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ERTA\Documents\Datos Abiertos\Deporte\1er entrega\"/>
    </mc:Choice>
  </mc:AlternateContent>
  <bookViews>
    <workbookView xWindow="0" yWindow="0" windowWidth="28800" windowHeight="12435" firstSheet="6" activeTab="9"/>
  </bookViews>
  <sheets>
    <sheet name="Implementacion Deportiva Enero" sheetId="4" r:id="rId1"/>
    <sheet name="Implementacion Deportiva Febrer" sheetId="5" r:id="rId2"/>
    <sheet name="Implementacion Deportiva Marzo" sheetId="6" r:id="rId3"/>
    <sheet name="Implementacion Deportiva Abril" sheetId="7" r:id="rId4"/>
    <sheet name="Implementacion Deportiva Mayo" sheetId="8" r:id="rId5"/>
    <sheet name="Implementacion Deportiva Junio" sheetId="9" r:id="rId6"/>
    <sheet name="Implementacion Deportiva Julio" sheetId="10" r:id="rId7"/>
    <sheet name="Implementacion Deportiva Agosto" sheetId="11" r:id="rId8"/>
    <sheet name="Implementacion - Septiembre" sheetId="12" r:id="rId9"/>
    <sheet name="Implementacion - Octubre" sheetId="13" r:id="rId10"/>
  </sheets>
  <calcPr calcId="152511"/>
</workbook>
</file>

<file path=xl/calcChain.xml><?xml version="1.0" encoding="utf-8"?>
<calcChain xmlns="http://schemas.openxmlformats.org/spreadsheetml/2006/main">
  <c r="Q29" i="13" l="1"/>
  <c r="N29" i="13"/>
  <c r="N30" i="13" s="1"/>
  <c r="M29" i="13"/>
  <c r="M30" i="13" s="1"/>
  <c r="L29" i="13"/>
  <c r="K29" i="13"/>
  <c r="J29" i="13"/>
  <c r="J30" i="13" s="1"/>
  <c r="I29" i="13"/>
  <c r="I30" i="13" s="1"/>
  <c r="H29" i="13"/>
  <c r="H30" i="13" s="1"/>
  <c r="G29" i="13"/>
  <c r="G30" i="13" s="1"/>
  <c r="F29" i="13"/>
  <c r="F30" i="13" s="1"/>
  <c r="E29" i="13"/>
  <c r="E30" i="13" s="1"/>
  <c r="D29" i="13"/>
  <c r="D30" i="13" s="1"/>
  <c r="C29" i="13"/>
  <c r="C30" i="13" s="1"/>
  <c r="B29" i="13"/>
  <c r="B30" i="13" s="1"/>
  <c r="B32" i="13" l="1"/>
  <c r="B31" i="13"/>
  <c r="Q29" i="12" l="1"/>
  <c r="N29" i="12"/>
  <c r="N30" i="12" s="1"/>
  <c r="M29" i="12"/>
  <c r="M30" i="12" s="1"/>
  <c r="L29" i="12"/>
  <c r="K29" i="12"/>
  <c r="J29" i="12"/>
  <c r="J30" i="12" s="1"/>
  <c r="I29" i="12"/>
  <c r="I30" i="12" s="1"/>
  <c r="H29" i="12"/>
  <c r="H30" i="12" s="1"/>
  <c r="G29" i="12"/>
  <c r="G30" i="12" s="1"/>
  <c r="F29" i="12"/>
  <c r="F30" i="12" s="1"/>
  <c r="E29" i="12"/>
  <c r="E30" i="12" s="1"/>
  <c r="D29" i="12"/>
  <c r="D30" i="12" s="1"/>
  <c r="C29" i="12"/>
  <c r="C30" i="12" s="1"/>
  <c r="B29" i="12"/>
  <c r="B31" i="12" l="1"/>
  <c r="B30" i="12"/>
  <c r="B32" i="12" s="1"/>
  <c r="Q29" i="11" l="1"/>
  <c r="N29" i="11"/>
  <c r="N30" i="11" s="1"/>
  <c r="M29" i="11"/>
  <c r="M30" i="11" s="1"/>
  <c r="L29" i="11"/>
  <c r="K29" i="11"/>
  <c r="J29" i="11"/>
  <c r="J30" i="11" s="1"/>
  <c r="F29" i="11"/>
  <c r="F30" i="11" s="1"/>
  <c r="E29" i="11"/>
  <c r="E30" i="11" s="1"/>
  <c r="D29" i="11"/>
  <c r="D30" i="11" s="1"/>
  <c r="C29" i="11"/>
  <c r="C30" i="11" s="1"/>
  <c r="B29" i="11"/>
  <c r="I15" i="11"/>
  <c r="I29" i="11" s="1"/>
  <c r="I30" i="11" s="1"/>
  <c r="H15" i="11"/>
  <c r="H29" i="11" s="1"/>
  <c r="H30" i="11" s="1"/>
  <c r="G15" i="11"/>
  <c r="G29" i="11" s="1"/>
  <c r="G30" i="11" s="1"/>
  <c r="B31" i="11" l="1"/>
  <c r="B30" i="11"/>
  <c r="B32" i="11" s="1"/>
  <c r="Q29" i="10" l="1"/>
  <c r="N29" i="10"/>
  <c r="N30" i="10" s="1"/>
  <c r="M29" i="10"/>
  <c r="M30" i="10" s="1"/>
  <c r="L29" i="10"/>
  <c r="K29" i="10"/>
  <c r="J29" i="10"/>
  <c r="J30" i="10" s="1"/>
  <c r="F29" i="10"/>
  <c r="F30" i="10" s="1"/>
  <c r="E29" i="10"/>
  <c r="E30" i="10" s="1"/>
  <c r="D29" i="10"/>
  <c r="D30" i="10" s="1"/>
  <c r="C29" i="10"/>
  <c r="C30" i="10" s="1"/>
  <c r="B29" i="10"/>
  <c r="I15" i="10"/>
  <c r="I29" i="10" s="1"/>
  <c r="I30" i="10" s="1"/>
  <c r="H15" i="10"/>
  <c r="H29" i="10" s="1"/>
  <c r="H30" i="10" s="1"/>
  <c r="G15" i="10"/>
  <c r="G29" i="10" s="1"/>
  <c r="G30" i="10" s="1"/>
  <c r="B31" i="10" l="1"/>
  <c r="B30" i="10"/>
  <c r="B32" i="10" s="1"/>
  <c r="Q29" i="9" l="1"/>
  <c r="N29" i="9"/>
  <c r="N30" i="9" s="1"/>
  <c r="L29" i="9"/>
  <c r="K29" i="9"/>
  <c r="F29" i="9"/>
  <c r="F30" i="9" s="1"/>
  <c r="E29" i="9"/>
  <c r="E30" i="9" s="1"/>
  <c r="D29" i="9"/>
  <c r="D30" i="9" s="1"/>
  <c r="C29" i="9"/>
  <c r="C30" i="9" s="1"/>
  <c r="B29" i="9"/>
  <c r="B30" i="9" s="1"/>
  <c r="M23" i="9"/>
  <c r="H23" i="9"/>
  <c r="G23" i="9"/>
  <c r="M22" i="9"/>
  <c r="J22" i="9"/>
  <c r="I22" i="9"/>
  <c r="H22" i="9"/>
  <c r="G22" i="9"/>
  <c r="M18" i="9"/>
  <c r="I18" i="9"/>
  <c r="H18" i="9"/>
  <c r="G18" i="9"/>
  <c r="M13" i="9"/>
  <c r="J13" i="9"/>
  <c r="J29" i="9" s="1"/>
  <c r="J30" i="9" s="1"/>
  <c r="I13" i="9"/>
  <c r="H13" i="9"/>
  <c r="G13" i="9"/>
  <c r="M11" i="9"/>
  <c r="I11" i="9"/>
  <c r="G11" i="9"/>
  <c r="M5" i="9"/>
  <c r="H5" i="9"/>
  <c r="G5" i="9"/>
  <c r="G29" i="9" s="1"/>
  <c r="G30" i="9" s="1"/>
  <c r="H29" i="9" l="1"/>
  <c r="H30" i="9" s="1"/>
  <c r="B32" i="9" s="1"/>
  <c r="M29" i="9"/>
  <c r="M30" i="9" s="1"/>
  <c r="I29" i="9"/>
  <c r="I30" i="9" s="1"/>
  <c r="B31" i="9" l="1"/>
  <c r="Q29" i="8"/>
  <c r="N29" i="8"/>
  <c r="N30" i="8" s="1"/>
  <c r="M29" i="8"/>
  <c r="M30" i="8" s="1"/>
  <c r="L29" i="8"/>
  <c r="K29" i="8"/>
  <c r="J29" i="8"/>
  <c r="J30" i="8" s="1"/>
  <c r="I29" i="8"/>
  <c r="I30" i="8" s="1"/>
  <c r="F29" i="8"/>
  <c r="F30" i="8" s="1"/>
  <c r="E29" i="8"/>
  <c r="E30" i="8" s="1"/>
  <c r="D29" i="8"/>
  <c r="D30" i="8" s="1"/>
  <c r="C29" i="8"/>
  <c r="C30" i="8" s="1"/>
  <c r="B29" i="8"/>
  <c r="B30" i="8" s="1"/>
  <c r="H9" i="8"/>
  <c r="G9" i="8"/>
  <c r="H5" i="8"/>
  <c r="H29" i="8" s="1"/>
  <c r="H30" i="8" s="1"/>
  <c r="G5" i="8"/>
  <c r="G29" i="8" l="1"/>
  <c r="G30" i="8" s="1"/>
  <c r="B32" i="8" s="1"/>
  <c r="B31" i="8"/>
  <c r="Q29" i="7" l="1"/>
  <c r="N29" i="7"/>
  <c r="N30" i="7" s="1"/>
  <c r="M29" i="7"/>
  <c r="M30" i="7" s="1"/>
  <c r="L29" i="7"/>
  <c r="K29" i="7"/>
  <c r="J29" i="7"/>
  <c r="J30" i="7" s="1"/>
  <c r="I29" i="7"/>
  <c r="I30" i="7" s="1"/>
  <c r="H29" i="7"/>
  <c r="H30" i="7" s="1"/>
  <c r="G29" i="7"/>
  <c r="G30" i="7" s="1"/>
  <c r="F29" i="7"/>
  <c r="F30" i="7" s="1"/>
  <c r="E29" i="7"/>
  <c r="E30" i="7" s="1"/>
  <c r="D29" i="7"/>
  <c r="D30" i="7" s="1"/>
  <c r="C29" i="7"/>
  <c r="C30" i="7" s="1"/>
  <c r="B29" i="7"/>
  <c r="B31" i="7" l="1"/>
  <c r="B30" i="7"/>
  <c r="B32" i="7" s="1"/>
  <c r="Q29" i="6" l="1"/>
  <c r="N29" i="6"/>
  <c r="N30" i="6" s="1"/>
  <c r="M29" i="6"/>
  <c r="M30" i="6" s="1"/>
  <c r="L29" i="6"/>
  <c r="K29" i="6"/>
  <c r="J29" i="6"/>
  <c r="J30" i="6" s="1"/>
  <c r="I29" i="6"/>
  <c r="I30" i="6" s="1"/>
  <c r="H29" i="6"/>
  <c r="H30" i="6" s="1"/>
  <c r="G29" i="6"/>
  <c r="G30" i="6" s="1"/>
  <c r="F29" i="6"/>
  <c r="F30" i="6" s="1"/>
  <c r="E29" i="6"/>
  <c r="E30" i="6" s="1"/>
  <c r="D29" i="6"/>
  <c r="D30" i="6" s="1"/>
  <c r="C29" i="6"/>
  <c r="C30" i="6" s="1"/>
  <c r="B29" i="6"/>
  <c r="B30" i="6" s="1"/>
  <c r="B32" i="6" l="1"/>
  <c r="B31" i="6"/>
  <c r="Q29" i="5" l="1"/>
  <c r="N29" i="5"/>
  <c r="N30" i="5" s="1"/>
  <c r="M29" i="5"/>
  <c r="L29" i="5"/>
  <c r="K29" i="5"/>
  <c r="J29" i="5"/>
  <c r="I29" i="5"/>
  <c r="H29" i="5"/>
  <c r="G29" i="5"/>
  <c r="F29" i="5"/>
  <c r="F30" i="5" s="1"/>
  <c r="E29" i="5"/>
  <c r="E30" i="5" s="1"/>
  <c r="D29" i="5"/>
  <c r="D30" i="5" s="1"/>
  <c r="C29" i="5"/>
  <c r="C30" i="5" s="1"/>
  <c r="B29" i="5"/>
  <c r="B31" i="5" l="1"/>
  <c r="B30" i="5"/>
  <c r="B32" i="5" s="1"/>
  <c r="C33" i="4" l="1"/>
  <c r="C32" i="4"/>
</calcChain>
</file>

<file path=xl/comments1.xml><?xml version="1.0" encoding="utf-8"?>
<comments xmlns="http://schemas.openxmlformats.org/spreadsheetml/2006/main">
  <authors>
    <author>jmiguel</author>
  </authors>
  <commentList>
    <comment ref="B31" authorId="0" shapeId="0">
      <text>
        <r>
          <rPr>
            <b/>
            <sz val="8"/>
            <color indexed="81"/>
            <rFont val="Tahoma"/>
            <family val="2"/>
          </rPr>
          <t xml:space="preserve">Haroldo Chavez
Se modifico la meta del mes de Abril de </t>
        </r>
        <r>
          <rPr>
            <sz val="8"/>
            <color indexed="81"/>
            <rFont val="Tahoma"/>
            <family val="2"/>
          </rPr>
          <t xml:space="preserve">
126,858 con lo real programado de 17,907</t>
        </r>
      </text>
    </comment>
  </commentList>
</comments>
</file>

<file path=xl/sharedStrings.xml><?xml version="1.0" encoding="utf-8"?>
<sst xmlns="http://schemas.openxmlformats.org/spreadsheetml/2006/main" count="632" uniqueCount="82">
  <si>
    <t>IMPLEMENTACION DEPORTIVA ENERO 2015</t>
  </si>
  <si>
    <t>DEPARTAMENTO</t>
  </si>
  <si>
    <t>JUEGOS DE  UNIFORMES</t>
  </si>
  <si>
    <t>BALONES</t>
  </si>
  <si>
    <t>JUGUETES</t>
  </si>
  <si>
    <t>PRODUCTOS DE TELA</t>
  </si>
  <si>
    <t>ZAPATOS</t>
  </si>
  <si>
    <t>PREMIACIÓN</t>
  </si>
  <si>
    <t>OTROS</t>
  </si>
  <si>
    <t>FUTBOL</t>
  </si>
  <si>
    <t>PAPI</t>
  </si>
  <si>
    <t>BASQUET</t>
  </si>
  <si>
    <t>VOLEIBOL</t>
  </si>
  <si>
    <t>MULTI</t>
  </si>
  <si>
    <t>TROFEOS / MEDALLAS</t>
  </si>
  <si>
    <t>JUEGOS</t>
  </si>
  <si>
    <t># 5</t>
  </si>
  <si>
    <t>#4y3</t>
  </si>
  <si>
    <t>UNIDAD</t>
  </si>
  <si>
    <t>JUEGOS (3)</t>
  </si>
  <si>
    <t>Alta Verapaz</t>
  </si>
  <si>
    <t> 4</t>
  </si>
  <si>
    <t>4 </t>
  </si>
  <si>
    <t>Baja Verapaz</t>
  </si>
  <si>
    <t> 5</t>
  </si>
  <si>
    <t>2 </t>
  </si>
  <si>
    <t>15 </t>
  </si>
  <si>
    <t>6 </t>
  </si>
  <si>
    <t>Chimaltenango</t>
  </si>
  <si>
    <t>Chiquimula</t>
  </si>
  <si>
    <t>El Petén</t>
  </si>
  <si>
    <t>26 </t>
  </si>
  <si>
    <t> 3</t>
  </si>
  <si>
    <t>1 </t>
  </si>
  <si>
    <t>3 </t>
  </si>
  <si>
    <t> 152</t>
  </si>
  <si>
    <t>54 </t>
  </si>
  <si>
    <t>8 </t>
  </si>
  <si>
    <t>522 </t>
  </si>
  <si>
    <t>El Progreso</t>
  </si>
  <si>
    <t>El Quiché</t>
  </si>
  <si>
    <t>Escuintla</t>
  </si>
  <si>
    <t>Guatemala</t>
  </si>
  <si>
    <t>Municipios</t>
  </si>
  <si>
    <t>Huehuetenango</t>
  </si>
  <si>
    <t>100 </t>
  </si>
  <si>
    <t>Izabal</t>
  </si>
  <si>
    <t>Jalapa</t>
  </si>
  <si>
    <t>Jutiapa</t>
  </si>
  <si>
    <t> 17</t>
  </si>
  <si>
    <t>12 </t>
  </si>
  <si>
    <t>130 </t>
  </si>
  <si>
    <t>95 </t>
  </si>
  <si>
    <t>74 </t>
  </si>
  <si>
    <t>21 </t>
  </si>
  <si>
    <t> 401</t>
  </si>
  <si>
    <t>14 </t>
  </si>
  <si>
    <t>Quetzaltenango</t>
  </si>
  <si>
    <t>Retalhuleu</t>
  </si>
  <si>
    <t>San Marcos</t>
  </si>
  <si>
    <t>Santa Rosa</t>
  </si>
  <si>
    <t>Sacatepéquez</t>
  </si>
  <si>
    <t>Sololá</t>
  </si>
  <si>
    <t>Suchitepéquez</t>
  </si>
  <si>
    <t>Totonicapán</t>
  </si>
  <si>
    <t>Zacapa</t>
  </si>
  <si>
    <t>TOTAL ENTREGADO</t>
  </si>
  <si>
    <t>BENEFICIADOS</t>
  </si>
  <si>
    <t>IMPLENTACION DEPORTIVA FEBRERO 2015</t>
  </si>
  <si>
    <t>El Peten</t>
  </si>
  <si>
    <t>Total General</t>
  </si>
  <si>
    <t>Total Beneficiados</t>
  </si>
  <si>
    <t>IMPLENTACION DEPORTIVA MARZO 2015</t>
  </si>
  <si>
    <t>IMPLENTACION DEPORTIVA MAYO 2015</t>
  </si>
  <si>
    <t>IMPLENTACION DEPORTIVA JUNIO 2015</t>
  </si>
  <si>
    <t xml:space="preserve"> ENTREGADO</t>
  </si>
  <si>
    <t>Total Entregado</t>
  </si>
  <si>
    <t>IMPLENTACION DEPORTIVA SEPTIEMBRE 2015</t>
  </si>
  <si>
    <t>IMPLENTACION DEPORTIVA ABRIL 2015</t>
  </si>
  <si>
    <t>IMPLENTACION DEPORTIVA JULIO 2015</t>
  </si>
  <si>
    <t>IMPLENTACION DEPORTIVA AGOSTO 2015</t>
  </si>
  <si>
    <t>IMPLENTACION DEPORTIVA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</si>
</sst>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€]* #,##0.00_-;\-[$€]* #,##0.00_-;_-[$€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.5"/>
      <name val="Arial Narrow"/>
      <family val="2"/>
    </font>
    <font>
      <b/>
      <sz val="5"/>
      <name val="Arial Narrow"/>
      <family val="2"/>
    </font>
    <font>
      <b/>
      <sz val="6"/>
      <name val="Arial Narrow"/>
      <family val="2"/>
    </font>
    <font>
      <sz val="7.5"/>
      <name val="Arial Narrow"/>
      <family val="2"/>
    </font>
    <font>
      <sz val="6.5"/>
      <name val="Arial Narrow"/>
      <family val="2"/>
    </font>
    <font>
      <b/>
      <sz val="6.5"/>
      <color rgb="FF000000"/>
      <name val="Arial Narrow"/>
      <family val="2"/>
    </font>
    <font>
      <b/>
      <sz val="6.5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omic Sans MS"/>
      <family val="2"/>
    </font>
    <font>
      <b/>
      <sz val="12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</cellStyleXfs>
  <cellXfs count="61">
    <xf numFmtId="0" fontId="0" fillId="0" borderId="0" xfId="0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8" fillId="2" borderId="1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6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9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12" xfId="0" applyFont="1" applyBorder="1"/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9" fillId="0" borderId="13" xfId="0" applyFont="1" applyBorder="1"/>
    <xf numFmtId="0" fontId="2" fillId="0" borderId="13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11" fillId="0" borderId="0" xfId="1"/>
    <xf numFmtId="0" fontId="9" fillId="3" borderId="10" xfId="0" applyFont="1" applyFill="1" applyBorder="1"/>
    <xf numFmtId="0" fontId="9" fillId="4" borderId="12" xfId="0" applyFont="1" applyFill="1" applyBorder="1"/>
    <xf numFmtId="0" fontId="10" fillId="3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7" fillId="2" borderId="10" xfId="0" applyFont="1" applyFill="1" applyBorder="1" applyAlignment="1">
      <alignment wrapText="1"/>
    </xf>
    <xf numFmtId="0" fontId="17" fillId="2" borderId="10" xfId="0" applyFont="1" applyFill="1" applyBorder="1"/>
  </cellXfs>
  <cellStyles count="11">
    <cellStyle name="Euro" xfId="2"/>
    <cellStyle name="Hipervínculo" xfId="1" builtinId="8"/>
    <cellStyle name="Millares 2" xfId="3"/>
    <cellStyle name="Normal" xfId="0" builtinId="0"/>
    <cellStyle name="Normal 2" xfId="4"/>
    <cellStyle name="Normal 2 2" xfId="10"/>
    <cellStyle name="Normal 3" xfId="5"/>
    <cellStyle name="Normal 3 2" xfId="6"/>
    <cellStyle name="Normal 4" xfId="7"/>
    <cellStyle name="Normal 4 2" xfId="8"/>
    <cellStyle name="Normal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topLeftCell="B1" workbookViewId="0">
      <selection activeCell="F32" sqref="F32"/>
    </sheetView>
  </sheetViews>
  <sheetFormatPr baseColWidth="10" defaultRowHeight="15" x14ac:dyDescent="0.25"/>
  <cols>
    <col min="2" max="2" width="16.85546875" bestFit="1" customWidth="1"/>
  </cols>
  <sheetData>
    <row r="1" spans="2:18" x14ac:dyDescent="0.25">
      <c r="E1" s="51" t="s">
        <v>0</v>
      </c>
      <c r="F1" s="51"/>
      <c r="G1" s="51"/>
      <c r="H1" s="51"/>
      <c r="I1" s="51"/>
      <c r="J1" s="51"/>
      <c r="K1" s="51"/>
    </row>
    <row r="2" spans="2:18" x14ac:dyDescent="0.25">
      <c r="E2" s="51"/>
      <c r="F2" s="51"/>
      <c r="G2" s="51"/>
      <c r="H2" s="51"/>
      <c r="I2" s="51"/>
      <c r="J2" s="51"/>
      <c r="K2" s="51"/>
    </row>
    <row r="3" spans="2:18" ht="15.75" thickBot="1" x14ac:dyDescent="0.3"/>
    <row r="4" spans="2:18" ht="15.75" thickBot="1" x14ac:dyDescent="0.3">
      <c r="B4" s="41" t="s">
        <v>1</v>
      </c>
      <c r="C4" s="43" t="s">
        <v>2</v>
      </c>
      <c r="D4" s="44"/>
      <c r="E4" s="44"/>
      <c r="F4" s="44"/>
      <c r="G4" s="45"/>
      <c r="H4" s="43" t="s">
        <v>3</v>
      </c>
      <c r="I4" s="44"/>
      <c r="J4" s="44"/>
      <c r="K4" s="45"/>
      <c r="L4" s="53" t="s">
        <v>4</v>
      </c>
      <c r="M4" s="53" t="s">
        <v>5</v>
      </c>
      <c r="N4" s="41" t="s">
        <v>6</v>
      </c>
      <c r="O4" s="43" t="s">
        <v>7</v>
      </c>
      <c r="P4" s="44"/>
      <c r="Q4" s="45"/>
      <c r="R4" s="46" t="s">
        <v>8</v>
      </c>
    </row>
    <row r="5" spans="2:18" ht="20.25" customHeight="1" thickBot="1" x14ac:dyDescent="0.3">
      <c r="B5" s="52"/>
      <c r="C5" s="1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43" t="s">
        <v>9</v>
      </c>
      <c r="I5" s="45"/>
      <c r="J5" s="2" t="s">
        <v>11</v>
      </c>
      <c r="K5" s="3" t="s">
        <v>12</v>
      </c>
      <c r="L5" s="54"/>
      <c r="M5" s="54"/>
      <c r="N5" s="42"/>
      <c r="O5" s="43" t="s">
        <v>14</v>
      </c>
      <c r="P5" s="44"/>
      <c r="Q5" s="45"/>
      <c r="R5" s="47"/>
    </row>
    <row r="6" spans="2:18" ht="15.75" thickBot="1" x14ac:dyDescent="0.3">
      <c r="B6" s="42"/>
      <c r="C6" s="4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18</v>
      </c>
      <c r="L6" s="5" t="s">
        <v>18</v>
      </c>
      <c r="M6" s="5" t="s">
        <v>18</v>
      </c>
      <c r="N6" s="5" t="s">
        <v>18</v>
      </c>
      <c r="O6" s="48" t="s">
        <v>19</v>
      </c>
      <c r="P6" s="49"/>
      <c r="Q6" s="50"/>
      <c r="R6" s="6" t="s">
        <v>18</v>
      </c>
    </row>
    <row r="7" spans="2:18" ht="15.75" thickBot="1" x14ac:dyDescent="0.3">
      <c r="B7" s="7" t="s">
        <v>20</v>
      </c>
      <c r="C7" s="8" t="s">
        <v>21</v>
      </c>
      <c r="D7" s="9" t="s">
        <v>22</v>
      </c>
      <c r="E7" s="9" t="s">
        <v>22</v>
      </c>
      <c r="F7" s="9" t="s">
        <v>22</v>
      </c>
      <c r="G7" s="9" t="s">
        <v>21</v>
      </c>
      <c r="H7" s="9"/>
      <c r="I7" s="9"/>
      <c r="J7" s="9"/>
      <c r="K7" s="9"/>
      <c r="L7" s="9"/>
      <c r="M7" s="9"/>
      <c r="N7" s="9"/>
      <c r="O7" s="38"/>
      <c r="P7" s="39"/>
      <c r="Q7" s="40"/>
      <c r="R7" s="10"/>
    </row>
    <row r="8" spans="2:18" ht="15.75" thickBot="1" x14ac:dyDescent="0.3">
      <c r="B8" s="7" t="s">
        <v>23</v>
      </c>
      <c r="C8" s="11" t="s">
        <v>24</v>
      </c>
      <c r="D8" s="12"/>
      <c r="E8" s="12" t="s">
        <v>25</v>
      </c>
      <c r="F8" s="12"/>
      <c r="G8" s="12"/>
      <c r="H8" s="12" t="s">
        <v>26</v>
      </c>
      <c r="I8" s="12"/>
      <c r="J8" s="12" t="s">
        <v>27</v>
      </c>
      <c r="K8" s="12"/>
      <c r="L8" s="12"/>
      <c r="M8" s="12"/>
      <c r="N8" s="12"/>
      <c r="O8" s="38"/>
      <c r="P8" s="39"/>
      <c r="Q8" s="40"/>
      <c r="R8" s="13"/>
    </row>
    <row r="9" spans="2:18" ht="15.75" thickBot="1" x14ac:dyDescent="0.3">
      <c r="B9" s="14" t="s">
        <v>28</v>
      </c>
      <c r="C9" s="1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38"/>
      <c r="P9" s="39"/>
      <c r="Q9" s="40"/>
      <c r="R9" s="13"/>
    </row>
    <row r="10" spans="2:18" ht="15.75" thickBot="1" x14ac:dyDescent="0.3">
      <c r="B10" s="14" t="s">
        <v>29</v>
      </c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38"/>
      <c r="P10" s="39"/>
      <c r="Q10" s="40"/>
      <c r="R10" s="13"/>
    </row>
    <row r="11" spans="2:18" ht="15.75" thickBot="1" x14ac:dyDescent="0.3">
      <c r="B11" s="14" t="s">
        <v>30</v>
      </c>
      <c r="C11" s="15" t="s">
        <v>31</v>
      </c>
      <c r="D11" s="13" t="s">
        <v>32</v>
      </c>
      <c r="E11" s="13" t="s">
        <v>33</v>
      </c>
      <c r="F11" s="13"/>
      <c r="G11" s="13" t="s">
        <v>34</v>
      </c>
      <c r="H11" s="13" t="s">
        <v>35</v>
      </c>
      <c r="I11" s="13" t="s">
        <v>36</v>
      </c>
      <c r="J11" s="13" t="s">
        <v>37</v>
      </c>
      <c r="K11" s="13"/>
      <c r="L11" s="13"/>
      <c r="M11" s="13"/>
      <c r="N11" s="13" t="s">
        <v>38</v>
      </c>
      <c r="O11" s="38"/>
      <c r="P11" s="39"/>
      <c r="Q11" s="40"/>
      <c r="R11" s="13"/>
    </row>
    <row r="12" spans="2:18" ht="15.75" thickBot="1" x14ac:dyDescent="0.3">
      <c r="B12" s="14" t="s">
        <v>39</v>
      </c>
      <c r="C12" s="1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8"/>
      <c r="P12" s="39"/>
      <c r="Q12" s="40"/>
      <c r="R12" s="13"/>
    </row>
    <row r="13" spans="2:18" ht="15.75" thickBot="1" x14ac:dyDescent="0.3">
      <c r="B13" s="14" t="s">
        <v>40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8"/>
      <c r="P13" s="39"/>
      <c r="Q13" s="40"/>
      <c r="R13" s="17"/>
    </row>
    <row r="14" spans="2:18" ht="15.75" thickBot="1" x14ac:dyDescent="0.3">
      <c r="B14" s="14" t="s">
        <v>41</v>
      </c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8"/>
      <c r="P14" s="39"/>
      <c r="Q14" s="40"/>
      <c r="R14" s="13"/>
    </row>
    <row r="15" spans="2:18" ht="15.75" thickBot="1" x14ac:dyDescent="0.3">
      <c r="B15" s="14" t="s">
        <v>42</v>
      </c>
      <c r="C15" s="15">
        <v>1</v>
      </c>
      <c r="D15" s="17"/>
      <c r="E15" s="17"/>
      <c r="F15" s="17"/>
      <c r="G15" s="17"/>
      <c r="H15" s="13">
        <v>4</v>
      </c>
      <c r="I15" s="17"/>
      <c r="J15" s="17"/>
      <c r="K15" s="17"/>
      <c r="L15" s="17"/>
      <c r="M15" s="17"/>
      <c r="N15" s="13">
        <v>170</v>
      </c>
      <c r="O15" s="38"/>
      <c r="P15" s="39"/>
      <c r="Q15" s="40"/>
      <c r="R15" s="17"/>
    </row>
    <row r="16" spans="2:18" ht="15.75" thickBot="1" x14ac:dyDescent="0.3">
      <c r="B16" s="14" t="s">
        <v>43</v>
      </c>
      <c r="C16" s="1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8"/>
      <c r="P16" s="39"/>
      <c r="Q16" s="40"/>
      <c r="R16" s="13"/>
    </row>
    <row r="17" spans="2:18" ht="15.75" thickBot="1" x14ac:dyDescent="0.3">
      <c r="B17" s="14" t="s">
        <v>44</v>
      </c>
      <c r="C17" s="15" t="s">
        <v>26</v>
      </c>
      <c r="D17" s="13" t="s">
        <v>26</v>
      </c>
      <c r="E17" s="13">
        <v>15</v>
      </c>
      <c r="F17" s="13" t="s">
        <v>26</v>
      </c>
      <c r="G17" s="13"/>
      <c r="H17" s="13">
        <v>300</v>
      </c>
      <c r="I17" s="13"/>
      <c r="J17" s="13" t="s">
        <v>45</v>
      </c>
      <c r="K17" s="13" t="s">
        <v>45</v>
      </c>
      <c r="L17" s="13"/>
      <c r="M17" s="13"/>
      <c r="N17" s="13"/>
      <c r="O17" s="38"/>
      <c r="P17" s="39"/>
      <c r="Q17" s="40"/>
      <c r="R17" s="13"/>
    </row>
    <row r="18" spans="2:18" ht="15.75" thickBot="1" x14ac:dyDescent="0.3">
      <c r="B18" s="14" t="s">
        <v>46</v>
      </c>
      <c r="C18" s="1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8"/>
      <c r="P18" s="39"/>
      <c r="Q18" s="40"/>
      <c r="R18" s="13"/>
    </row>
    <row r="19" spans="2:18" ht="15.75" thickBot="1" x14ac:dyDescent="0.3">
      <c r="B19" s="14" t="s">
        <v>47</v>
      </c>
      <c r="C19" s="1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8"/>
      <c r="P19" s="39"/>
      <c r="Q19" s="40"/>
      <c r="R19" s="13"/>
    </row>
    <row r="20" spans="2:18" ht="15.75" thickBot="1" x14ac:dyDescent="0.3">
      <c r="B20" s="14" t="s">
        <v>48</v>
      </c>
      <c r="C20" s="15" t="s">
        <v>49</v>
      </c>
      <c r="D20" s="13" t="s">
        <v>37</v>
      </c>
      <c r="E20" s="13" t="s">
        <v>25</v>
      </c>
      <c r="F20" s="13" t="s">
        <v>25</v>
      </c>
      <c r="G20" s="13" t="s">
        <v>50</v>
      </c>
      <c r="H20" s="13" t="s">
        <v>51</v>
      </c>
      <c r="I20" s="13" t="s">
        <v>52</v>
      </c>
      <c r="J20" s="13" t="s">
        <v>53</v>
      </c>
      <c r="K20" s="13" t="s">
        <v>54</v>
      </c>
      <c r="L20" s="13"/>
      <c r="M20" s="13"/>
      <c r="N20" s="13" t="s">
        <v>55</v>
      </c>
      <c r="O20" s="38">
        <v>14</v>
      </c>
      <c r="P20" s="39"/>
      <c r="Q20" s="40" t="s">
        <v>56</v>
      </c>
      <c r="R20" s="13"/>
    </row>
    <row r="21" spans="2:18" ht="15.75" thickBot="1" x14ac:dyDescent="0.3">
      <c r="B21" s="14" t="s">
        <v>57</v>
      </c>
      <c r="C21" s="1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8"/>
      <c r="P21" s="39"/>
      <c r="Q21" s="40"/>
      <c r="R21" s="13"/>
    </row>
    <row r="22" spans="2:18" ht="15.75" thickBot="1" x14ac:dyDescent="0.3">
      <c r="B22" s="14" t="s">
        <v>58</v>
      </c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8"/>
      <c r="P22" s="39"/>
      <c r="Q22" s="40"/>
      <c r="R22" s="13"/>
    </row>
    <row r="23" spans="2:18" ht="15.75" thickBot="1" x14ac:dyDescent="0.3">
      <c r="B23" s="14" t="s">
        <v>59</v>
      </c>
      <c r="C23" s="1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8"/>
      <c r="P23" s="39"/>
      <c r="Q23" s="40"/>
      <c r="R23" s="13"/>
    </row>
    <row r="24" spans="2:18" ht="15.75" thickBot="1" x14ac:dyDescent="0.3">
      <c r="B24" s="14" t="s">
        <v>60</v>
      </c>
      <c r="C24" s="1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8"/>
      <c r="P24" s="39"/>
      <c r="Q24" s="40"/>
      <c r="R24" s="13"/>
    </row>
    <row r="25" spans="2:18" ht="15.75" thickBot="1" x14ac:dyDescent="0.3">
      <c r="B25" s="14" t="s">
        <v>61</v>
      </c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8"/>
      <c r="P25" s="39"/>
      <c r="Q25" s="40"/>
      <c r="R25" s="13"/>
    </row>
    <row r="26" spans="2:18" ht="15.75" thickBot="1" x14ac:dyDescent="0.3">
      <c r="B26" s="14" t="s">
        <v>62</v>
      </c>
      <c r="C26" s="1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8"/>
      <c r="P26" s="39"/>
      <c r="Q26" s="40"/>
      <c r="R26" s="13"/>
    </row>
    <row r="27" spans="2:18" ht="15.75" thickBot="1" x14ac:dyDescent="0.3">
      <c r="B27" s="14" t="s">
        <v>63</v>
      </c>
      <c r="C27" s="1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8"/>
      <c r="P27" s="39"/>
      <c r="Q27" s="40"/>
      <c r="R27" s="13"/>
    </row>
    <row r="28" spans="2:18" ht="15.75" thickBot="1" x14ac:dyDescent="0.3">
      <c r="B28" s="14" t="s">
        <v>64</v>
      </c>
      <c r="C28" s="1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8"/>
      <c r="P28" s="39"/>
      <c r="Q28" s="40"/>
      <c r="R28" s="13"/>
    </row>
    <row r="29" spans="2:18" ht="15.75" thickBot="1" x14ac:dyDescent="0.3">
      <c r="B29" s="14" t="s">
        <v>65</v>
      </c>
      <c r="C29" s="1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8"/>
      <c r="P29" s="39"/>
      <c r="Q29" s="40"/>
      <c r="R29" s="13"/>
    </row>
    <row r="30" spans="2:18" ht="15.75" thickBot="1" x14ac:dyDescent="0.3">
      <c r="B30" s="18" t="s">
        <v>66</v>
      </c>
      <c r="C30" s="19">
        <v>68</v>
      </c>
      <c r="D30" s="19">
        <v>30</v>
      </c>
      <c r="E30" s="20">
        <v>24</v>
      </c>
      <c r="F30" s="21">
        <v>21</v>
      </c>
      <c r="G30" s="21">
        <v>19</v>
      </c>
      <c r="H30" s="21">
        <v>601</v>
      </c>
      <c r="I30" s="21">
        <v>149</v>
      </c>
      <c r="J30" s="21">
        <v>188</v>
      </c>
      <c r="K30" s="21">
        <v>121</v>
      </c>
      <c r="L30" s="21">
        <v>0</v>
      </c>
      <c r="M30" s="21">
        <v>0</v>
      </c>
      <c r="N30" s="21">
        <v>1093</v>
      </c>
      <c r="O30" s="35">
        <v>14</v>
      </c>
      <c r="P30" s="36"/>
      <c r="Q30" s="37"/>
      <c r="R30" s="21">
        <v>0</v>
      </c>
    </row>
    <row r="31" spans="2:18" ht="15.75" thickBot="1" x14ac:dyDescent="0.3">
      <c r="B31" s="22" t="s">
        <v>67</v>
      </c>
      <c r="C31" s="23">
        <v>1020</v>
      </c>
      <c r="D31" s="20">
        <v>240</v>
      </c>
      <c r="E31" s="21">
        <v>192</v>
      </c>
      <c r="F31" s="21">
        <v>168</v>
      </c>
      <c r="G31" s="21">
        <v>380</v>
      </c>
      <c r="H31" s="21">
        <v>601</v>
      </c>
      <c r="I31" s="21">
        <v>149</v>
      </c>
      <c r="J31" s="21">
        <v>188</v>
      </c>
      <c r="K31" s="21">
        <v>121</v>
      </c>
      <c r="L31" s="21">
        <v>0</v>
      </c>
      <c r="M31" s="21">
        <v>0</v>
      </c>
      <c r="N31" s="21">
        <v>1093</v>
      </c>
      <c r="O31" s="35">
        <v>42</v>
      </c>
      <c r="P31" s="36"/>
      <c r="Q31" s="37"/>
      <c r="R31" s="21">
        <v>0</v>
      </c>
    </row>
    <row r="32" spans="2:18" x14ac:dyDescent="0.25">
      <c r="B32" s="24" t="s">
        <v>66</v>
      </c>
      <c r="C32" s="25">
        <f>SUM(C30:R30)</f>
        <v>2328</v>
      </c>
    </row>
    <row r="33" spans="2:4" x14ac:dyDescent="0.25">
      <c r="B33" s="26" t="s">
        <v>67</v>
      </c>
      <c r="C33" s="27">
        <f>SUM(C31:R31)</f>
        <v>4194</v>
      </c>
    </row>
    <row r="34" spans="2:4" x14ac:dyDescent="0.25">
      <c r="B34" s="28"/>
      <c r="C34" s="29"/>
    </row>
    <row r="35" spans="2:4" x14ac:dyDescent="0.25">
      <c r="D35" s="30"/>
    </row>
    <row r="36" spans="2:4" x14ac:dyDescent="0.25">
      <c r="D36" s="30"/>
    </row>
  </sheetData>
  <mergeCells count="37">
    <mergeCell ref="E1:K2"/>
    <mergeCell ref="B4:B6"/>
    <mergeCell ref="C4:G4"/>
    <mergeCell ref="H4:K4"/>
    <mergeCell ref="L4:L5"/>
    <mergeCell ref="O12:Q12"/>
    <mergeCell ref="N4:N5"/>
    <mergeCell ref="O4:Q4"/>
    <mergeCell ref="R4:R5"/>
    <mergeCell ref="H5:I5"/>
    <mergeCell ref="O5:Q5"/>
    <mergeCell ref="O6:Q6"/>
    <mergeCell ref="M4:M5"/>
    <mergeCell ref="O7:Q7"/>
    <mergeCell ref="O8:Q8"/>
    <mergeCell ref="O9:Q9"/>
    <mergeCell ref="O10:Q10"/>
    <mergeCell ref="O11:Q11"/>
    <mergeCell ref="O24:Q24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31:Q31"/>
    <mergeCell ref="O25:Q25"/>
    <mergeCell ref="O26:Q26"/>
    <mergeCell ref="O27:Q27"/>
    <mergeCell ref="O28:Q28"/>
    <mergeCell ref="O29:Q29"/>
    <mergeCell ref="O30:Q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7" workbookViewId="0">
      <selection activeCell="L35" sqref="L35"/>
    </sheetView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7" ht="16.5" thickBot="1" x14ac:dyDescent="0.3">
      <c r="D1" s="58" t="s">
        <v>81</v>
      </c>
      <c r="E1" s="58"/>
      <c r="F1" s="58"/>
      <c r="G1" s="58"/>
      <c r="H1" s="58"/>
      <c r="I1" s="58"/>
      <c r="J1" s="58"/>
      <c r="K1" s="58"/>
      <c r="L1" s="58"/>
      <c r="M1" s="58"/>
    </row>
    <row r="2" spans="1:17" ht="15.75" thickBot="1" x14ac:dyDescent="0.3">
      <c r="A2" s="41" t="s">
        <v>1</v>
      </c>
      <c r="B2" s="43" t="s">
        <v>2</v>
      </c>
      <c r="C2" s="44"/>
      <c r="D2" s="44"/>
      <c r="E2" s="44"/>
      <c r="F2" s="45"/>
      <c r="G2" s="43" t="s">
        <v>3</v>
      </c>
      <c r="H2" s="44"/>
      <c r="I2" s="44"/>
      <c r="J2" s="45"/>
      <c r="K2" s="53" t="s">
        <v>4</v>
      </c>
      <c r="L2" s="53" t="s">
        <v>5</v>
      </c>
      <c r="M2" s="41" t="s">
        <v>6</v>
      </c>
      <c r="N2" s="43" t="s">
        <v>7</v>
      </c>
      <c r="O2" s="44"/>
      <c r="P2" s="45"/>
      <c r="Q2" s="46" t="s">
        <v>8</v>
      </c>
    </row>
    <row r="3" spans="1:17" ht="18.75" customHeight="1" thickBot="1" x14ac:dyDescent="0.3">
      <c r="A3" s="52"/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43" t="s">
        <v>9</v>
      </c>
      <c r="H3" s="45"/>
      <c r="I3" s="2" t="s">
        <v>11</v>
      </c>
      <c r="J3" s="3" t="s">
        <v>12</v>
      </c>
      <c r="K3" s="54"/>
      <c r="L3" s="54"/>
      <c r="M3" s="42"/>
      <c r="N3" s="43" t="s">
        <v>14</v>
      </c>
      <c r="O3" s="44"/>
      <c r="P3" s="45"/>
      <c r="Q3" s="47"/>
    </row>
    <row r="4" spans="1:17" ht="15.75" thickBot="1" x14ac:dyDescent="0.3">
      <c r="A4" s="42"/>
      <c r="B4" s="4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43" t="s">
        <v>19</v>
      </c>
      <c r="O4" s="44"/>
      <c r="P4" s="45"/>
      <c r="Q4" s="6" t="s">
        <v>18</v>
      </c>
    </row>
    <row r="5" spans="1:17" ht="15.75" thickBot="1" x14ac:dyDescent="0.3">
      <c r="A5" s="59" t="s">
        <v>20</v>
      </c>
      <c r="B5" s="8">
        <v>27</v>
      </c>
      <c r="C5" s="8">
        <v>36</v>
      </c>
      <c r="D5" s="8">
        <v>0</v>
      </c>
      <c r="E5" s="8">
        <v>0</v>
      </c>
      <c r="F5" s="8">
        <v>0</v>
      </c>
      <c r="G5" s="8">
        <v>52</v>
      </c>
      <c r="H5" s="8">
        <v>10</v>
      </c>
      <c r="I5" s="8">
        <v>0</v>
      </c>
      <c r="J5" s="8">
        <v>0</v>
      </c>
      <c r="K5" s="8">
        <v>0</v>
      </c>
      <c r="L5" s="8">
        <v>0</v>
      </c>
      <c r="M5" s="8">
        <v>167</v>
      </c>
      <c r="N5" s="55">
        <v>34</v>
      </c>
      <c r="O5" s="56"/>
      <c r="P5" s="57"/>
      <c r="Q5" s="8">
        <v>0</v>
      </c>
    </row>
    <row r="6" spans="1:17" ht="15.75" thickBot="1" x14ac:dyDescent="0.3">
      <c r="A6" s="59" t="s">
        <v>23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55">
        <v>0</v>
      </c>
      <c r="O6" s="56"/>
      <c r="P6" s="57"/>
      <c r="Q6" s="8">
        <v>0</v>
      </c>
    </row>
    <row r="7" spans="1:17" ht="15.75" thickBot="1" x14ac:dyDescent="0.3">
      <c r="A7" s="60" t="s">
        <v>28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5">
        <v>0</v>
      </c>
      <c r="O7" s="56"/>
      <c r="P7" s="57"/>
      <c r="Q7" s="8">
        <v>0</v>
      </c>
    </row>
    <row r="8" spans="1:17" ht="15.75" thickBot="1" x14ac:dyDescent="0.3">
      <c r="A8" s="60" t="s">
        <v>29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55">
        <v>0</v>
      </c>
      <c r="O8" s="56"/>
      <c r="P8" s="57"/>
      <c r="Q8" s="8">
        <v>0</v>
      </c>
    </row>
    <row r="9" spans="1:17" ht="15.75" thickBot="1" x14ac:dyDescent="0.3">
      <c r="A9" s="60" t="s">
        <v>30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55">
        <v>0</v>
      </c>
      <c r="O9" s="56"/>
      <c r="P9" s="57"/>
      <c r="Q9" s="8">
        <v>0</v>
      </c>
    </row>
    <row r="10" spans="1:17" ht="15.75" thickBot="1" x14ac:dyDescent="0.3">
      <c r="A10" s="60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5">
        <v>0</v>
      </c>
      <c r="O10" s="56"/>
      <c r="P10" s="57"/>
      <c r="Q10" s="8">
        <v>0</v>
      </c>
    </row>
    <row r="11" spans="1:17" ht="15.75" thickBot="1" x14ac:dyDescent="0.3">
      <c r="A11" s="60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55">
        <v>0</v>
      </c>
      <c r="O11" s="56"/>
      <c r="P11" s="57"/>
      <c r="Q11" s="8">
        <v>0</v>
      </c>
    </row>
    <row r="12" spans="1:17" ht="15.75" thickBot="1" x14ac:dyDescent="0.3">
      <c r="A12" s="60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40</v>
      </c>
      <c r="I12" s="8">
        <v>0</v>
      </c>
      <c r="J12" s="8">
        <v>0</v>
      </c>
      <c r="K12" s="8">
        <v>0</v>
      </c>
      <c r="L12" s="8">
        <v>0</v>
      </c>
      <c r="M12" s="8">
        <v>36</v>
      </c>
      <c r="N12" s="55">
        <v>0</v>
      </c>
      <c r="O12" s="56"/>
      <c r="P12" s="57"/>
      <c r="Q12" s="8">
        <v>0</v>
      </c>
    </row>
    <row r="13" spans="1:17" ht="15.75" thickBot="1" x14ac:dyDescent="0.3">
      <c r="A13" s="60" t="s">
        <v>42</v>
      </c>
      <c r="B13" s="8">
        <v>19</v>
      </c>
      <c r="C13" s="8">
        <v>20</v>
      </c>
      <c r="D13" s="8">
        <v>15</v>
      </c>
      <c r="E13" s="8">
        <v>29</v>
      </c>
      <c r="F13" s="8">
        <v>20</v>
      </c>
      <c r="G13" s="8">
        <v>27</v>
      </c>
      <c r="H13" s="8">
        <v>39</v>
      </c>
      <c r="I13" s="8">
        <v>61</v>
      </c>
      <c r="J13" s="8">
        <v>0</v>
      </c>
      <c r="K13" s="8">
        <v>0</v>
      </c>
      <c r="L13" s="8">
        <v>0</v>
      </c>
      <c r="M13" s="8">
        <v>120</v>
      </c>
      <c r="N13" s="55">
        <v>62</v>
      </c>
      <c r="O13" s="56"/>
      <c r="P13" s="57"/>
      <c r="Q13" s="8">
        <v>0</v>
      </c>
    </row>
    <row r="14" spans="1:17" ht="15.75" thickBot="1" x14ac:dyDescent="0.3">
      <c r="A14" s="60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5">
        <v>0</v>
      </c>
      <c r="O14" s="56"/>
      <c r="P14" s="57"/>
      <c r="Q14" s="8">
        <v>0</v>
      </c>
    </row>
    <row r="15" spans="1:17" ht="15.75" thickBot="1" x14ac:dyDescent="0.3">
      <c r="A15" s="60" t="s">
        <v>44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55">
        <v>0</v>
      </c>
      <c r="O15" s="56"/>
      <c r="P15" s="57"/>
      <c r="Q15" s="8">
        <v>0</v>
      </c>
    </row>
    <row r="16" spans="1:17" ht="15.75" thickBot="1" x14ac:dyDescent="0.3">
      <c r="A16" s="60" t="s">
        <v>46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5">
        <v>0</v>
      </c>
      <c r="O16" s="56"/>
      <c r="P16" s="57"/>
      <c r="Q16" s="8">
        <v>0</v>
      </c>
    </row>
    <row r="17" spans="1:17" ht="15.75" thickBot="1" x14ac:dyDescent="0.3">
      <c r="A17" s="60" t="s">
        <v>47</v>
      </c>
      <c r="B17" s="8">
        <v>20</v>
      </c>
      <c r="C17" s="8">
        <v>12</v>
      </c>
      <c r="D17" s="8">
        <v>16</v>
      </c>
      <c r="E17" s="8">
        <v>23</v>
      </c>
      <c r="F17" s="8">
        <v>31</v>
      </c>
      <c r="G17" s="8">
        <v>35</v>
      </c>
      <c r="H17" s="8">
        <v>90</v>
      </c>
      <c r="I17" s="8">
        <v>100</v>
      </c>
      <c r="J17" s="8">
        <v>0</v>
      </c>
      <c r="K17" s="8">
        <v>0</v>
      </c>
      <c r="L17" s="8">
        <v>0</v>
      </c>
      <c r="M17" s="8">
        <v>0</v>
      </c>
      <c r="N17" s="55">
        <v>30</v>
      </c>
      <c r="O17" s="56"/>
      <c r="P17" s="57"/>
      <c r="Q17" s="8">
        <v>0</v>
      </c>
    </row>
    <row r="18" spans="1:17" ht="15.75" thickBot="1" x14ac:dyDescent="0.3">
      <c r="A18" s="60" t="s">
        <v>48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55">
        <v>0</v>
      </c>
      <c r="O18" s="56"/>
      <c r="P18" s="57"/>
      <c r="Q18" s="8">
        <v>0</v>
      </c>
    </row>
    <row r="19" spans="1:17" ht="15.75" thickBot="1" x14ac:dyDescent="0.3">
      <c r="A19" s="60" t="s">
        <v>69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55">
        <v>0</v>
      </c>
      <c r="O19" s="56"/>
      <c r="P19" s="57"/>
      <c r="Q19" s="8">
        <v>0</v>
      </c>
    </row>
    <row r="20" spans="1:17" ht="15.75" thickBot="1" x14ac:dyDescent="0.3">
      <c r="A20" s="60" t="s">
        <v>57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55">
        <v>0</v>
      </c>
      <c r="O20" s="56"/>
      <c r="P20" s="57"/>
      <c r="Q20" s="8">
        <v>0</v>
      </c>
    </row>
    <row r="21" spans="1:17" ht="15.75" thickBot="1" x14ac:dyDescent="0.3">
      <c r="A21" s="60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5">
        <v>0</v>
      </c>
      <c r="O21" s="56"/>
      <c r="P21" s="57"/>
      <c r="Q21" s="8">
        <v>0</v>
      </c>
    </row>
    <row r="22" spans="1:17" ht="15.75" thickBot="1" x14ac:dyDescent="0.3">
      <c r="A22" s="60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55">
        <v>0</v>
      </c>
      <c r="O22" s="56"/>
      <c r="P22" s="57"/>
      <c r="Q22" s="8">
        <v>0</v>
      </c>
    </row>
    <row r="23" spans="1:17" ht="15.75" thickBot="1" x14ac:dyDescent="0.3">
      <c r="A23" s="60" t="s">
        <v>60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55">
        <v>0</v>
      </c>
      <c r="O23" s="56"/>
      <c r="P23" s="57"/>
      <c r="Q23" s="8">
        <v>0</v>
      </c>
    </row>
    <row r="24" spans="1:17" ht="15.75" thickBot="1" x14ac:dyDescent="0.3">
      <c r="A24" s="60" t="s">
        <v>61</v>
      </c>
      <c r="B24" s="8">
        <v>15</v>
      </c>
      <c r="C24" s="8">
        <v>10</v>
      </c>
      <c r="D24" s="8">
        <v>0</v>
      </c>
      <c r="E24" s="8">
        <v>20</v>
      </c>
      <c r="F24" s="8">
        <v>0</v>
      </c>
      <c r="G24" s="8">
        <v>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40</v>
      </c>
      <c r="N24" s="55">
        <v>0</v>
      </c>
      <c r="O24" s="56"/>
      <c r="P24" s="57"/>
      <c r="Q24" s="8">
        <v>0</v>
      </c>
    </row>
    <row r="25" spans="1:17" ht="15.75" thickBot="1" x14ac:dyDescent="0.3">
      <c r="A25" s="60" t="s">
        <v>62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55">
        <v>0</v>
      </c>
      <c r="O25" s="56"/>
      <c r="P25" s="57"/>
      <c r="Q25" s="8">
        <v>0</v>
      </c>
    </row>
    <row r="26" spans="1:17" ht="15.75" thickBot="1" x14ac:dyDescent="0.3">
      <c r="A26" s="60" t="s">
        <v>63</v>
      </c>
      <c r="B26" s="8">
        <v>18</v>
      </c>
      <c r="C26" s="8">
        <v>27</v>
      </c>
      <c r="D26" s="8">
        <v>19</v>
      </c>
      <c r="E26" s="8">
        <v>22</v>
      </c>
      <c r="F26" s="8">
        <v>21</v>
      </c>
      <c r="G26" s="8">
        <v>0</v>
      </c>
      <c r="H26" s="8">
        <v>20</v>
      </c>
      <c r="I26" s="8">
        <v>0</v>
      </c>
      <c r="J26" s="8">
        <v>0</v>
      </c>
      <c r="K26" s="8">
        <v>0</v>
      </c>
      <c r="L26" s="8">
        <v>0</v>
      </c>
      <c r="M26" s="8">
        <v>40</v>
      </c>
      <c r="N26" s="55">
        <v>36</v>
      </c>
      <c r="O26" s="56"/>
      <c r="P26" s="57"/>
      <c r="Q26" s="8">
        <v>0</v>
      </c>
    </row>
    <row r="27" spans="1:17" ht="15.75" thickBot="1" x14ac:dyDescent="0.3">
      <c r="A27" s="60" t="s">
        <v>64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55">
        <v>0</v>
      </c>
      <c r="O27" s="56"/>
      <c r="P27" s="57"/>
      <c r="Q27" s="8">
        <v>0</v>
      </c>
    </row>
    <row r="28" spans="1:17" ht="15.75" thickBot="1" x14ac:dyDescent="0.3">
      <c r="A28" s="60" t="s">
        <v>65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55">
        <v>0</v>
      </c>
      <c r="O28" s="56"/>
      <c r="P28" s="57"/>
      <c r="Q28" s="8">
        <v>0</v>
      </c>
    </row>
    <row r="29" spans="1:17" ht="15.75" thickBot="1" x14ac:dyDescent="0.3">
      <c r="A29" s="31" t="s">
        <v>75</v>
      </c>
      <c r="B29" s="19">
        <f>SUM(B5:B28)</f>
        <v>99</v>
      </c>
      <c r="C29" s="19">
        <f t="shared" ref="C29:Q29" si="0">SUM(C5:C28)</f>
        <v>105</v>
      </c>
      <c r="D29" s="19">
        <f t="shared" si="0"/>
        <v>50</v>
      </c>
      <c r="E29" s="19">
        <f t="shared" si="0"/>
        <v>94</v>
      </c>
      <c r="F29" s="19">
        <f t="shared" si="0"/>
        <v>72</v>
      </c>
      <c r="G29" s="19">
        <f t="shared" si="0"/>
        <v>119</v>
      </c>
      <c r="H29" s="19">
        <f t="shared" si="0"/>
        <v>199</v>
      </c>
      <c r="I29" s="19">
        <f t="shared" si="0"/>
        <v>161</v>
      </c>
      <c r="J29" s="19">
        <f t="shared" si="0"/>
        <v>0</v>
      </c>
      <c r="K29" s="19">
        <f t="shared" si="0"/>
        <v>0</v>
      </c>
      <c r="L29" s="19">
        <f t="shared" si="0"/>
        <v>0</v>
      </c>
      <c r="M29" s="19">
        <f t="shared" si="0"/>
        <v>403</v>
      </c>
      <c r="N29" s="35">
        <f>SUM(N5:P28)</f>
        <v>162</v>
      </c>
      <c r="O29" s="36"/>
      <c r="P29" s="37"/>
      <c r="Q29" s="21">
        <f t="shared" si="0"/>
        <v>0</v>
      </c>
    </row>
    <row r="30" spans="1:17" ht="15.75" thickBot="1" x14ac:dyDescent="0.3">
      <c r="A30" s="32" t="s">
        <v>67</v>
      </c>
      <c r="B30" s="23">
        <f>B29*15</f>
        <v>1485</v>
      </c>
      <c r="C30" s="20">
        <f>C29*8</f>
        <v>840</v>
      </c>
      <c r="D30" s="20">
        <f>D29*8</f>
        <v>400</v>
      </c>
      <c r="E30" s="20">
        <f>E29*8</f>
        <v>752</v>
      </c>
      <c r="F30" s="21">
        <f>F29*20</f>
        <v>1440</v>
      </c>
      <c r="G30" s="21">
        <f>G29</f>
        <v>119</v>
      </c>
      <c r="H30" s="21">
        <f>H29</f>
        <v>199</v>
      </c>
      <c r="I30" s="21">
        <f>I29</f>
        <v>161</v>
      </c>
      <c r="J30" s="21">
        <f>J29</f>
        <v>0</v>
      </c>
      <c r="K30" s="21">
        <v>0</v>
      </c>
      <c r="L30" s="21">
        <v>0</v>
      </c>
      <c r="M30" s="21">
        <f>M29</f>
        <v>403</v>
      </c>
      <c r="N30" s="35">
        <f>N29*3</f>
        <v>486</v>
      </c>
      <c r="O30" s="36"/>
      <c r="P30" s="37"/>
      <c r="Q30" s="21">
        <v>0</v>
      </c>
    </row>
    <row r="31" spans="1:17" ht="15.75" thickBot="1" x14ac:dyDescent="0.3">
      <c r="A31" s="31" t="s">
        <v>76</v>
      </c>
      <c r="B31" s="33">
        <f>SUM(B29:Q29)</f>
        <v>1464</v>
      </c>
    </row>
    <row r="32" spans="1:17" x14ac:dyDescent="0.25">
      <c r="A32" s="32" t="s">
        <v>71</v>
      </c>
      <c r="B32" s="34">
        <f>SUM(B30:Q30)</f>
        <v>6285</v>
      </c>
    </row>
  </sheetData>
  <mergeCells count="38">
    <mergeCell ref="D1:M1"/>
    <mergeCell ref="A2:A4"/>
    <mergeCell ref="B2:F2"/>
    <mergeCell ref="G2:J2"/>
    <mergeCell ref="K2:K3"/>
    <mergeCell ref="L2:L3"/>
    <mergeCell ref="M2:M3"/>
    <mergeCell ref="N11:P11"/>
    <mergeCell ref="N2:P2"/>
    <mergeCell ref="Q2:Q3"/>
    <mergeCell ref="G3:H3"/>
    <mergeCell ref="N3:P3"/>
    <mergeCell ref="N4:P4"/>
    <mergeCell ref="N5:P5"/>
    <mergeCell ref="N6:P6"/>
    <mergeCell ref="N7:P7"/>
    <mergeCell ref="N8:P8"/>
    <mergeCell ref="N9:P9"/>
    <mergeCell ref="N10:P10"/>
    <mergeCell ref="N23:P23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30:P30"/>
    <mergeCell ref="N24:P24"/>
    <mergeCell ref="N25:P25"/>
    <mergeCell ref="N26:P26"/>
    <mergeCell ref="N27:P27"/>
    <mergeCell ref="N28:P28"/>
    <mergeCell ref="N29:P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35" sqref="B35"/>
    </sheetView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7" ht="16.5" thickBot="1" x14ac:dyDescent="0.3">
      <c r="D1" s="58" t="s">
        <v>68</v>
      </c>
      <c r="E1" s="58"/>
      <c r="F1" s="58"/>
      <c r="G1" s="58"/>
      <c r="H1" s="58"/>
      <c r="I1" s="58"/>
      <c r="J1" s="58"/>
      <c r="K1" s="58"/>
      <c r="L1" s="58"/>
      <c r="M1" s="58"/>
    </row>
    <row r="2" spans="1:17" ht="15.75" thickBot="1" x14ac:dyDescent="0.3">
      <c r="A2" s="41" t="s">
        <v>1</v>
      </c>
      <c r="B2" s="43" t="s">
        <v>2</v>
      </c>
      <c r="C2" s="44"/>
      <c r="D2" s="44"/>
      <c r="E2" s="44"/>
      <c r="F2" s="45"/>
      <c r="G2" s="43" t="s">
        <v>3</v>
      </c>
      <c r="H2" s="44"/>
      <c r="I2" s="44"/>
      <c r="J2" s="45"/>
      <c r="K2" s="53" t="s">
        <v>4</v>
      </c>
      <c r="L2" s="53" t="s">
        <v>5</v>
      </c>
      <c r="M2" s="41" t="s">
        <v>6</v>
      </c>
      <c r="N2" s="43" t="s">
        <v>7</v>
      </c>
      <c r="O2" s="44"/>
      <c r="P2" s="45"/>
      <c r="Q2" s="46" t="s">
        <v>8</v>
      </c>
    </row>
    <row r="3" spans="1:17" ht="18.75" customHeight="1" thickBot="1" x14ac:dyDescent="0.3">
      <c r="A3" s="52"/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43" t="s">
        <v>9</v>
      </c>
      <c r="H3" s="45"/>
      <c r="I3" s="2" t="s">
        <v>11</v>
      </c>
      <c r="J3" s="3" t="s">
        <v>12</v>
      </c>
      <c r="K3" s="54"/>
      <c r="L3" s="54"/>
      <c r="M3" s="42"/>
      <c r="N3" s="43" t="s">
        <v>14</v>
      </c>
      <c r="O3" s="44"/>
      <c r="P3" s="45"/>
      <c r="Q3" s="47"/>
    </row>
    <row r="4" spans="1:17" ht="15.75" thickBot="1" x14ac:dyDescent="0.3">
      <c r="A4" s="42"/>
      <c r="B4" s="4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43" t="s">
        <v>19</v>
      </c>
      <c r="O4" s="44"/>
      <c r="P4" s="45"/>
      <c r="Q4" s="6" t="s">
        <v>18</v>
      </c>
    </row>
    <row r="5" spans="1:17" ht="15.75" thickBot="1" x14ac:dyDescent="0.3">
      <c r="A5" s="59" t="s">
        <v>20</v>
      </c>
      <c r="B5" s="8">
        <v>10</v>
      </c>
      <c r="C5" s="9">
        <v>4</v>
      </c>
      <c r="D5" s="9">
        <v>16</v>
      </c>
      <c r="E5" s="9">
        <v>16</v>
      </c>
      <c r="F5" s="9">
        <v>4</v>
      </c>
      <c r="G5" s="9">
        <v>200</v>
      </c>
      <c r="H5" s="9">
        <v>200</v>
      </c>
      <c r="I5" s="9">
        <v>200</v>
      </c>
      <c r="J5" s="9">
        <v>200</v>
      </c>
      <c r="K5" s="9">
        <v>0</v>
      </c>
      <c r="L5" s="9">
        <v>0</v>
      </c>
      <c r="M5" s="9">
        <v>150</v>
      </c>
      <c r="N5" s="55">
        <v>0</v>
      </c>
      <c r="O5" s="56"/>
      <c r="P5" s="57"/>
      <c r="Q5" s="10">
        <v>0</v>
      </c>
    </row>
    <row r="6" spans="1:17" ht="15.75" thickBot="1" x14ac:dyDescent="0.3">
      <c r="A6" s="59" t="s">
        <v>23</v>
      </c>
      <c r="B6" s="11">
        <v>41</v>
      </c>
      <c r="C6" s="12">
        <v>13</v>
      </c>
      <c r="D6" s="12">
        <v>33</v>
      </c>
      <c r="E6" s="12">
        <v>16</v>
      </c>
      <c r="F6" s="12">
        <v>29</v>
      </c>
      <c r="G6" s="12">
        <v>659</v>
      </c>
      <c r="H6" s="12">
        <v>0</v>
      </c>
      <c r="I6" s="12">
        <v>306</v>
      </c>
      <c r="J6" s="12">
        <v>290</v>
      </c>
      <c r="K6" s="12">
        <v>0</v>
      </c>
      <c r="L6" s="12">
        <v>0</v>
      </c>
      <c r="M6" s="12">
        <v>2530</v>
      </c>
      <c r="N6" s="55">
        <v>330</v>
      </c>
      <c r="O6" s="56"/>
      <c r="P6" s="57"/>
      <c r="Q6" s="13">
        <v>0</v>
      </c>
    </row>
    <row r="7" spans="1:17" ht="15.75" thickBot="1" x14ac:dyDescent="0.3">
      <c r="A7" s="60" t="s">
        <v>28</v>
      </c>
      <c r="B7" s="15">
        <v>14</v>
      </c>
      <c r="C7" s="13">
        <v>0</v>
      </c>
      <c r="D7" s="13">
        <v>12</v>
      </c>
      <c r="E7" s="13">
        <v>0</v>
      </c>
      <c r="F7" s="13">
        <v>8</v>
      </c>
      <c r="G7" s="13">
        <v>195</v>
      </c>
      <c r="H7" s="13">
        <v>0</v>
      </c>
      <c r="I7" s="13">
        <v>90</v>
      </c>
      <c r="J7" s="13">
        <v>0</v>
      </c>
      <c r="K7" s="13">
        <v>0</v>
      </c>
      <c r="L7" s="13">
        <v>0</v>
      </c>
      <c r="M7" s="13">
        <v>405</v>
      </c>
      <c r="N7" s="55">
        <v>0</v>
      </c>
      <c r="O7" s="56"/>
      <c r="P7" s="57"/>
      <c r="Q7" s="13">
        <v>0</v>
      </c>
    </row>
    <row r="8" spans="1:17" ht="15.75" thickBot="1" x14ac:dyDescent="0.3">
      <c r="A8" s="60" t="s">
        <v>29</v>
      </c>
      <c r="B8" s="15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55">
        <v>0</v>
      </c>
      <c r="O8" s="56">
        <v>0</v>
      </c>
      <c r="P8" s="57">
        <v>0</v>
      </c>
      <c r="Q8" s="13">
        <v>0</v>
      </c>
    </row>
    <row r="9" spans="1:17" ht="15.75" thickBot="1" x14ac:dyDescent="0.3">
      <c r="A9" s="60" t="s">
        <v>30</v>
      </c>
      <c r="B9" s="15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55">
        <v>0</v>
      </c>
      <c r="O9" s="56">
        <v>0</v>
      </c>
      <c r="P9" s="57">
        <v>0</v>
      </c>
      <c r="Q9" s="13">
        <v>0</v>
      </c>
    </row>
    <row r="10" spans="1:17" ht="15.75" thickBot="1" x14ac:dyDescent="0.3">
      <c r="A10" s="60" t="s">
        <v>39</v>
      </c>
      <c r="B10" s="15">
        <v>5</v>
      </c>
      <c r="C10" s="13">
        <v>12</v>
      </c>
      <c r="D10" s="13">
        <v>4</v>
      </c>
      <c r="E10" s="13">
        <v>17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202</v>
      </c>
      <c r="N10" s="55">
        <v>0</v>
      </c>
      <c r="O10" s="56"/>
      <c r="P10" s="57"/>
      <c r="Q10" s="13">
        <v>0</v>
      </c>
    </row>
    <row r="11" spans="1:17" ht="15.75" thickBot="1" x14ac:dyDescent="0.3">
      <c r="A11" s="60" t="s">
        <v>40</v>
      </c>
      <c r="B11" s="15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55">
        <v>0</v>
      </c>
      <c r="O11" s="56">
        <v>0</v>
      </c>
      <c r="P11" s="57">
        <v>0</v>
      </c>
      <c r="Q11" s="13">
        <v>0</v>
      </c>
    </row>
    <row r="12" spans="1:17" ht="15.75" thickBot="1" x14ac:dyDescent="0.3">
      <c r="A12" s="60" t="s">
        <v>41</v>
      </c>
      <c r="B12" s="15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55">
        <v>0</v>
      </c>
      <c r="O12" s="56">
        <v>0</v>
      </c>
      <c r="P12" s="57">
        <v>0</v>
      </c>
      <c r="Q12" s="13">
        <v>0</v>
      </c>
    </row>
    <row r="13" spans="1:17" ht="15.75" thickBot="1" x14ac:dyDescent="0.3">
      <c r="A13" s="60" t="s">
        <v>42</v>
      </c>
      <c r="B13" s="15">
        <v>147</v>
      </c>
      <c r="C13" s="15">
        <v>74</v>
      </c>
      <c r="D13" s="15">
        <v>21</v>
      </c>
      <c r="E13" s="15">
        <v>21</v>
      </c>
      <c r="F13" s="15">
        <v>64</v>
      </c>
      <c r="G13" s="15">
        <v>842</v>
      </c>
      <c r="H13" s="15">
        <v>737</v>
      </c>
      <c r="I13" s="15">
        <v>526</v>
      </c>
      <c r="J13" s="15">
        <v>211</v>
      </c>
      <c r="K13" s="15">
        <v>0</v>
      </c>
      <c r="L13" s="15">
        <v>0</v>
      </c>
      <c r="M13" s="15">
        <v>2527</v>
      </c>
      <c r="N13" s="55">
        <v>105</v>
      </c>
      <c r="O13" s="56"/>
      <c r="P13" s="57"/>
      <c r="Q13" s="13">
        <v>0</v>
      </c>
    </row>
    <row r="14" spans="1:17" ht="15.75" thickBot="1" x14ac:dyDescent="0.3">
      <c r="A14" s="60" t="s">
        <v>43</v>
      </c>
      <c r="B14" s="15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55">
        <v>0</v>
      </c>
      <c r="O14" s="56">
        <v>0</v>
      </c>
      <c r="P14" s="57">
        <v>0</v>
      </c>
      <c r="Q14" s="13">
        <v>0</v>
      </c>
    </row>
    <row r="15" spans="1:17" ht="15.75" thickBot="1" x14ac:dyDescent="0.3">
      <c r="A15" s="60" t="s">
        <v>44</v>
      </c>
      <c r="B15" s="15">
        <v>9</v>
      </c>
      <c r="C15" s="13">
        <v>16</v>
      </c>
      <c r="D15" s="13">
        <v>16</v>
      </c>
      <c r="E15" s="13">
        <v>16</v>
      </c>
      <c r="F15" s="13">
        <v>0</v>
      </c>
      <c r="G15" s="13">
        <v>320</v>
      </c>
      <c r="H15" s="13">
        <v>0</v>
      </c>
      <c r="I15" s="13">
        <v>100</v>
      </c>
      <c r="J15" s="13">
        <v>100</v>
      </c>
      <c r="K15" s="13">
        <v>0</v>
      </c>
      <c r="L15" s="13">
        <v>0</v>
      </c>
      <c r="M15" s="13">
        <v>40</v>
      </c>
      <c r="N15" s="55">
        <v>0</v>
      </c>
      <c r="O15" s="56"/>
      <c r="P15" s="57"/>
      <c r="Q15" s="13">
        <v>0</v>
      </c>
    </row>
    <row r="16" spans="1:17" ht="15.75" thickBot="1" x14ac:dyDescent="0.3">
      <c r="A16" s="60" t="s">
        <v>46</v>
      </c>
      <c r="B16" s="15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55">
        <v>0</v>
      </c>
      <c r="O16" s="56">
        <v>0</v>
      </c>
      <c r="P16" s="57">
        <v>0</v>
      </c>
      <c r="Q16" s="13">
        <v>0</v>
      </c>
    </row>
    <row r="17" spans="1:17" ht="15.75" thickBot="1" x14ac:dyDescent="0.3">
      <c r="A17" s="60" t="s">
        <v>47</v>
      </c>
      <c r="B17" s="15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55">
        <v>0</v>
      </c>
      <c r="O17" s="56">
        <v>0</v>
      </c>
      <c r="P17" s="57">
        <v>0</v>
      </c>
      <c r="Q17" s="13">
        <v>0</v>
      </c>
    </row>
    <row r="18" spans="1:17" ht="15.75" thickBot="1" x14ac:dyDescent="0.3">
      <c r="A18" s="60" t="s">
        <v>48</v>
      </c>
      <c r="B18" s="15">
        <v>63</v>
      </c>
      <c r="C18" s="13">
        <v>48</v>
      </c>
      <c r="D18" s="13">
        <v>9</v>
      </c>
      <c r="E18" s="13">
        <v>14</v>
      </c>
      <c r="F18" s="13">
        <v>30</v>
      </c>
      <c r="G18" s="13">
        <v>570</v>
      </c>
      <c r="H18" s="13">
        <v>432</v>
      </c>
      <c r="I18" s="13">
        <v>316</v>
      </c>
      <c r="J18" s="13">
        <v>95</v>
      </c>
      <c r="K18" s="13">
        <v>0</v>
      </c>
      <c r="L18" s="13">
        <v>0</v>
      </c>
      <c r="M18" s="13">
        <v>1257</v>
      </c>
      <c r="N18" s="55">
        <v>53</v>
      </c>
      <c r="O18" s="56"/>
      <c r="P18" s="57"/>
      <c r="Q18" s="13">
        <v>0</v>
      </c>
    </row>
    <row r="19" spans="1:17" ht="15.75" thickBot="1" x14ac:dyDescent="0.3">
      <c r="A19" s="60" t="s">
        <v>69</v>
      </c>
      <c r="B19" s="15">
        <v>19</v>
      </c>
      <c r="C19" s="13">
        <v>3</v>
      </c>
      <c r="D19" s="13">
        <v>1</v>
      </c>
      <c r="E19" s="13">
        <v>0</v>
      </c>
      <c r="F19" s="13">
        <v>3</v>
      </c>
      <c r="G19" s="13">
        <v>152</v>
      </c>
      <c r="H19" s="13">
        <v>54</v>
      </c>
      <c r="I19" s="13">
        <v>8</v>
      </c>
      <c r="J19" s="13">
        <v>0</v>
      </c>
      <c r="K19" s="13">
        <v>0</v>
      </c>
      <c r="L19" s="13">
        <v>0</v>
      </c>
      <c r="M19" s="13">
        <v>522</v>
      </c>
      <c r="N19" s="55">
        <v>0</v>
      </c>
      <c r="O19" s="56"/>
      <c r="P19" s="57"/>
      <c r="Q19" s="13">
        <v>0</v>
      </c>
    </row>
    <row r="20" spans="1:17" ht="15.75" thickBot="1" x14ac:dyDescent="0.3">
      <c r="A20" s="60" t="s">
        <v>57</v>
      </c>
      <c r="B20" s="15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55">
        <v>0</v>
      </c>
      <c r="O20" s="56">
        <v>0</v>
      </c>
      <c r="P20" s="57">
        <v>0</v>
      </c>
      <c r="Q20" s="13">
        <v>0</v>
      </c>
    </row>
    <row r="21" spans="1:17" ht="15.75" thickBot="1" x14ac:dyDescent="0.3">
      <c r="A21" s="60" t="s">
        <v>58</v>
      </c>
      <c r="B21" s="15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55">
        <v>0</v>
      </c>
      <c r="O21" s="56">
        <v>0</v>
      </c>
      <c r="P21" s="57">
        <v>0</v>
      </c>
      <c r="Q21" s="13">
        <v>0</v>
      </c>
    </row>
    <row r="22" spans="1:17" ht="15.75" thickBot="1" x14ac:dyDescent="0.3">
      <c r="A22" s="60" t="s">
        <v>59</v>
      </c>
      <c r="B22" s="15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498</v>
      </c>
      <c r="N22" s="55">
        <v>0</v>
      </c>
      <c r="O22" s="56"/>
      <c r="P22" s="57"/>
      <c r="Q22" s="13">
        <v>0</v>
      </c>
    </row>
    <row r="23" spans="1:17" ht="15.75" thickBot="1" x14ac:dyDescent="0.3">
      <c r="A23" s="60" t="s">
        <v>60</v>
      </c>
      <c r="B23" s="15">
        <v>6</v>
      </c>
      <c r="C23" s="13">
        <v>7</v>
      </c>
      <c r="D23" s="13">
        <v>8</v>
      </c>
      <c r="E23" s="13">
        <v>8</v>
      </c>
      <c r="F23" s="13">
        <v>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108</v>
      </c>
      <c r="N23" s="55">
        <v>0</v>
      </c>
      <c r="O23" s="56"/>
      <c r="P23" s="57"/>
      <c r="Q23" s="13">
        <v>0</v>
      </c>
    </row>
    <row r="24" spans="1:17" ht="15.75" thickBot="1" x14ac:dyDescent="0.3">
      <c r="A24" s="60" t="s">
        <v>61</v>
      </c>
      <c r="B24" s="15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55">
        <v>0</v>
      </c>
      <c r="O24" s="56">
        <v>0</v>
      </c>
      <c r="P24" s="57">
        <v>0</v>
      </c>
      <c r="Q24" s="13">
        <v>0</v>
      </c>
    </row>
    <row r="25" spans="1:17" ht="15.75" thickBot="1" x14ac:dyDescent="0.3">
      <c r="A25" s="60" t="s">
        <v>62</v>
      </c>
      <c r="B25" s="15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55">
        <v>0</v>
      </c>
      <c r="O25" s="56">
        <v>0</v>
      </c>
      <c r="P25" s="57">
        <v>0</v>
      </c>
      <c r="Q25" s="13">
        <v>0</v>
      </c>
    </row>
    <row r="26" spans="1:17" ht="15.75" thickBot="1" x14ac:dyDescent="0.3">
      <c r="A26" s="60" t="s">
        <v>63</v>
      </c>
      <c r="B26" s="15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55">
        <v>0</v>
      </c>
      <c r="O26" s="56">
        <v>0</v>
      </c>
      <c r="P26" s="57">
        <v>0</v>
      </c>
      <c r="Q26" s="13">
        <v>0</v>
      </c>
    </row>
    <row r="27" spans="1:17" ht="15.75" thickBot="1" x14ac:dyDescent="0.3">
      <c r="A27" s="60" t="s">
        <v>64</v>
      </c>
      <c r="B27" s="15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55">
        <v>0</v>
      </c>
      <c r="O27" s="56">
        <v>0</v>
      </c>
      <c r="P27" s="57">
        <v>0</v>
      </c>
      <c r="Q27" s="13">
        <v>0</v>
      </c>
    </row>
    <row r="28" spans="1:17" ht="15.75" thickBot="1" x14ac:dyDescent="0.3">
      <c r="A28" s="60" t="s">
        <v>65</v>
      </c>
      <c r="B28" s="15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55">
        <v>0</v>
      </c>
      <c r="O28" s="56">
        <v>0</v>
      </c>
      <c r="P28" s="57">
        <v>0</v>
      </c>
      <c r="Q28" s="13">
        <v>0</v>
      </c>
    </row>
    <row r="29" spans="1:17" ht="15.75" thickBot="1" x14ac:dyDescent="0.3">
      <c r="A29" s="31" t="s">
        <v>66</v>
      </c>
      <c r="B29" s="19">
        <f>SUM(B5:B28)</f>
        <v>314</v>
      </c>
      <c r="C29" s="19">
        <f t="shared" ref="C29:Q29" si="0">SUM(C5:C28)</f>
        <v>177</v>
      </c>
      <c r="D29" s="19">
        <f t="shared" si="0"/>
        <v>120</v>
      </c>
      <c r="E29" s="19">
        <f t="shared" si="0"/>
        <v>108</v>
      </c>
      <c r="F29" s="19">
        <f t="shared" si="0"/>
        <v>143</v>
      </c>
      <c r="G29" s="19">
        <f t="shared" si="0"/>
        <v>2938</v>
      </c>
      <c r="H29" s="19">
        <f t="shared" si="0"/>
        <v>1423</v>
      </c>
      <c r="I29" s="19">
        <f t="shared" si="0"/>
        <v>1546</v>
      </c>
      <c r="J29" s="19">
        <f t="shared" si="0"/>
        <v>896</v>
      </c>
      <c r="K29" s="19">
        <f t="shared" si="0"/>
        <v>0</v>
      </c>
      <c r="L29" s="19">
        <f t="shared" si="0"/>
        <v>0</v>
      </c>
      <c r="M29" s="19">
        <f t="shared" si="0"/>
        <v>8239</v>
      </c>
      <c r="N29" s="35">
        <f>SUM(N5:P28)</f>
        <v>488</v>
      </c>
      <c r="O29" s="36"/>
      <c r="P29" s="37"/>
      <c r="Q29" s="21">
        <f t="shared" si="0"/>
        <v>0</v>
      </c>
    </row>
    <row r="30" spans="1:17" ht="15.75" thickBot="1" x14ac:dyDescent="0.3">
      <c r="A30" s="32" t="s">
        <v>67</v>
      </c>
      <c r="B30" s="23">
        <f>B29*15</f>
        <v>4710</v>
      </c>
      <c r="C30" s="20">
        <f>C29*8</f>
        <v>1416</v>
      </c>
      <c r="D30" s="20">
        <f>D29*8</f>
        <v>960</v>
      </c>
      <c r="E30" s="20">
        <f>E29*8</f>
        <v>864</v>
      </c>
      <c r="F30" s="21">
        <f>F29*20</f>
        <v>2860</v>
      </c>
      <c r="G30" s="21">
        <v>601</v>
      </c>
      <c r="H30" s="21">
        <v>149</v>
      </c>
      <c r="I30" s="21">
        <v>188</v>
      </c>
      <c r="J30" s="21">
        <v>121</v>
      </c>
      <c r="K30" s="21">
        <v>0</v>
      </c>
      <c r="L30" s="21">
        <v>0</v>
      </c>
      <c r="M30" s="21">
        <v>1093</v>
      </c>
      <c r="N30" s="35">
        <f>N29*3</f>
        <v>1464</v>
      </c>
      <c r="O30" s="36"/>
      <c r="P30" s="37"/>
      <c r="Q30" s="21">
        <v>0</v>
      </c>
    </row>
    <row r="31" spans="1:17" ht="15.75" thickBot="1" x14ac:dyDescent="0.3">
      <c r="A31" s="31" t="s">
        <v>70</v>
      </c>
      <c r="B31" s="33">
        <f>SUM(B29:Q29)</f>
        <v>16392</v>
      </c>
    </row>
    <row r="32" spans="1:17" x14ac:dyDescent="0.25">
      <c r="A32" s="32" t="s">
        <v>71</v>
      </c>
      <c r="B32" s="34">
        <f>SUM(B30:Q30)</f>
        <v>14426</v>
      </c>
    </row>
  </sheetData>
  <mergeCells count="38">
    <mergeCell ref="D1:M1"/>
    <mergeCell ref="A2:A4"/>
    <mergeCell ref="B2:F2"/>
    <mergeCell ref="G2:J2"/>
    <mergeCell ref="K2:K3"/>
    <mergeCell ref="L2:L3"/>
    <mergeCell ref="M2:M3"/>
    <mergeCell ref="N11:P11"/>
    <mergeCell ref="N2:P2"/>
    <mergeCell ref="Q2:Q3"/>
    <mergeCell ref="G3:H3"/>
    <mergeCell ref="N3:P3"/>
    <mergeCell ref="N4:P4"/>
    <mergeCell ref="N5:P5"/>
    <mergeCell ref="N6:P6"/>
    <mergeCell ref="N7:P7"/>
    <mergeCell ref="N8:P8"/>
    <mergeCell ref="N9:P9"/>
    <mergeCell ref="N10:P10"/>
    <mergeCell ref="N23:P23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30:P30"/>
    <mergeCell ref="N24:P24"/>
    <mergeCell ref="N25:P25"/>
    <mergeCell ref="N26:P26"/>
    <mergeCell ref="N27:P27"/>
    <mergeCell ref="N28:P28"/>
    <mergeCell ref="N29:P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C35" sqref="C35"/>
    </sheetView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7" ht="16.5" thickBot="1" x14ac:dyDescent="0.3">
      <c r="D1" s="58" t="s">
        <v>72</v>
      </c>
      <c r="E1" s="58"/>
      <c r="F1" s="58"/>
      <c r="G1" s="58"/>
      <c r="H1" s="58"/>
      <c r="I1" s="58"/>
      <c r="J1" s="58"/>
      <c r="K1" s="58"/>
      <c r="L1" s="58"/>
      <c r="M1" s="58"/>
    </row>
    <row r="2" spans="1:17" ht="15.75" thickBot="1" x14ac:dyDescent="0.3">
      <c r="A2" s="41" t="s">
        <v>1</v>
      </c>
      <c r="B2" s="43" t="s">
        <v>2</v>
      </c>
      <c r="C2" s="44"/>
      <c r="D2" s="44"/>
      <c r="E2" s="44"/>
      <c r="F2" s="45"/>
      <c r="G2" s="43" t="s">
        <v>3</v>
      </c>
      <c r="H2" s="44"/>
      <c r="I2" s="44"/>
      <c r="J2" s="45"/>
      <c r="K2" s="53" t="s">
        <v>4</v>
      </c>
      <c r="L2" s="53" t="s">
        <v>5</v>
      </c>
      <c r="M2" s="41" t="s">
        <v>6</v>
      </c>
      <c r="N2" s="43" t="s">
        <v>7</v>
      </c>
      <c r="O2" s="44"/>
      <c r="P2" s="45"/>
      <c r="Q2" s="46" t="s">
        <v>8</v>
      </c>
    </row>
    <row r="3" spans="1:17" ht="18.75" customHeight="1" thickBot="1" x14ac:dyDescent="0.3">
      <c r="A3" s="52"/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43" t="s">
        <v>9</v>
      </c>
      <c r="H3" s="45"/>
      <c r="I3" s="2" t="s">
        <v>11</v>
      </c>
      <c r="J3" s="3" t="s">
        <v>12</v>
      </c>
      <c r="K3" s="54"/>
      <c r="L3" s="54"/>
      <c r="M3" s="42"/>
      <c r="N3" s="43" t="s">
        <v>14</v>
      </c>
      <c r="O3" s="44"/>
      <c r="P3" s="45"/>
      <c r="Q3" s="47"/>
    </row>
    <row r="4" spans="1:17" ht="15.75" thickBot="1" x14ac:dyDescent="0.3">
      <c r="A4" s="42"/>
      <c r="B4" s="4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43" t="s">
        <v>19</v>
      </c>
      <c r="O4" s="44"/>
      <c r="P4" s="45"/>
      <c r="Q4" s="6" t="s">
        <v>18</v>
      </c>
    </row>
    <row r="5" spans="1:17" ht="15.75" thickBot="1" x14ac:dyDescent="0.3">
      <c r="A5" s="59" t="s">
        <v>20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</row>
    <row r="6" spans="1:17" ht="15.75" thickBot="1" x14ac:dyDescent="0.3">
      <c r="A6" s="59" t="s">
        <v>23</v>
      </c>
      <c r="B6" s="11">
        <v>79</v>
      </c>
      <c r="C6" s="12">
        <v>1</v>
      </c>
      <c r="D6" s="12">
        <v>3</v>
      </c>
      <c r="E6" s="12">
        <v>8</v>
      </c>
      <c r="F6" s="12">
        <v>0</v>
      </c>
      <c r="G6" s="12">
        <v>200</v>
      </c>
      <c r="H6" s="12">
        <v>200</v>
      </c>
      <c r="I6" s="12">
        <v>0</v>
      </c>
      <c r="J6" s="12">
        <v>0</v>
      </c>
      <c r="K6" s="12">
        <v>0</v>
      </c>
      <c r="L6" s="12">
        <v>0</v>
      </c>
      <c r="M6" s="12">
        <v>170</v>
      </c>
      <c r="N6" s="55">
        <v>0</v>
      </c>
      <c r="O6" s="56"/>
      <c r="P6" s="57"/>
      <c r="Q6" s="13">
        <v>0</v>
      </c>
    </row>
    <row r="7" spans="1:17" ht="15.75" thickBot="1" x14ac:dyDescent="0.3">
      <c r="A7" s="60" t="s">
        <v>28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</row>
    <row r="8" spans="1:17" ht="15.75" thickBot="1" x14ac:dyDescent="0.3">
      <c r="A8" s="60" t="s">
        <v>29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</row>
    <row r="9" spans="1:17" ht="15.75" thickBot="1" x14ac:dyDescent="0.3">
      <c r="A9" s="60" t="s">
        <v>30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ht="15.75" thickBot="1" x14ac:dyDescent="0.3">
      <c r="A10" s="60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ht="15.75" thickBot="1" x14ac:dyDescent="0.3">
      <c r="A11" s="60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ht="15.75" thickBot="1" x14ac:dyDescent="0.3">
      <c r="A12" s="60" t="s">
        <v>41</v>
      </c>
      <c r="B12" s="15">
        <v>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55">
        <v>0</v>
      </c>
      <c r="O12" s="56"/>
      <c r="P12" s="57"/>
      <c r="Q12" s="13">
        <v>0</v>
      </c>
    </row>
    <row r="13" spans="1:17" ht="15.75" thickBot="1" x14ac:dyDescent="0.3">
      <c r="A13" s="60" t="s">
        <v>42</v>
      </c>
      <c r="B13" s="15">
        <v>14</v>
      </c>
      <c r="C13" s="15">
        <v>0</v>
      </c>
      <c r="D13" s="15">
        <v>10</v>
      </c>
      <c r="E13" s="15">
        <v>0</v>
      </c>
      <c r="F13" s="15">
        <v>5</v>
      </c>
      <c r="G13" s="15">
        <v>60</v>
      </c>
      <c r="H13" s="15">
        <v>0</v>
      </c>
      <c r="I13" s="15">
        <v>56</v>
      </c>
      <c r="J13" s="15">
        <v>0</v>
      </c>
      <c r="K13" s="15">
        <v>0</v>
      </c>
      <c r="L13" s="15">
        <v>0</v>
      </c>
      <c r="M13" s="15">
        <v>116</v>
      </c>
      <c r="N13" s="55">
        <v>28</v>
      </c>
      <c r="O13" s="56"/>
      <c r="P13" s="57"/>
      <c r="Q13" s="13">
        <v>0</v>
      </c>
    </row>
    <row r="14" spans="1:17" ht="15.75" thickBot="1" x14ac:dyDescent="0.3">
      <c r="A14" s="60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ht="15.75" thickBot="1" x14ac:dyDescent="0.3">
      <c r="A15" s="60" t="s">
        <v>44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15.75" thickBot="1" x14ac:dyDescent="0.3">
      <c r="A16" s="60" t="s">
        <v>46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ht="15.75" thickBot="1" x14ac:dyDescent="0.3">
      <c r="A17" s="60" t="s">
        <v>47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ht="15.75" thickBot="1" x14ac:dyDescent="0.3">
      <c r="A18" s="60" t="s">
        <v>48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ht="15.75" thickBot="1" x14ac:dyDescent="0.3">
      <c r="A19" s="60" t="s">
        <v>69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ht="15.75" thickBot="1" x14ac:dyDescent="0.3">
      <c r="A20" s="60" t="s">
        <v>57</v>
      </c>
      <c r="B20" s="15">
        <v>0</v>
      </c>
      <c r="C20" s="13">
        <v>0</v>
      </c>
      <c r="D20" s="13">
        <v>0</v>
      </c>
      <c r="E20" s="13">
        <v>0</v>
      </c>
      <c r="F20" s="13">
        <v>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120</v>
      </c>
      <c r="N20" s="55">
        <v>0</v>
      </c>
      <c r="O20" s="56"/>
      <c r="P20" s="57"/>
      <c r="Q20" s="13">
        <v>0</v>
      </c>
    </row>
    <row r="21" spans="1:17" ht="15.75" thickBot="1" x14ac:dyDescent="0.3">
      <c r="A21" s="60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15.75" thickBot="1" x14ac:dyDescent="0.3">
      <c r="A22" s="60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ht="15.75" thickBot="1" x14ac:dyDescent="0.3">
      <c r="A23" s="60" t="s">
        <v>60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5.75" thickBot="1" x14ac:dyDescent="0.3">
      <c r="A24" s="60" t="s">
        <v>61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5.75" thickBot="1" x14ac:dyDescent="0.3">
      <c r="A25" s="60" t="s">
        <v>62</v>
      </c>
      <c r="B25" s="15">
        <v>86</v>
      </c>
      <c r="C25" s="13">
        <v>38</v>
      </c>
      <c r="D25" s="13">
        <v>12</v>
      </c>
      <c r="E25" s="13">
        <v>12</v>
      </c>
      <c r="F25" s="13">
        <v>36</v>
      </c>
      <c r="G25" s="13">
        <v>493</v>
      </c>
      <c r="H25" s="13">
        <v>430</v>
      </c>
      <c r="I25" s="13">
        <v>307</v>
      </c>
      <c r="J25" s="13">
        <v>122</v>
      </c>
      <c r="K25" s="13">
        <v>0</v>
      </c>
      <c r="L25" s="13">
        <v>0</v>
      </c>
      <c r="M25" s="13">
        <v>1476</v>
      </c>
      <c r="N25" s="55">
        <v>61</v>
      </c>
      <c r="O25" s="56"/>
      <c r="P25" s="57"/>
      <c r="Q25" s="13">
        <v>0</v>
      </c>
    </row>
    <row r="26" spans="1:17" ht="15.75" thickBot="1" x14ac:dyDescent="0.3">
      <c r="A26" s="60" t="s">
        <v>63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5.75" thickBot="1" x14ac:dyDescent="0.3">
      <c r="A27" s="60" t="s">
        <v>64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5.75" thickBot="1" x14ac:dyDescent="0.3">
      <c r="A28" s="60" t="s">
        <v>65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5.75" thickBot="1" x14ac:dyDescent="0.3">
      <c r="A29" s="31" t="s">
        <v>66</v>
      </c>
      <c r="B29" s="19">
        <f>SUM(B5:B28)</f>
        <v>184</v>
      </c>
      <c r="C29" s="19">
        <f t="shared" ref="C29:Q29" si="0">SUM(C5:C28)</f>
        <v>39</v>
      </c>
      <c r="D29" s="19">
        <f t="shared" si="0"/>
        <v>25</v>
      </c>
      <c r="E29" s="19">
        <f t="shared" si="0"/>
        <v>20</v>
      </c>
      <c r="F29" s="19">
        <f t="shared" si="0"/>
        <v>47</v>
      </c>
      <c r="G29" s="19">
        <f t="shared" si="0"/>
        <v>753</v>
      </c>
      <c r="H29" s="19">
        <f t="shared" si="0"/>
        <v>630</v>
      </c>
      <c r="I29" s="19">
        <f t="shared" si="0"/>
        <v>363</v>
      </c>
      <c r="J29" s="19">
        <f t="shared" si="0"/>
        <v>122</v>
      </c>
      <c r="K29" s="19">
        <f t="shared" si="0"/>
        <v>0</v>
      </c>
      <c r="L29" s="19">
        <f t="shared" si="0"/>
        <v>0</v>
      </c>
      <c r="M29" s="19">
        <f t="shared" si="0"/>
        <v>1882</v>
      </c>
      <c r="N29" s="35">
        <f>SUM(N5:P28)</f>
        <v>89</v>
      </c>
      <c r="O29" s="36"/>
      <c r="P29" s="37"/>
      <c r="Q29" s="21">
        <f t="shared" si="0"/>
        <v>0</v>
      </c>
    </row>
    <row r="30" spans="1:17" ht="15.75" thickBot="1" x14ac:dyDescent="0.3">
      <c r="A30" s="32" t="s">
        <v>67</v>
      </c>
      <c r="B30" s="23">
        <f>B29*15</f>
        <v>2760</v>
      </c>
      <c r="C30" s="20">
        <f>C29*8</f>
        <v>312</v>
      </c>
      <c r="D30" s="20">
        <f>D29*8</f>
        <v>200</v>
      </c>
      <c r="E30" s="20">
        <f>E29*8</f>
        <v>160</v>
      </c>
      <c r="F30" s="21">
        <f>F29*20</f>
        <v>940</v>
      </c>
      <c r="G30" s="21">
        <f>G29</f>
        <v>753</v>
      </c>
      <c r="H30" s="21">
        <f>H29</f>
        <v>630</v>
      </c>
      <c r="I30" s="21">
        <f>I29</f>
        <v>363</v>
      </c>
      <c r="J30" s="21">
        <f>J29</f>
        <v>122</v>
      </c>
      <c r="K30" s="21">
        <v>0</v>
      </c>
      <c r="L30" s="21">
        <v>0</v>
      </c>
      <c r="M30" s="21">
        <f>M29</f>
        <v>1882</v>
      </c>
      <c r="N30" s="35">
        <f>N29*3</f>
        <v>267</v>
      </c>
      <c r="O30" s="36"/>
      <c r="P30" s="37"/>
      <c r="Q30" s="21">
        <v>0</v>
      </c>
    </row>
    <row r="31" spans="1:17" ht="15.75" thickBot="1" x14ac:dyDescent="0.3">
      <c r="A31" s="31" t="s">
        <v>70</v>
      </c>
      <c r="B31" s="33">
        <f>SUM(B29:Q29)</f>
        <v>4154</v>
      </c>
    </row>
    <row r="32" spans="1:17" x14ac:dyDescent="0.25">
      <c r="A32" s="32" t="s">
        <v>71</v>
      </c>
      <c r="B32" s="34">
        <f>SUM(B30:Q30)</f>
        <v>8389</v>
      </c>
    </row>
  </sheetData>
  <mergeCells count="19">
    <mergeCell ref="D1:M1"/>
    <mergeCell ref="A2:A4"/>
    <mergeCell ref="B2:F2"/>
    <mergeCell ref="G2:J2"/>
    <mergeCell ref="K2:K3"/>
    <mergeCell ref="L2:L3"/>
    <mergeCell ref="M2:M3"/>
    <mergeCell ref="N30:P30"/>
    <mergeCell ref="N2:P2"/>
    <mergeCell ref="Q2:Q3"/>
    <mergeCell ref="G3:H3"/>
    <mergeCell ref="N3:P3"/>
    <mergeCell ref="N4:P4"/>
    <mergeCell ref="N6:P6"/>
    <mergeCell ref="N12:P12"/>
    <mergeCell ref="N13:P13"/>
    <mergeCell ref="N20:P20"/>
    <mergeCell ref="N25:P25"/>
    <mergeCell ref="N29:P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workbookViewId="0">
      <selection activeCell="D1" sqref="D1:M1"/>
    </sheetView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7" ht="16.5" thickBot="1" x14ac:dyDescent="0.3">
      <c r="D1" s="58" t="s">
        <v>78</v>
      </c>
      <c r="E1" s="58"/>
      <c r="F1" s="58"/>
      <c r="G1" s="58"/>
      <c r="H1" s="58"/>
      <c r="I1" s="58"/>
      <c r="J1" s="58"/>
      <c r="K1" s="58"/>
      <c r="L1" s="58"/>
      <c r="M1" s="58"/>
    </row>
    <row r="2" spans="1:17" ht="15.75" thickBot="1" x14ac:dyDescent="0.3">
      <c r="A2" s="41" t="s">
        <v>1</v>
      </c>
      <c r="B2" s="43" t="s">
        <v>2</v>
      </c>
      <c r="C2" s="44"/>
      <c r="D2" s="44"/>
      <c r="E2" s="44"/>
      <c r="F2" s="45"/>
      <c r="G2" s="43" t="s">
        <v>3</v>
      </c>
      <c r="H2" s="44"/>
      <c r="I2" s="44"/>
      <c r="J2" s="45"/>
      <c r="K2" s="53" t="s">
        <v>4</v>
      </c>
      <c r="L2" s="53" t="s">
        <v>5</v>
      </c>
      <c r="M2" s="41" t="s">
        <v>6</v>
      </c>
      <c r="N2" s="43" t="s">
        <v>7</v>
      </c>
      <c r="O2" s="44"/>
      <c r="P2" s="45"/>
      <c r="Q2" s="46" t="s">
        <v>8</v>
      </c>
    </row>
    <row r="3" spans="1:17" ht="18.75" customHeight="1" thickBot="1" x14ac:dyDescent="0.3">
      <c r="A3" s="52"/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43" t="s">
        <v>9</v>
      </c>
      <c r="H3" s="45"/>
      <c r="I3" s="2" t="s">
        <v>11</v>
      </c>
      <c r="J3" s="3" t="s">
        <v>12</v>
      </c>
      <c r="K3" s="54"/>
      <c r="L3" s="54"/>
      <c r="M3" s="42"/>
      <c r="N3" s="43" t="s">
        <v>14</v>
      </c>
      <c r="O3" s="44"/>
      <c r="P3" s="45"/>
      <c r="Q3" s="47"/>
    </row>
    <row r="4" spans="1:17" ht="15.75" thickBot="1" x14ac:dyDescent="0.3">
      <c r="A4" s="42"/>
      <c r="B4" s="4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43" t="s">
        <v>19</v>
      </c>
      <c r="O4" s="44"/>
      <c r="P4" s="45"/>
      <c r="Q4" s="6" t="s">
        <v>18</v>
      </c>
    </row>
    <row r="5" spans="1:17" ht="15.75" thickBot="1" x14ac:dyDescent="0.3">
      <c r="A5" s="59" t="s">
        <v>20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55">
        <v>0</v>
      </c>
      <c r="O5" s="56"/>
      <c r="P5" s="57"/>
      <c r="Q5" s="8">
        <v>0</v>
      </c>
    </row>
    <row r="6" spans="1:17" ht="15.75" thickBot="1" x14ac:dyDescent="0.3">
      <c r="A6" s="59" t="s">
        <v>23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55">
        <v>0</v>
      </c>
      <c r="O6" s="56">
        <v>0</v>
      </c>
      <c r="P6" s="57">
        <v>0</v>
      </c>
      <c r="Q6" s="8">
        <v>0</v>
      </c>
    </row>
    <row r="7" spans="1:17" ht="15.75" thickBot="1" x14ac:dyDescent="0.3">
      <c r="A7" s="60" t="s">
        <v>28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5">
        <v>0</v>
      </c>
      <c r="O7" s="56">
        <v>0</v>
      </c>
      <c r="P7" s="57">
        <v>0</v>
      </c>
      <c r="Q7" s="8">
        <v>0</v>
      </c>
    </row>
    <row r="8" spans="1:17" ht="15.75" thickBot="1" x14ac:dyDescent="0.3">
      <c r="A8" s="60" t="s">
        <v>29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55">
        <v>0</v>
      </c>
      <c r="O8" s="56">
        <v>0</v>
      </c>
      <c r="P8" s="57">
        <v>0</v>
      </c>
      <c r="Q8" s="8">
        <v>0</v>
      </c>
    </row>
    <row r="9" spans="1:17" ht="15.75" thickBot="1" x14ac:dyDescent="0.3">
      <c r="A9" s="60" t="s">
        <v>30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55">
        <v>0</v>
      </c>
      <c r="O9" s="56">
        <v>0</v>
      </c>
      <c r="P9" s="57">
        <v>0</v>
      </c>
      <c r="Q9" s="8">
        <v>0</v>
      </c>
    </row>
    <row r="10" spans="1:17" ht="15.75" thickBot="1" x14ac:dyDescent="0.3">
      <c r="A10" s="60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5">
        <v>0</v>
      </c>
      <c r="O10" s="56">
        <v>0</v>
      </c>
      <c r="P10" s="57">
        <v>0</v>
      </c>
      <c r="Q10" s="8">
        <v>0</v>
      </c>
    </row>
    <row r="11" spans="1:17" ht="15.75" thickBot="1" x14ac:dyDescent="0.3">
      <c r="A11" s="60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55">
        <v>0</v>
      </c>
      <c r="O11" s="56">
        <v>0</v>
      </c>
      <c r="P11" s="57">
        <v>0</v>
      </c>
      <c r="Q11" s="8">
        <v>0</v>
      </c>
    </row>
    <row r="12" spans="1:17" ht="15.75" thickBot="1" x14ac:dyDescent="0.3">
      <c r="A12" s="60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5">
        <v>0</v>
      </c>
      <c r="O12" s="56">
        <v>0</v>
      </c>
      <c r="P12" s="57">
        <v>0</v>
      </c>
      <c r="Q12" s="8">
        <v>0</v>
      </c>
    </row>
    <row r="13" spans="1:17" ht="15.75" thickBot="1" x14ac:dyDescent="0.3">
      <c r="A13" s="60" t="s">
        <v>42</v>
      </c>
      <c r="B13" s="8">
        <v>100</v>
      </c>
      <c r="C13" s="8">
        <v>100</v>
      </c>
      <c r="D13" s="8">
        <v>100</v>
      </c>
      <c r="E13" s="8">
        <v>100</v>
      </c>
      <c r="F13" s="8">
        <v>100</v>
      </c>
      <c r="G13" s="8">
        <v>100</v>
      </c>
      <c r="H13" s="8">
        <v>200</v>
      </c>
      <c r="I13" s="8">
        <v>200</v>
      </c>
      <c r="J13" s="8">
        <v>200</v>
      </c>
      <c r="K13" s="8">
        <v>0</v>
      </c>
      <c r="L13" s="8">
        <v>0</v>
      </c>
      <c r="M13" s="8">
        <v>1000</v>
      </c>
      <c r="N13" s="55">
        <v>800</v>
      </c>
      <c r="O13" s="56">
        <v>0</v>
      </c>
      <c r="P13" s="57">
        <v>0</v>
      </c>
      <c r="Q13" s="8">
        <v>0</v>
      </c>
    </row>
    <row r="14" spans="1:17" ht="15.75" thickBot="1" x14ac:dyDescent="0.3">
      <c r="A14" s="60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5">
        <v>0</v>
      </c>
      <c r="O14" s="56">
        <v>0</v>
      </c>
      <c r="P14" s="57">
        <v>0</v>
      </c>
      <c r="Q14" s="8">
        <v>0</v>
      </c>
    </row>
    <row r="15" spans="1:17" ht="15.75" thickBot="1" x14ac:dyDescent="0.3">
      <c r="A15" s="60" t="s">
        <v>44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55">
        <v>0</v>
      </c>
      <c r="O15" s="56">
        <v>0</v>
      </c>
      <c r="P15" s="57">
        <v>0</v>
      </c>
      <c r="Q15" s="8">
        <v>0</v>
      </c>
    </row>
    <row r="16" spans="1:17" ht="15.75" thickBot="1" x14ac:dyDescent="0.3">
      <c r="A16" s="60" t="s">
        <v>46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5">
        <v>0</v>
      </c>
      <c r="O16" s="56">
        <v>0</v>
      </c>
      <c r="P16" s="57">
        <v>0</v>
      </c>
      <c r="Q16" s="8">
        <v>0</v>
      </c>
    </row>
    <row r="17" spans="1:17" ht="15.75" thickBot="1" x14ac:dyDescent="0.3">
      <c r="A17" s="60" t="s">
        <v>47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5">
        <v>0</v>
      </c>
      <c r="O17" s="56">
        <v>0</v>
      </c>
      <c r="P17" s="57">
        <v>0</v>
      </c>
      <c r="Q17" s="8">
        <v>0</v>
      </c>
    </row>
    <row r="18" spans="1:17" ht="15.75" thickBot="1" x14ac:dyDescent="0.3">
      <c r="A18" s="60" t="s">
        <v>48</v>
      </c>
      <c r="B18" s="8">
        <v>27</v>
      </c>
      <c r="C18" s="8">
        <v>10</v>
      </c>
      <c r="D18" s="8">
        <v>7</v>
      </c>
      <c r="E18" s="8">
        <v>0</v>
      </c>
      <c r="F18" s="8">
        <v>10</v>
      </c>
      <c r="G18" s="8">
        <v>100</v>
      </c>
      <c r="H18" s="8">
        <v>100</v>
      </c>
      <c r="I18" s="8">
        <v>100</v>
      </c>
      <c r="J18" s="8">
        <v>58</v>
      </c>
      <c r="K18" s="8">
        <v>0</v>
      </c>
      <c r="L18" s="8">
        <v>0</v>
      </c>
      <c r="M18" s="8">
        <v>283</v>
      </c>
      <c r="N18" s="55">
        <v>19</v>
      </c>
      <c r="O18" s="56">
        <v>0</v>
      </c>
      <c r="P18" s="57">
        <v>0</v>
      </c>
      <c r="Q18" s="8">
        <v>0</v>
      </c>
    </row>
    <row r="19" spans="1:17" ht="15.75" thickBot="1" x14ac:dyDescent="0.3">
      <c r="A19" s="60" t="s">
        <v>69</v>
      </c>
      <c r="B19" s="8">
        <v>100</v>
      </c>
      <c r="C19" s="8">
        <v>49</v>
      </c>
      <c r="D19" s="8">
        <v>21</v>
      </c>
      <c r="E19" s="8">
        <v>21</v>
      </c>
      <c r="F19" s="8">
        <v>63</v>
      </c>
      <c r="G19" s="8">
        <v>100</v>
      </c>
      <c r="H19" s="8">
        <v>200</v>
      </c>
      <c r="I19" s="8">
        <v>200</v>
      </c>
      <c r="J19" s="8">
        <v>100</v>
      </c>
      <c r="K19" s="8">
        <v>0</v>
      </c>
      <c r="L19" s="8">
        <v>0</v>
      </c>
      <c r="M19" s="8">
        <v>500</v>
      </c>
      <c r="N19" s="55">
        <v>97</v>
      </c>
      <c r="O19" s="56">
        <v>0</v>
      </c>
      <c r="P19" s="57">
        <v>0</v>
      </c>
      <c r="Q19" s="8">
        <v>0</v>
      </c>
    </row>
    <row r="20" spans="1:17" ht="15.75" thickBot="1" x14ac:dyDescent="0.3">
      <c r="A20" s="60" t="s">
        <v>57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55">
        <v>0</v>
      </c>
      <c r="O20" s="56">
        <v>0</v>
      </c>
      <c r="P20" s="57">
        <v>0</v>
      </c>
      <c r="Q20" s="8">
        <v>0</v>
      </c>
    </row>
    <row r="21" spans="1:17" ht="15.75" thickBot="1" x14ac:dyDescent="0.3">
      <c r="A21" s="60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5">
        <v>0</v>
      </c>
      <c r="O21" s="56">
        <v>0</v>
      </c>
      <c r="P21" s="57">
        <v>0</v>
      </c>
      <c r="Q21" s="8">
        <v>0</v>
      </c>
    </row>
    <row r="22" spans="1:17" ht="15.75" thickBot="1" x14ac:dyDescent="0.3">
      <c r="A22" s="60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55">
        <v>0</v>
      </c>
      <c r="O22" s="56">
        <v>0</v>
      </c>
      <c r="P22" s="57">
        <v>0</v>
      </c>
      <c r="Q22" s="8">
        <v>0</v>
      </c>
    </row>
    <row r="23" spans="1:17" ht="15.75" thickBot="1" x14ac:dyDescent="0.3">
      <c r="A23" s="60" t="s">
        <v>60</v>
      </c>
      <c r="B23" s="8">
        <v>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55">
        <v>0</v>
      </c>
      <c r="O23" s="56">
        <v>0</v>
      </c>
      <c r="P23" s="57">
        <v>0</v>
      </c>
      <c r="Q23" s="8">
        <v>0</v>
      </c>
    </row>
    <row r="24" spans="1:17" ht="15.75" thickBot="1" x14ac:dyDescent="0.3">
      <c r="A24" s="60" t="s">
        <v>61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55">
        <v>0</v>
      </c>
      <c r="O24" s="56">
        <v>0</v>
      </c>
      <c r="P24" s="57">
        <v>0</v>
      </c>
      <c r="Q24" s="8">
        <v>0</v>
      </c>
    </row>
    <row r="25" spans="1:17" ht="15.75" thickBot="1" x14ac:dyDescent="0.3">
      <c r="A25" s="60" t="s">
        <v>62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55">
        <v>0</v>
      </c>
      <c r="O25" s="56">
        <v>0</v>
      </c>
      <c r="P25" s="57">
        <v>0</v>
      </c>
      <c r="Q25" s="8">
        <v>0</v>
      </c>
    </row>
    <row r="26" spans="1:17" ht="15.75" thickBot="1" x14ac:dyDescent="0.3">
      <c r="A26" s="60" t="s">
        <v>63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5">
        <v>0</v>
      </c>
      <c r="O26" s="56">
        <v>0</v>
      </c>
      <c r="P26" s="57">
        <v>0</v>
      </c>
      <c r="Q26" s="8">
        <v>0</v>
      </c>
    </row>
    <row r="27" spans="1:17" ht="15.75" thickBot="1" x14ac:dyDescent="0.3">
      <c r="A27" s="60" t="s">
        <v>64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55">
        <v>0</v>
      </c>
      <c r="O27" s="56">
        <v>0</v>
      </c>
      <c r="P27" s="57">
        <v>0</v>
      </c>
      <c r="Q27" s="8">
        <v>0</v>
      </c>
    </row>
    <row r="28" spans="1:17" ht="15.75" thickBot="1" x14ac:dyDescent="0.3">
      <c r="A28" s="60" t="s">
        <v>65</v>
      </c>
      <c r="B28" s="8">
        <v>9</v>
      </c>
      <c r="C28" s="8">
        <v>0</v>
      </c>
      <c r="D28" s="8">
        <v>5</v>
      </c>
      <c r="E28" s="8">
        <v>5</v>
      </c>
      <c r="F28" s="8">
        <v>19</v>
      </c>
      <c r="G28" s="8">
        <v>100</v>
      </c>
      <c r="H28" s="8">
        <v>25</v>
      </c>
      <c r="I28" s="8">
        <v>99</v>
      </c>
      <c r="J28" s="8">
        <v>55</v>
      </c>
      <c r="K28" s="8">
        <v>0</v>
      </c>
      <c r="L28" s="8">
        <v>0</v>
      </c>
      <c r="M28" s="8">
        <v>391</v>
      </c>
      <c r="N28" s="55">
        <v>33</v>
      </c>
      <c r="O28" s="56"/>
      <c r="P28" s="57"/>
      <c r="Q28" s="8">
        <v>0</v>
      </c>
    </row>
    <row r="29" spans="1:17" ht="15.75" thickBot="1" x14ac:dyDescent="0.3">
      <c r="A29" s="31" t="s">
        <v>66</v>
      </c>
      <c r="B29" s="19">
        <f>SUM(B5:B28)</f>
        <v>251</v>
      </c>
      <c r="C29" s="19">
        <f t="shared" ref="C29:Q29" si="0">SUM(C5:C28)</f>
        <v>159</v>
      </c>
      <c r="D29" s="19">
        <f t="shared" si="0"/>
        <v>133</v>
      </c>
      <c r="E29" s="19">
        <f t="shared" si="0"/>
        <v>126</v>
      </c>
      <c r="F29" s="19">
        <f t="shared" si="0"/>
        <v>192</v>
      </c>
      <c r="G29" s="19">
        <f t="shared" si="0"/>
        <v>400</v>
      </c>
      <c r="H29" s="19">
        <f t="shared" si="0"/>
        <v>525</v>
      </c>
      <c r="I29" s="19">
        <f t="shared" si="0"/>
        <v>599</v>
      </c>
      <c r="J29" s="19">
        <f t="shared" si="0"/>
        <v>413</v>
      </c>
      <c r="K29" s="19">
        <f t="shared" si="0"/>
        <v>0</v>
      </c>
      <c r="L29" s="19">
        <f t="shared" si="0"/>
        <v>0</v>
      </c>
      <c r="M29" s="19">
        <f t="shared" si="0"/>
        <v>2174</v>
      </c>
      <c r="N29" s="35">
        <f>SUM(N5:P28)</f>
        <v>949</v>
      </c>
      <c r="O29" s="36"/>
      <c r="P29" s="37"/>
      <c r="Q29" s="21">
        <f t="shared" si="0"/>
        <v>0</v>
      </c>
    </row>
    <row r="30" spans="1:17" ht="15.75" thickBot="1" x14ac:dyDescent="0.3">
      <c r="A30" s="32" t="s">
        <v>67</v>
      </c>
      <c r="B30" s="23">
        <f>B29*15</f>
        <v>3765</v>
      </c>
      <c r="C30" s="20">
        <f>C29*8</f>
        <v>1272</v>
      </c>
      <c r="D30" s="20">
        <f>D29*8</f>
        <v>1064</v>
      </c>
      <c r="E30" s="20">
        <f>E29*8</f>
        <v>1008</v>
      </c>
      <c r="F30" s="21">
        <f>F29*20</f>
        <v>3840</v>
      </c>
      <c r="G30" s="21">
        <f>G29</f>
        <v>400</v>
      </c>
      <c r="H30" s="21">
        <f>H29</f>
        <v>525</v>
      </c>
      <c r="I30" s="21">
        <f>I29</f>
        <v>599</v>
      </c>
      <c r="J30" s="21">
        <f>J29</f>
        <v>413</v>
      </c>
      <c r="K30" s="21">
        <v>0</v>
      </c>
      <c r="L30" s="21">
        <v>0</v>
      </c>
      <c r="M30" s="21">
        <f>M29</f>
        <v>2174</v>
      </c>
      <c r="N30" s="35">
        <f>N29*3</f>
        <v>2847</v>
      </c>
      <c r="O30" s="36"/>
      <c r="P30" s="37"/>
      <c r="Q30" s="21">
        <v>0</v>
      </c>
    </row>
    <row r="31" spans="1:17" ht="15.75" thickBot="1" x14ac:dyDescent="0.3">
      <c r="A31" s="31" t="s">
        <v>70</v>
      </c>
      <c r="B31" s="33">
        <f>SUM(B29:Q29)</f>
        <v>5921</v>
      </c>
    </row>
    <row r="32" spans="1:17" x14ac:dyDescent="0.25">
      <c r="A32" s="32" t="s">
        <v>71</v>
      </c>
      <c r="B32" s="34">
        <f>SUM(B30:Q30)</f>
        <v>17907</v>
      </c>
    </row>
  </sheetData>
  <mergeCells count="38">
    <mergeCell ref="D1:M1"/>
    <mergeCell ref="A2:A4"/>
    <mergeCell ref="B2:F2"/>
    <mergeCell ref="G2:J2"/>
    <mergeCell ref="K2:K3"/>
    <mergeCell ref="L2:L3"/>
    <mergeCell ref="M2:M3"/>
    <mergeCell ref="N11:P11"/>
    <mergeCell ref="N2:P2"/>
    <mergeCell ref="Q2:Q3"/>
    <mergeCell ref="G3:H3"/>
    <mergeCell ref="N3:P3"/>
    <mergeCell ref="N4:P4"/>
    <mergeCell ref="N5:P5"/>
    <mergeCell ref="N6:P6"/>
    <mergeCell ref="N7:P7"/>
    <mergeCell ref="N8:P8"/>
    <mergeCell ref="N9:P9"/>
    <mergeCell ref="N10:P10"/>
    <mergeCell ref="N23:P23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30:P30"/>
    <mergeCell ref="N24:P24"/>
    <mergeCell ref="N25:P25"/>
    <mergeCell ref="N26:P26"/>
    <mergeCell ref="N27:P27"/>
    <mergeCell ref="N28:P28"/>
    <mergeCell ref="N29:P29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5" sqref="A5:A28"/>
    </sheetView>
  </sheetViews>
  <sheetFormatPr baseColWidth="10" defaultRowHeight="15" x14ac:dyDescent="0.25"/>
  <cols>
    <col min="1" max="1" width="16.85546875" bestFit="1" customWidth="1"/>
    <col min="2" max="2" width="7.85546875" bestFit="1" customWidth="1"/>
    <col min="3" max="3" width="6.85546875" bestFit="1" customWidth="1"/>
    <col min="4" max="4" width="9.140625" bestFit="1" customWidth="1"/>
    <col min="5" max="5" width="9.5703125" bestFit="1" customWidth="1"/>
    <col min="6" max="6" width="6.85546875" bestFit="1" customWidth="1"/>
    <col min="7" max="8" width="4.7109375" bestFit="1" customWidth="1"/>
    <col min="9" max="9" width="9.140625" bestFit="1" customWidth="1"/>
    <col min="10" max="10" width="8" bestFit="1" customWidth="1"/>
    <col min="11" max="11" width="7.5703125" bestFit="1" customWidth="1"/>
    <col min="13" max="13" width="9.140625" bestFit="1" customWidth="1"/>
    <col min="16" max="16" width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7" ht="16.5" thickBot="1" x14ac:dyDescent="0.3">
      <c r="D1" s="58" t="s">
        <v>73</v>
      </c>
      <c r="E1" s="58"/>
      <c r="F1" s="58"/>
      <c r="G1" s="58"/>
      <c r="H1" s="58"/>
      <c r="I1" s="58"/>
      <c r="J1" s="58"/>
      <c r="K1" s="58"/>
      <c r="L1" s="58"/>
      <c r="M1" s="58"/>
    </row>
    <row r="2" spans="1:17" ht="15.75" thickBot="1" x14ac:dyDescent="0.3">
      <c r="A2" s="41" t="s">
        <v>1</v>
      </c>
      <c r="B2" s="43" t="s">
        <v>2</v>
      </c>
      <c r="C2" s="44"/>
      <c r="D2" s="44"/>
      <c r="E2" s="44"/>
      <c r="F2" s="45"/>
      <c r="G2" s="43" t="s">
        <v>3</v>
      </c>
      <c r="H2" s="44"/>
      <c r="I2" s="44"/>
      <c r="J2" s="45"/>
      <c r="K2" s="53" t="s">
        <v>4</v>
      </c>
      <c r="L2" s="53" t="s">
        <v>5</v>
      </c>
      <c r="M2" s="41" t="s">
        <v>6</v>
      </c>
      <c r="N2" s="43" t="s">
        <v>7</v>
      </c>
      <c r="O2" s="44"/>
      <c r="P2" s="45"/>
      <c r="Q2" s="46" t="s">
        <v>8</v>
      </c>
    </row>
    <row r="3" spans="1:17" ht="18.75" customHeight="1" thickBot="1" x14ac:dyDescent="0.3">
      <c r="A3" s="52"/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43" t="s">
        <v>9</v>
      </c>
      <c r="H3" s="45"/>
      <c r="I3" s="2" t="s">
        <v>11</v>
      </c>
      <c r="J3" s="3" t="s">
        <v>12</v>
      </c>
      <c r="K3" s="54"/>
      <c r="L3" s="54"/>
      <c r="M3" s="42"/>
      <c r="N3" s="43" t="s">
        <v>14</v>
      </c>
      <c r="O3" s="44"/>
      <c r="P3" s="45"/>
      <c r="Q3" s="47"/>
    </row>
    <row r="4" spans="1:17" ht="15.75" thickBot="1" x14ac:dyDescent="0.3">
      <c r="A4" s="42"/>
      <c r="B4" s="4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43" t="s">
        <v>19</v>
      </c>
      <c r="O4" s="44"/>
      <c r="P4" s="45"/>
      <c r="Q4" s="6" t="s">
        <v>18</v>
      </c>
    </row>
    <row r="5" spans="1:17" ht="15.75" thickBot="1" x14ac:dyDescent="0.3">
      <c r="A5" s="59" t="s">
        <v>20</v>
      </c>
      <c r="B5" s="8">
        <v>25</v>
      </c>
      <c r="C5" s="8">
        <v>0</v>
      </c>
      <c r="D5" s="8">
        <v>0</v>
      </c>
      <c r="E5" s="8">
        <v>0</v>
      </c>
      <c r="F5" s="8">
        <v>10</v>
      </c>
      <c r="G5" s="8">
        <f>150+480</f>
        <v>630</v>
      </c>
      <c r="H5" s="8">
        <f>150+480</f>
        <v>630</v>
      </c>
      <c r="I5" s="8">
        <v>479</v>
      </c>
      <c r="J5" s="8">
        <v>479</v>
      </c>
      <c r="K5" s="8">
        <v>0</v>
      </c>
      <c r="L5" s="8">
        <v>0</v>
      </c>
      <c r="M5" s="8">
        <v>0</v>
      </c>
      <c r="N5" s="55">
        <v>20</v>
      </c>
      <c r="O5" s="56"/>
      <c r="P5" s="57"/>
      <c r="Q5" s="8">
        <v>0</v>
      </c>
    </row>
    <row r="6" spans="1:17" ht="15.75" thickBot="1" x14ac:dyDescent="0.3">
      <c r="A6" s="59" t="s">
        <v>23</v>
      </c>
      <c r="B6" s="8">
        <v>20</v>
      </c>
      <c r="C6" s="8">
        <v>7</v>
      </c>
      <c r="D6" s="8">
        <v>4</v>
      </c>
      <c r="E6" s="8">
        <v>3</v>
      </c>
      <c r="F6" s="8">
        <v>8</v>
      </c>
      <c r="G6" s="8">
        <v>114</v>
      </c>
      <c r="H6" s="8">
        <v>100</v>
      </c>
      <c r="I6" s="8">
        <v>71</v>
      </c>
      <c r="J6" s="8">
        <v>29</v>
      </c>
      <c r="K6" s="8">
        <v>0</v>
      </c>
      <c r="L6" s="8">
        <v>0</v>
      </c>
      <c r="M6" s="8">
        <v>343</v>
      </c>
      <c r="N6" s="55">
        <v>15</v>
      </c>
      <c r="O6" s="56"/>
      <c r="P6" s="57"/>
      <c r="Q6" s="8">
        <v>0</v>
      </c>
    </row>
    <row r="7" spans="1:17" ht="15.75" thickBot="1" x14ac:dyDescent="0.3">
      <c r="A7" s="60" t="s">
        <v>28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5">
        <v>0</v>
      </c>
      <c r="O7" s="56"/>
      <c r="P7" s="57"/>
      <c r="Q7" s="8">
        <v>0</v>
      </c>
    </row>
    <row r="8" spans="1:17" ht="15.75" thickBot="1" x14ac:dyDescent="0.3">
      <c r="A8" s="60" t="s">
        <v>29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55">
        <v>0</v>
      </c>
      <c r="O8" s="56"/>
      <c r="P8" s="57"/>
      <c r="Q8" s="8">
        <v>0</v>
      </c>
    </row>
    <row r="9" spans="1:17" ht="15.75" thickBot="1" x14ac:dyDescent="0.3">
      <c r="A9" s="60" t="s">
        <v>30</v>
      </c>
      <c r="B9" s="8">
        <v>1</v>
      </c>
      <c r="C9" s="8">
        <v>1</v>
      </c>
      <c r="D9" s="8">
        <v>0</v>
      </c>
      <c r="E9" s="8">
        <v>0</v>
      </c>
      <c r="F9" s="8">
        <v>0</v>
      </c>
      <c r="G9" s="8">
        <f>4+480</f>
        <v>484</v>
      </c>
      <c r="H9" s="8">
        <f>4+480</f>
        <v>484</v>
      </c>
      <c r="I9" s="8">
        <v>479</v>
      </c>
      <c r="J9" s="8">
        <v>479</v>
      </c>
      <c r="K9" s="8">
        <v>0</v>
      </c>
      <c r="L9" s="8">
        <v>0</v>
      </c>
      <c r="M9" s="8">
        <v>23</v>
      </c>
      <c r="N9" s="55">
        <v>2</v>
      </c>
      <c r="O9" s="56"/>
      <c r="P9" s="57"/>
      <c r="Q9" s="8">
        <v>0</v>
      </c>
    </row>
    <row r="10" spans="1:17" ht="15.75" thickBot="1" x14ac:dyDescent="0.3">
      <c r="A10" s="60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5">
        <v>0</v>
      </c>
      <c r="O10" s="56"/>
      <c r="P10" s="57"/>
      <c r="Q10" s="8">
        <v>0</v>
      </c>
    </row>
    <row r="11" spans="1:17" ht="15.75" thickBot="1" x14ac:dyDescent="0.3">
      <c r="A11" s="60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55">
        <v>0</v>
      </c>
      <c r="O11" s="56"/>
      <c r="P11" s="57"/>
      <c r="Q11" s="8">
        <v>0</v>
      </c>
    </row>
    <row r="12" spans="1:17" ht="15.75" thickBot="1" x14ac:dyDescent="0.3">
      <c r="A12" s="60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5">
        <v>0</v>
      </c>
      <c r="O12" s="56"/>
      <c r="P12" s="57"/>
      <c r="Q12" s="8">
        <v>0</v>
      </c>
    </row>
    <row r="13" spans="1:17" ht="15.75" thickBot="1" x14ac:dyDescent="0.3">
      <c r="A13" s="60" t="s">
        <v>42</v>
      </c>
      <c r="B13" s="8">
        <v>85</v>
      </c>
      <c r="C13" s="8">
        <v>31</v>
      </c>
      <c r="D13" s="8">
        <v>11</v>
      </c>
      <c r="E13" s="8">
        <v>13</v>
      </c>
      <c r="F13" s="8">
        <v>45</v>
      </c>
      <c r="G13" s="8">
        <v>459</v>
      </c>
      <c r="H13" s="8">
        <v>384</v>
      </c>
      <c r="I13" s="8">
        <v>286</v>
      </c>
      <c r="J13" s="8">
        <v>106</v>
      </c>
      <c r="K13" s="8">
        <v>0</v>
      </c>
      <c r="L13" s="8">
        <v>0</v>
      </c>
      <c r="M13" s="8">
        <v>1338</v>
      </c>
      <c r="N13" s="55">
        <v>58</v>
      </c>
      <c r="O13" s="56"/>
      <c r="P13" s="57"/>
      <c r="Q13" s="8">
        <v>0</v>
      </c>
    </row>
    <row r="14" spans="1:17" ht="15.75" thickBot="1" x14ac:dyDescent="0.3">
      <c r="A14" s="60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5">
        <v>0</v>
      </c>
      <c r="O14" s="56"/>
      <c r="P14" s="57"/>
      <c r="Q14" s="8">
        <v>0</v>
      </c>
    </row>
    <row r="15" spans="1:17" ht="15.75" thickBot="1" x14ac:dyDescent="0.3">
      <c r="A15" s="60" t="s">
        <v>44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55">
        <v>0</v>
      </c>
      <c r="O15" s="56"/>
      <c r="P15" s="57"/>
      <c r="Q15" s="8">
        <v>0</v>
      </c>
    </row>
    <row r="16" spans="1:17" ht="15.75" thickBot="1" x14ac:dyDescent="0.3">
      <c r="A16" s="60" t="s">
        <v>46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5">
        <v>0</v>
      </c>
      <c r="O16" s="56"/>
      <c r="P16" s="57"/>
      <c r="Q16" s="8">
        <v>0</v>
      </c>
    </row>
    <row r="17" spans="1:17" ht="15.75" thickBot="1" x14ac:dyDescent="0.3">
      <c r="A17" s="60" t="s">
        <v>47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5">
        <v>0</v>
      </c>
      <c r="O17" s="56"/>
      <c r="P17" s="57"/>
      <c r="Q17" s="8">
        <v>0</v>
      </c>
    </row>
    <row r="18" spans="1:17" ht="15.75" thickBot="1" x14ac:dyDescent="0.3">
      <c r="A18" s="60" t="s">
        <v>48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55">
        <v>0</v>
      </c>
      <c r="O18" s="56"/>
      <c r="P18" s="57"/>
      <c r="Q18" s="8">
        <v>0</v>
      </c>
    </row>
    <row r="19" spans="1:17" ht="15.75" thickBot="1" x14ac:dyDescent="0.3">
      <c r="A19" s="60" t="s">
        <v>69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55">
        <v>0</v>
      </c>
      <c r="O19" s="56"/>
      <c r="P19" s="57"/>
      <c r="Q19" s="8">
        <v>0</v>
      </c>
    </row>
    <row r="20" spans="1:17" ht="15.75" thickBot="1" x14ac:dyDescent="0.3">
      <c r="A20" s="60" t="s">
        <v>57</v>
      </c>
      <c r="B20" s="8">
        <v>70</v>
      </c>
      <c r="C20" s="8">
        <v>0</v>
      </c>
      <c r="D20" s="8">
        <v>0</v>
      </c>
      <c r="E20" s="8">
        <v>0</v>
      </c>
      <c r="F20" s="8">
        <v>0</v>
      </c>
      <c r="G20" s="8">
        <v>100</v>
      </c>
      <c r="H20" s="8">
        <v>200</v>
      </c>
      <c r="I20" s="8">
        <v>0</v>
      </c>
      <c r="J20" s="8">
        <v>0</v>
      </c>
      <c r="K20" s="8">
        <v>0</v>
      </c>
      <c r="L20" s="8">
        <v>0</v>
      </c>
      <c r="M20" s="8">
        <v>200</v>
      </c>
      <c r="N20" s="55">
        <v>10</v>
      </c>
      <c r="O20" s="56"/>
      <c r="P20" s="57"/>
      <c r="Q20" s="8">
        <v>0</v>
      </c>
    </row>
    <row r="21" spans="1:17" ht="15.75" thickBot="1" x14ac:dyDescent="0.3">
      <c r="A21" s="60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5">
        <v>0</v>
      </c>
      <c r="O21" s="56"/>
      <c r="P21" s="57"/>
      <c r="Q21" s="8">
        <v>0</v>
      </c>
    </row>
    <row r="22" spans="1:17" ht="15.75" thickBot="1" x14ac:dyDescent="0.3">
      <c r="A22" s="60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480</v>
      </c>
      <c r="H22" s="8">
        <v>480</v>
      </c>
      <c r="I22" s="8">
        <v>479</v>
      </c>
      <c r="J22" s="8">
        <v>479</v>
      </c>
      <c r="K22" s="8">
        <v>0</v>
      </c>
      <c r="L22" s="8">
        <v>0</v>
      </c>
      <c r="M22" s="8">
        <v>0</v>
      </c>
      <c r="N22" s="55">
        <v>0</v>
      </c>
      <c r="O22" s="56"/>
      <c r="P22" s="57"/>
      <c r="Q22" s="8">
        <v>0</v>
      </c>
    </row>
    <row r="23" spans="1:17" ht="15.75" thickBot="1" x14ac:dyDescent="0.3">
      <c r="A23" s="60" t="s">
        <v>60</v>
      </c>
      <c r="B23" s="8">
        <v>10</v>
      </c>
      <c r="C23" s="8">
        <v>10</v>
      </c>
      <c r="D23" s="8">
        <v>0</v>
      </c>
      <c r="E23" s="8">
        <v>10</v>
      </c>
      <c r="F23" s="8">
        <v>10</v>
      </c>
      <c r="G23" s="8">
        <v>10</v>
      </c>
      <c r="H23" s="8">
        <v>10</v>
      </c>
      <c r="I23" s="8">
        <v>13</v>
      </c>
      <c r="J23" s="8">
        <v>7</v>
      </c>
      <c r="K23" s="8">
        <v>0</v>
      </c>
      <c r="L23" s="8">
        <v>0</v>
      </c>
      <c r="M23" s="8">
        <v>540</v>
      </c>
      <c r="N23" s="55">
        <v>0</v>
      </c>
      <c r="O23" s="56"/>
      <c r="P23" s="57"/>
      <c r="Q23" s="8">
        <v>0</v>
      </c>
    </row>
    <row r="24" spans="1:17" ht="15.75" thickBot="1" x14ac:dyDescent="0.3">
      <c r="A24" s="60" t="s">
        <v>61</v>
      </c>
      <c r="B24" s="8">
        <v>9</v>
      </c>
      <c r="C24" s="8">
        <v>2</v>
      </c>
      <c r="D24" s="8">
        <v>3</v>
      </c>
      <c r="E24" s="8">
        <v>3</v>
      </c>
      <c r="F24" s="8">
        <v>4</v>
      </c>
      <c r="G24" s="8">
        <v>129</v>
      </c>
      <c r="H24" s="8">
        <v>113</v>
      </c>
      <c r="I24" s="8">
        <v>81</v>
      </c>
      <c r="J24" s="8">
        <v>32</v>
      </c>
      <c r="K24" s="8">
        <v>0</v>
      </c>
      <c r="L24" s="8">
        <v>0</v>
      </c>
      <c r="M24" s="8">
        <v>388</v>
      </c>
      <c r="N24" s="55">
        <v>16</v>
      </c>
      <c r="O24" s="56"/>
      <c r="P24" s="57"/>
      <c r="Q24" s="8">
        <v>0</v>
      </c>
    </row>
    <row r="25" spans="1:17" ht="15.75" thickBot="1" x14ac:dyDescent="0.3">
      <c r="A25" s="60" t="s">
        <v>62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480</v>
      </c>
      <c r="H25" s="8">
        <v>480</v>
      </c>
      <c r="I25" s="8">
        <v>479</v>
      </c>
      <c r="J25" s="8">
        <v>479</v>
      </c>
      <c r="K25" s="8">
        <v>0</v>
      </c>
      <c r="L25" s="8">
        <v>0</v>
      </c>
      <c r="M25" s="8">
        <v>0</v>
      </c>
      <c r="N25" s="55">
        <v>0</v>
      </c>
      <c r="O25" s="56"/>
      <c r="P25" s="57"/>
      <c r="Q25" s="8">
        <v>0</v>
      </c>
    </row>
    <row r="26" spans="1:17" ht="15.75" thickBot="1" x14ac:dyDescent="0.3">
      <c r="A26" s="60" t="s">
        <v>63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5">
        <v>0</v>
      </c>
      <c r="O26" s="56"/>
      <c r="P26" s="57"/>
      <c r="Q26" s="8">
        <v>0</v>
      </c>
    </row>
    <row r="27" spans="1:17" ht="15.75" thickBot="1" x14ac:dyDescent="0.3">
      <c r="A27" s="60" t="s">
        <v>64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55">
        <v>0</v>
      </c>
      <c r="O27" s="56"/>
      <c r="P27" s="57"/>
      <c r="Q27" s="8">
        <v>0</v>
      </c>
    </row>
    <row r="28" spans="1:17" ht="15.75" thickBot="1" x14ac:dyDescent="0.3">
      <c r="A28" s="60" t="s">
        <v>65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55">
        <v>0</v>
      </c>
      <c r="O28" s="56"/>
      <c r="P28" s="57"/>
      <c r="Q28" s="8">
        <v>0</v>
      </c>
    </row>
    <row r="29" spans="1:17" ht="15.75" thickBot="1" x14ac:dyDescent="0.3">
      <c r="A29" s="31" t="s">
        <v>66</v>
      </c>
      <c r="B29" s="19">
        <f>SUM(B5:B28)</f>
        <v>220</v>
      </c>
      <c r="C29" s="19">
        <f t="shared" ref="C29:Q29" si="0">SUM(C5:C28)</f>
        <v>51</v>
      </c>
      <c r="D29" s="19">
        <f t="shared" si="0"/>
        <v>18</v>
      </c>
      <c r="E29" s="19">
        <f t="shared" si="0"/>
        <v>29</v>
      </c>
      <c r="F29" s="19">
        <f t="shared" si="0"/>
        <v>77</v>
      </c>
      <c r="G29" s="19">
        <f t="shared" si="0"/>
        <v>2886</v>
      </c>
      <c r="H29" s="19">
        <f t="shared" si="0"/>
        <v>2881</v>
      </c>
      <c r="I29" s="19">
        <f t="shared" si="0"/>
        <v>2367</v>
      </c>
      <c r="J29" s="19">
        <f t="shared" si="0"/>
        <v>2090</v>
      </c>
      <c r="K29" s="19">
        <f t="shared" si="0"/>
        <v>0</v>
      </c>
      <c r="L29" s="19">
        <f t="shared" si="0"/>
        <v>0</v>
      </c>
      <c r="M29" s="19">
        <f t="shared" si="0"/>
        <v>2832</v>
      </c>
      <c r="N29" s="35">
        <f>SUM(N5:P28)</f>
        <v>121</v>
      </c>
      <c r="O29" s="36"/>
      <c r="P29" s="37"/>
      <c r="Q29" s="21">
        <f t="shared" si="0"/>
        <v>0</v>
      </c>
    </row>
    <row r="30" spans="1:17" ht="15.75" thickBot="1" x14ac:dyDescent="0.3">
      <c r="A30" s="32" t="s">
        <v>67</v>
      </c>
      <c r="B30" s="23">
        <f>B29*15</f>
        <v>3300</v>
      </c>
      <c r="C30" s="20">
        <f>C29*8</f>
        <v>408</v>
      </c>
      <c r="D30" s="20">
        <f>D29*8</f>
        <v>144</v>
      </c>
      <c r="E30" s="20">
        <f>E29*8</f>
        <v>232</v>
      </c>
      <c r="F30" s="21">
        <f>F29*20</f>
        <v>1540</v>
      </c>
      <c r="G30" s="21">
        <f>G29</f>
        <v>2886</v>
      </c>
      <c r="H30" s="21">
        <f>H29</f>
        <v>2881</v>
      </c>
      <c r="I30" s="21">
        <f>I29</f>
        <v>2367</v>
      </c>
      <c r="J30" s="21">
        <f>J29</f>
        <v>2090</v>
      </c>
      <c r="K30" s="21">
        <v>0</v>
      </c>
      <c r="L30" s="21">
        <v>0</v>
      </c>
      <c r="M30" s="21">
        <f>M29</f>
        <v>2832</v>
      </c>
      <c r="N30" s="35">
        <f>N29*3</f>
        <v>363</v>
      </c>
      <c r="O30" s="36"/>
      <c r="P30" s="37"/>
      <c r="Q30" s="21">
        <v>0</v>
      </c>
    </row>
    <row r="31" spans="1:17" ht="15.75" thickBot="1" x14ac:dyDescent="0.3">
      <c r="A31" s="31" t="s">
        <v>70</v>
      </c>
      <c r="B31" s="33">
        <f>SUM(B29:Q29)</f>
        <v>13572</v>
      </c>
    </row>
    <row r="32" spans="1:17" x14ac:dyDescent="0.25">
      <c r="A32" s="32" t="s">
        <v>71</v>
      </c>
      <c r="B32" s="34">
        <f>SUM(B30:Q30)</f>
        <v>19043</v>
      </c>
    </row>
  </sheetData>
  <mergeCells count="38">
    <mergeCell ref="D1:M1"/>
    <mergeCell ref="A2:A4"/>
    <mergeCell ref="B2:F2"/>
    <mergeCell ref="G2:J2"/>
    <mergeCell ref="K2:K3"/>
    <mergeCell ref="L2:L3"/>
    <mergeCell ref="M2:M3"/>
    <mergeCell ref="N11:P11"/>
    <mergeCell ref="N2:P2"/>
    <mergeCell ref="Q2:Q3"/>
    <mergeCell ref="G3:H3"/>
    <mergeCell ref="N3:P3"/>
    <mergeCell ref="N4:P4"/>
    <mergeCell ref="N5:P5"/>
    <mergeCell ref="N6:P6"/>
    <mergeCell ref="N7:P7"/>
    <mergeCell ref="N8:P8"/>
    <mergeCell ref="N9:P9"/>
    <mergeCell ref="N10:P10"/>
    <mergeCell ref="N23:P23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30:P30"/>
    <mergeCell ref="N24:P24"/>
    <mergeCell ref="N25:P25"/>
    <mergeCell ref="N26:P26"/>
    <mergeCell ref="N27:P27"/>
    <mergeCell ref="N28:P28"/>
    <mergeCell ref="N29:P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C34" sqref="C34"/>
    </sheetView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7" ht="16.5" thickBot="1" x14ac:dyDescent="0.3">
      <c r="D1" s="58" t="s">
        <v>74</v>
      </c>
      <c r="E1" s="58"/>
      <c r="F1" s="58"/>
      <c r="G1" s="58"/>
      <c r="H1" s="58"/>
      <c r="I1" s="58"/>
      <c r="J1" s="58"/>
      <c r="K1" s="58"/>
      <c r="L1" s="58"/>
      <c r="M1" s="58"/>
    </row>
    <row r="2" spans="1:17" ht="15.75" thickBot="1" x14ac:dyDescent="0.3">
      <c r="A2" s="41" t="s">
        <v>1</v>
      </c>
      <c r="B2" s="43" t="s">
        <v>2</v>
      </c>
      <c r="C2" s="44"/>
      <c r="D2" s="44"/>
      <c r="E2" s="44"/>
      <c r="F2" s="45"/>
      <c r="G2" s="43" t="s">
        <v>3</v>
      </c>
      <c r="H2" s="44"/>
      <c r="I2" s="44"/>
      <c r="J2" s="45"/>
      <c r="K2" s="53" t="s">
        <v>4</v>
      </c>
      <c r="L2" s="53" t="s">
        <v>5</v>
      </c>
      <c r="M2" s="41" t="s">
        <v>6</v>
      </c>
      <c r="N2" s="43" t="s">
        <v>7</v>
      </c>
      <c r="O2" s="44"/>
      <c r="P2" s="45"/>
      <c r="Q2" s="46" t="s">
        <v>8</v>
      </c>
    </row>
    <row r="3" spans="1:17" ht="18.75" customHeight="1" thickBot="1" x14ac:dyDescent="0.3">
      <c r="A3" s="52"/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43" t="s">
        <v>9</v>
      </c>
      <c r="H3" s="45"/>
      <c r="I3" s="2" t="s">
        <v>11</v>
      </c>
      <c r="J3" s="3" t="s">
        <v>12</v>
      </c>
      <c r="K3" s="54"/>
      <c r="L3" s="54"/>
      <c r="M3" s="42"/>
      <c r="N3" s="43" t="s">
        <v>14</v>
      </c>
      <c r="O3" s="44"/>
      <c r="P3" s="45"/>
      <c r="Q3" s="47"/>
    </row>
    <row r="4" spans="1:17" ht="15.75" thickBot="1" x14ac:dyDescent="0.3">
      <c r="A4" s="42"/>
      <c r="B4" s="4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43" t="s">
        <v>19</v>
      </c>
      <c r="O4" s="44"/>
      <c r="P4" s="45"/>
      <c r="Q4" s="6" t="s">
        <v>18</v>
      </c>
    </row>
    <row r="5" spans="1:17" ht="15.75" thickBot="1" x14ac:dyDescent="0.3">
      <c r="A5" s="59" t="s">
        <v>20</v>
      </c>
      <c r="B5" s="8">
        <v>3</v>
      </c>
      <c r="C5" s="8">
        <v>0</v>
      </c>
      <c r="D5" s="8">
        <v>0</v>
      </c>
      <c r="E5" s="8">
        <v>0</v>
      </c>
      <c r="F5" s="8">
        <v>2</v>
      </c>
      <c r="G5" s="8">
        <f>73+25</f>
        <v>98</v>
      </c>
      <c r="H5" s="8">
        <f>15+25</f>
        <v>40</v>
      </c>
      <c r="I5" s="8">
        <v>20</v>
      </c>
      <c r="J5" s="8">
        <v>0</v>
      </c>
      <c r="K5" s="8">
        <v>0</v>
      </c>
      <c r="L5" s="8">
        <v>0</v>
      </c>
      <c r="M5" s="8">
        <f>173+75</f>
        <v>248</v>
      </c>
      <c r="N5" s="55">
        <v>0</v>
      </c>
      <c r="O5" s="56"/>
      <c r="P5" s="57"/>
      <c r="Q5" s="8">
        <v>0</v>
      </c>
    </row>
    <row r="6" spans="1:17" ht="15.75" thickBot="1" x14ac:dyDescent="0.3">
      <c r="A6" s="59" t="s">
        <v>23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55">
        <v>0</v>
      </c>
      <c r="O6" s="56">
        <v>0</v>
      </c>
      <c r="P6" s="57">
        <v>0</v>
      </c>
      <c r="Q6" s="8">
        <v>0</v>
      </c>
    </row>
    <row r="7" spans="1:17" ht="15.75" thickBot="1" x14ac:dyDescent="0.3">
      <c r="A7" s="60" t="s">
        <v>28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5">
        <v>0</v>
      </c>
      <c r="O7" s="56">
        <v>0</v>
      </c>
      <c r="P7" s="57">
        <v>0</v>
      </c>
      <c r="Q7" s="8">
        <v>0</v>
      </c>
    </row>
    <row r="8" spans="1:17" ht="15.75" thickBot="1" x14ac:dyDescent="0.3">
      <c r="A8" s="60" t="s">
        <v>29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55">
        <v>0</v>
      </c>
      <c r="O8" s="56">
        <v>0</v>
      </c>
      <c r="P8" s="57">
        <v>0</v>
      </c>
      <c r="Q8" s="8">
        <v>0</v>
      </c>
    </row>
    <row r="9" spans="1:17" ht="15.75" thickBot="1" x14ac:dyDescent="0.3">
      <c r="A9" s="60" t="s">
        <v>30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55">
        <v>0</v>
      </c>
      <c r="O9" s="56">
        <v>0</v>
      </c>
      <c r="P9" s="57">
        <v>0</v>
      </c>
      <c r="Q9" s="8">
        <v>0</v>
      </c>
    </row>
    <row r="10" spans="1:17" ht="15.75" thickBot="1" x14ac:dyDescent="0.3">
      <c r="A10" s="60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5">
        <v>0</v>
      </c>
      <c r="O10" s="56">
        <v>0</v>
      </c>
      <c r="P10" s="57">
        <v>0</v>
      </c>
      <c r="Q10" s="8">
        <v>0</v>
      </c>
    </row>
    <row r="11" spans="1:17" ht="15.75" thickBot="1" x14ac:dyDescent="0.3">
      <c r="A11" s="60" t="s">
        <v>40</v>
      </c>
      <c r="B11" s="8">
        <v>20</v>
      </c>
      <c r="C11" s="8">
        <v>0</v>
      </c>
      <c r="D11" s="8">
        <v>0</v>
      </c>
      <c r="E11" s="8">
        <v>0</v>
      </c>
      <c r="F11" s="8">
        <v>0</v>
      </c>
      <c r="G11" s="8">
        <f>100+25</f>
        <v>125</v>
      </c>
      <c r="H11" s="8">
        <v>25</v>
      </c>
      <c r="I11" s="8">
        <f>100+20</f>
        <v>120</v>
      </c>
      <c r="J11" s="8">
        <v>0</v>
      </c>
      <c r="K11" s="8">
        <v>0</v>
      </c>
      <c r="L11" s="8">
        <v>0</v>
      </c>
      <c r="M11" s="8">
        <f>150+75</f>
        <v>225</v>
      </c>
      <c r="N11" s="55">
        <v>0</v>
      </c>
      <c r="O11" s="56">
        <v>0</v>
      </c>
      <c r="P11" s="57">
        <v>0</v>
      </c>
      <c r="Q11" s="8">
        <v>0</v>
      </c>
    </row>
    <row r="12" spans="1:17" ht="15.75" thickBot="1" x14ac:dyDescent="0.3">
      <c r="A12" s="60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5">
        <v>0</v>
      </c>
      <c r="O12" s="56">
        <v>0</v>
      </c>
      <c r="P12" s="57">
        <v>0</v>
      </c>
      <c r="Q12" s="8">
        <v>0</v>
      </c>
    </row>
    <row r="13" spans="1:17" ht="15.75" thickBot="1" x14ac:dyDescent="0.3">
      <c r="A13" s="60" t="s">
        <v>42</v>
      </c>
      <c r="B13" s="8">
        <v>42</v>
      </c>
      <c r="C13" s="8">
        <v>20</v>
      </c>
      <c r="D13" s="8">
        <v>9</v>
      </c>
      <c r="E13" s="8">
        <v>9</v>
      </c>
      <c r="F13" s="8">
        <v>65</v>
      </c>
      <c r="G13" s="8">
        <f>835+25</f>
        <v>860</v>
      </c>
      <c r="H13" s="8">
        <f>522+25</f>
        <v>547</v>
      </c>
      <c r="I13" s="8">
        <f>253+20</f>
        <v>273</v>
      </c>
      <c r="J13" s="8">
        <f>95+37</f>
        <v>132</v>
      </c>
      <c r="K13" s="8">
        <v>0</v>
      </c>
      <c r="L13" s="8">
        <v>0</v>
      </c>
      <c r="M13" s="8">
        <f>3131+50</f>
        <v>3181</v>
      </c>
      <c r="N13" s="55">
        <v>76</v>
      </c>
      <c r="O13" s="56">
        <v>0</v>
      </c>
      <c r="P13" s="57">
        <v>0</v>
      </c>
      <c r="Q13" s="8">
        <v>0</v>
      </c>
    </row>
    <row r="14" spans="1:17" ht="15.75" thickBot="1" x14ac:dyDescent="0.3">
      <c r="A14" s="60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5">
        <v>0</v>
      </c>
      <c r="O14" s="56">
        <v>0</v>
      </c>
      <c r="P14" s="57">
        <v>0</v>
      </c>
      <c r="Q14" s="8">
        <v>0</v>
      </c>
    </row>
    <row r="15" spans="1:17" ht="15.75" thickBot="1" x14ac:dyDescent="0.3">
      <c r="A15" s="60" t="s">
        <v>44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55">
        <v>0</v>
      </c>
      <c r="O15" s="56">
        <v>0</v>
      </c>
      <c r="P15" s="57">
        <v>0</v>
      </c>
      <c r="Q15" s="8">
        <v>0</v>
      </c>
    </row>
    <row r="16" spans="1:17" ht="15.75" thickBot="1" x14ac:dyDescent="0.3">
      <c r="A16" s="60" t="s">
        <v>46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5">
        <v>0</v>
      </c>
      <c r="O16" s="56">
        <v>0</v>
      </c>
      <c r="P16" s="57">
        <v>0</v>
      </c>
      <c r="Q16" s="8">
        <v>0</v>
      </c>
    </row>
    <row r="17" spans="1:17" ht="15.75" thickBot="1" x14ac:dyDescent="0.3">
      <c r="A17" s="60" t="s">
        <v>47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5">
        <v>0</v>
      </c>
      <c r="O17" s="56">
        <v>0</v>
      </c>
      <c r="P17" s="57">
        <v>0</v>
      </c>
      <c r="Q17" s="8">
        <v>0</v>
      </c>
    </row>
    <row r="18" spans="1:17" ht="15.75" thickBot="1" x14ac:dyDescent="0.3">
      <c r="A18" s="60" t="s">
        <v>48</v>
      </c>
      <c r="B18" s="8">
        <v>89</v>
      </c>
      <c r="C18" s="8">
        <v>32</v>
      </c>
      <c r="D18" s="8">
        <v>16</v>
      </c>
      <c r="E18" s="8">
        <v>6</v>
      </c>
      <c r="F18" s="8">
        <v>4</v>
      </c>
      <c r="G18" s="8">
        <f>937+25</f>
        <v>962</v>
      </c>
      <c r="H18" s="8">
        <f>406+25</f>
        <v>431</v>
      </c>
      <c r="I18" s="8">
        <f>128+20</f>
        <v>148</v>
      </c>
      <c r="J18" s="8">
        <v>32</v>
      </c>
      <c r="K18" s="8">
        <v>0</v>
      </c>
      <c r="L18" s="8">
        <v>0</v>
      </c>
      <c r="M18" s="8">
        <f>1918+75</f>
        <v>1993</v>
      </c>
      <c r="N18" s="55">
        <v>78</v>
      </c>
      <c r="O18" s="56">
        <v>0</v>
      </c>
      <c r="P18" s="57">
        <v>0</v>
      </c>
      <c r="Q18" s="8">
        <v>0</v>
      </c>
    </row>
    <row r="19" spans="1:17" ht="15.75" thickBot="1" x14ac:dyDescent="0.3">
      <c r="A19" s="60" t="s">
        <v>69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55">
        <v>0</v>
      </c>
      <c r="O19" s="56">
        <v>0</v>
      </c>
      <c r="P19" s="57">
        <v>0</v>
      </c>
      <c r="Q19" s="8">
        <v>0</v>
      </c>
    </row>
    <row r="20" spans="1:17" ht="15.75" thickBot="1" x14ac:dyDescent="0.3">
      <c r="A20" s="60" t="s">
        <v>57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55">
        <v>0</v>
      </c>
      <c r="O20" s="56">
        <v>0</v>
      </c>
      <c r="P20" s="57">
        <v>0</v>
      </c>
      <c r="Q20" s="8">
        <v>0</v>
      </c>
    </row>
    <row r="21" spans="1:17" ht="15.75" thickBot="1" x14ac:dyDescent="0.3">
      <c r="A21" s="60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5">
        <v>0</v>
      </c>
      <c r="O21" s="56">
        <v>0</v>
      </c>
      <c r="P21" s="57">
        <v>0</v>
      </c>
      <c r="Q21" s="8">
        <v>0</v>
      </c>
    </row>
    <row r="22" spans="1:17" ht="15.75" thickBot="1" x14ac:dyDescent="0.3">
      <c r="A22" s="60" t="s">
        <v>59</v>
      </c>
      <c r="B22" s="8">
        <v>48</v>
      </c>
      <c r="C22" s="8">
        <v>18</v>
      </c>
      <c r="D22" s="8">
        <v>7</v>
      </c>
      <c r="E22" s="8">
        <v>7</v>
      </c>
      <c r="F22" s="8">
        <v>22</v>
      </c>
      <c r="G22" s="8">
        <f>275+25</f>
        <v>300</v>
      </c>
      <c r="H22" s="8">
        <f>240+25</f>
        <v>265</v>
      </c>
      <c r="I22" s="8">
        <f>171+20</f>
        <v>191</v>
      </c>
      <c r="J22" s="8">
        <f>69+37</f>
        <v>106</v>
      </c>
      <c r="K22" s="8">
        <v>0</v>
      </c>
      <c r="L22" s="8">
        <v>0</v>
      </c>
      <c r="M22" s="8">
        <f>823+75</f>
        <v>898</v>
      </c>
      <c r="N22" s="55">
        <v>35</v>
      </c>
      <c r="O22" s="56">
        <v>0</v>
      </c>
      <c r="P22" s="57">
        <v>0</v>
      </c>
      <c r="Q22" s="8">
        <v>0</v>
      </c>
    </row>
    <row r="23" spans="1:17" ht="15.75" thickBot="1" x14ac:dyDescent="0.3">
      <c r="A23" s="60" t="s">
        <v>60</v>
      </c>
      <c r="B23" s="8">
        <v>28</v>
      </c>
      <c r="C23" s="8">
        <v>1</v>
      </c>
      <c r="D23" s="8">
        <v>0</v>
      </c>
      <c r="E23" s="8">
        <v>0</v>
      </c>
      <c r="F23" s="8">
        <v>0</v>
      </c>
      <c r="G23" s="8">
        <f>330+25</f>
        <v>355</v>
      </c>
      <c r="H23" s="8">
        <f>16+25</f>
        <v>41</v>
      </c>
      <c r="I23" s="8">
        <v>0</v>
      </c>
      <c r="J23" s="8">
        <v>10</v>
      </c>
      <c r="K23" s="8">
        <v>0</v>
      </c>
      <c r="L23" s="8">
        <v>0</v>
      </c>
      <c r="M23" s="8">
        <f>270+50</f>
        <v>320</v>
      </c>
      <c r="N23" s="55">
        <v>27</v>
      </c>
      <c r="O23" s="56">
        <v>0</v>
      </c>
      <c r="P23" s="57">
        <v>0</v>
      </c>
      <c r="Q23" s="8">
        <v>0</v>
      </c>
    </row>
    <row r="24" spans="1:17" ht="15.75" thickBot="1" x14ac:dyDescent="0.3">
      <c r="A24" s="60" t="s">
        <v>61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55">
        <v>0</v>
      </c>
      <c r="O24" s="56">
        <v>0</v>
      </c>
      <c r="P24" s="57">
        <v>0</v>
      </c>
      <c r="Q24" s="8">
        <v>0</v>
      </c>
    </row>
    <row r="25" spans="1:17" ht="15.75" thickBot="1" x14ac:dyDescent="0.3">
      <c r="A25" s="60" t="s">
        <v>62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55">
        <v>0</v>
      </c>
      <c r="O25" s="56">
        <v>0</v>
      </c>
      <c r="P25" s="57">
        <v>0</v>
      </c>
      <c r="Q25" s="8">
        <v>0</v>
      </c>
    </row>
    <row r="26" spans="1:17" ht="15.75" thickBot="1" x14ac:dyDescent="0.3">
      <c r="A26" s="60" t="s">
        <v>63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5">
        <v>0</v>
      </c>
      <c r="O26" s="56">
        <v>0</v>
      </c>
      <c r="P26" s="57">
        <v>0</v>
      </c>
      <c r="Q26" s="8">
        <v>0</v>
      </c>
    </row>
    <row r="27" spans="1:17" ht="15.75" thickBot="1" x14ac:dyDescent="0.3">
      <c r="A27" s="60" t="s">
        <v>64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55">
        <v>0</v>
      </c>
      <c r="O27" s="56">
        <v>0</v>
      </c>
      <c r="P27" s="57">
        <v>0</v>
      </c>
      <c r="Q27" s="8">
        <v>0</v>
      </c>
    </row>
    <row r="28" spans="1:17" ht="15.75" thickBot="1" x14ac:dyDescent="0.3">
      <c r="A28" s="60" t="s">
        <v>65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55">
        <v>0</v>
      </c>
      <c r="O28" s="56">
        <v>0</v>
      </c>
      <c r="P28" s="57">
        <v>0</v>
      </c>
      <c r="Q28" s="8">
        <v>0</v>
      </c>
    </row>
    <row r="29" spans="1:17" ht="15.75" thickBot="1" x14ac:dyDescent="0.3">
      <c r="A29" s="31" t="s">
        <v>66</v>
      </c>
      <c r="B29" s="19">
        <f>SUM(B5:B28)</f>
        <v>230</v>
      </c>
      <c r="C29" s="19">
        <f t="shared" ref="C29:Q29" si="0">SUM(C5:C28)</f>
        <v>71</v>
      </c>
      <c r="D29" s="19">
        <f t="shared" si="0"/>
        <v>32</v>
      </c>
      <c r="E29" s="19">
        <f t="shared" si="0"/>
        <v>22</v>
      </c>
      <c r="F29" s="19">
        <f t="shared" si="0"/>
        <v>93</v>
      </c>
      <c r="G29" s="19">
        <f t="shared" si="0"/>
        <v>2700</v>
      </c>
      <c r="H29" s="19">
        <f t="shared" si="0"/>
        <v>1349</v>
      </c>
      <c r="I29" s="19">
        <f t="shared" si="0"/>
        <v>752</v>
      </c>
      <c r="J29" s="19">
        <f t="shared" si="0"/>
        <v>280</v>
      </c>
      <c r="K29" s="19">
        <f t="shared" si="0"/>
        <v>0</v>
      </c>
      <c r="L29" s="19">
        <f t="shared" si="0"/>
        <v>0</v>
      </c>
      <c r="M29" s="19">
        <f t="shared" si="0"/>
        <v>6865</v>
      </c>
      <c r="N29" s="35">
        <f>SUM(N5:P28)</f>
        <v>216</v>
      </c>
      <c r="O29" s="36"/>
      <c r="P29" s="37"/>
      <c r="Q29" s="21">
        <f t="shared" si="0"/>
        <v>0</v>
      </c>
    </row>
    <row r="30" spans="1:17" ht="15.75" thickBot="1" x14ac:dyDescent="0.3">
      <c r="A30" s="32" t="s">
        <v>67</v>
      </c>
      <c r="B30" s="23">
        <f>B29*15</f>
        <v>3450</v>
      </c>
      <c r="C30" s="20">
        <f>C29*8</f>
        <v>568</v>
      </c>
      <c r="D30" s="20">
        <f>D29*8</f>
        <v>256</v>
      </c>
      <c r="E30" s="20">
        <f>E29*8</f>
        <v>176</v>
      </c>
      <c r="F30" s="21">
        <f>F29*20</f>
        <v>1860</v>
      </c>
      <c r="G30" s="21">
        <f>G29</f>
        <v>2700</v>
      </c>
      <c r="H30" s="21">
        <f>H29</f>
        <v>1349</v>
      </c>
      <c r="I30" s="21">
        <f>I29</f>
        <v>752</v>
      </c>
      <c r="J30" s="21">
        <f>J29</f>
        <v>280</v>
      </c>
      <c r="K30" s="21">
        <v>0</v>
      </c>
      <c r="L30" s="21">
        <v>0</v>
      </c>
      <c r="M30" s="21">
        <f>M29</f>
        <v>6865</v>
      </c>
      <c r="N30" s="35">
        <f>N29*3</f>
        <v>648</v>
      </c>
      <c r="O30" s="36"/>
      <c r="P30" s="37"/>
      <c r="Q30" s="21">
        <v>0</v>
      </c>
    </row>
    <row r="31" spans="1:17" ht="15.75" thickBot="1" x14ac:dyDescent="0.3">
      <c r="A31" s="31" t="s">
        <v>70</v>
      </c>
      <c r="B31" s="33">
        <f>SUM(B29:Q29)</f>
        <v>12610</v>
      </c>
    </row>
    <row r="32" spans="1:17" x14ac:dyDescent="0.25">
      <c r="A32" s="32" t="s">
        <v>71</v>
      </c>
      <c r="B32" s="34">
        <f>SUM(B30:Q30)</f>
        <v>18904</v>
      </c>
    </row>
  </sheetData>
  <mergeCells count="38">
    <mergeCell ref="D1:M1"/>
    <mergeCell ref="A2:A4"/>
    <mergeCell ref="B2:F2"/>
    <mergeCell ref="G2:J2"/>
    <mergeCell ref="K2:K3"/>
    <mergeCell ref="L2:L3"/>
    <mergeCell ref="M2:M3"/>
    <mergeCell ref="N11:P11"/>
    <mergeCell ref="N2:P2"/>
    <mergeCell ref="Q2:Q3"/>
    <mergeCell ref="G3:H3"/>
    <mergeCell ref="N3:P3"/>
    <mergeCell ref="N4:P4"/>
    <mergeCell ref="N5:P5"/>
    <mergeCell ref="N6:P6"/>
    <mergeCell ref="N7:P7"/>
    <mergeCell ref="N8:P8"/>
    <mergeCell ref="N9:P9"/>
    <mergeCell ref="N10:P10"/>
    <mergeCell ref="N23:P23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30:P30"/>
    <mergeCell ref="N24:P24"/>
    <mergeCell ref="N25:P25"/>
    <mergeCell ref="N26:P26"/>
    <mergeCell ref="N27:P27"/>
    <mergeCell ref="N28:P28"/>
    <mergeCell ref="N29:P2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L36" sqref="L36"/>
    </sheetView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7" ht="16.5" thickBot="1" x14ac:dyDescent="0.3">
      <c r="D1" s="58" t="s">
        <v>79</v>
      </c>
      <c r="E1" s="58"/>
      <c r="F1" s="58"/>
      <c r="G1" s="58"/>
      <c r="H1" s="58"/>
      <c r="I1" s="58"/>
      <c r="J1" s="58"/>
      <c r="K1" s="58"/>
      <c r="L1" s="58"/>
      <c r="M1" s="58"/>
    </row>
    <row r="2" spans="1:17" ht="15.75" thickBot="1" x14ac:dyDescent="0.3">
      <c r="A2" s="41" t="s">
        <v>1</v>
      </c>
      <c r="B2" s="43" t="s">
        <v>2</v>
      </c>
      <c r="C2" s="44"/>
      <c r="D2" s="44"/>
      <c r="E2" s="44"/>
      <c r="F2" s="45"/>
      <c r="G2" s="43" t="s">
        <v>3</v>
      </c>
      <c r="H2" s="44"/>
      <c r="I2" s="44"/>
      <c r="J2" s="45"/>
      <c r="K2" s="53" t="s">
        <v>4</v>
      </c>
      <c r="L2" s="53" t="s">
        <v>5</v>
      </c>
      <c r="M2" s="41" t="s">
        <v>6</v>
      </c>
      <c r="N2" s="43" t="s">
        <v>7</v>
      </c>
      <c r="O2" s="44"/>
      <c r="P2" s="45"/>
      <c r="Q2" s="46" t="s">
        <v>8</v>
      </c>
    </row>
    <row r="3" spans="1:17" ht="18.75" customHeight="1" thickBot="1" x14ac:dyDescent="0.3">
      <c r="A3" s="52"/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43" t="s">
        <v>9</v>
      </c>
      <c r="H3" s="45"/>
      <c r="I3" s="2" t="s">
        <v>11</v>
      </c>
      <c r="J3" s="3" t="s">
        <v>12</v>
      </c>
      <c r="K3" s="54"/>
      <c r="L3" s="54"/>
      <c r="M3" s="42"/>
      <c r="N3" s="43" t="s">
        <v>14</v>
      </c>
      <c r="O3" s="44"/>
      <c r="P3" s="45"/>
      <c r="Q3" s="47"/>
    </row>
    <row r="4" spans="1:17" ht="15.75" thickBot="1" x14ac:dyDescent="0.3">
      <c r="A4" s="42"/>
      <c r="B4" s="4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43" t="s">
        <v>19</v>
      </c>
      <c r="O4" s="44"/>
      <c r="P4" s="45"/>
      <c r="Q4" s="6" t="s">
        <v>18</v>
      </c>
    </row>
    <row r="5" spans="1:17" ht="15.75" thickBot="1" x14ac:dyDescent="0.3">
      <c r="A5" s="59" t="s">
        <v>20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55">
        <v>0</v>
      </c>
      <c r="O5" s="56"/>
      <c r="P5" s="57"/>
      <c r="Q5" s="8">
        <v>0</v>
      </c>
    </row>
    <row r="6" spans="1:17" ht="15.75" thickBot="1" x14ac:dyDescent="0.3">
      <c r="A6" s="59" t="s">
        <v>23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55">
        <v>0</v>
      </c>
      <c r="O6" s="56"/>
      <c r="P6" s="57"/>
      <c r="Q6" s="8">
        <v>0</v>
      </c>
    </row>
    <row r="7" spans="1:17" ht="15.75" thickBot="1" x14ac:dyDescent="0.3">
      <c r="A7" s="60" t="s">
        <v>28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5">
        <v>0</v>
      </c>
      <c r="O7" s="56"/>
      <c r="P7" s="57"/>
      <c r="Q7" s="8">
        <v>0</v>
      </c>
    </row>
    <row r="8" spans="1:17" ht="15.75" thickBot="1" x14ac:dyDescent="0.3">
      <c r="A8" s="60" t="s">
        <v>29</v>
      </c>
      <c r="B8" s="8">
        <v>0</v>
      </c>
      <c r="C8" s="8">
        <v>0</v>
      </c>
      <c r="D8" s="8">
        <v>0</v>
      </c>
      <c r="E8" s="8">
        <v>0</v>
      </c>
      <c r="F8" s="8">
        <v>10</v>
      </c>
      <c r="G8" s="8">
        <v>1000</v>
      </c>
      <c r="H8" s="8">
        <v>1040</v>
      </c>
      <c r="I8" s="8">
        <v>0</v>
      </c>
      <c r="J8" s="8">
        <v>0</v>
      </c>
      <c r="K8" s="8">
        <v>0</v>
      </c>
      <c r="L8" s="8">
        <v>0</v>
      </c>
      <c r="M8" s="8">
        <v>1200</v>
      </c>
      <c r="N8" s="55">
        <v>0</v>
      </c>
      <c r="O8" s="56"/>
      <c r="P8" s="57"/>
      <c r="Q8" s="8">
        <v>0</v>
      </c>
    </row>
    <row r="9" spans="1:17" ht="15.75" thickBot="1" x14ac:dyDescent="0.3">
      <c r="A9" s="60" t="s">
        <v>30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55">
        <v>0</v>
      </c>
      <c r="O9" s="56"/>
      <c r="P9" s="57"/>
      <c r="Q9" s="8">
        <v>0</v>
      </c>
    </row>
    <row r="10" spans="1:17" ht="15.75" thickBot="1" x14ac:dyDescent="0.3">
      <c r="A10" s="60" t="s">
        <v>39</v>
      </c>
      <c r="B10" s="8">
        <v>2</v>
      </c>
      <c r="C10" s="8">
        <v>0</v>
      </c>
      <c r="D10" s="8">
        <v>0</v>
      </c>
      <c r="E10" s="8">
        <v>0</v>
      </c>
      <c r="F10" s="8">
        <v>0</v>
      </c>
      <c r="G10" s="8">
        <v>10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30</v>
      </c>
      <c r="N10" s="55">
        <v>0</v>
      </c>
      <c r="O10" s="56"/>
      <c r="P10" s="57"/>
      <c r="Q10" s="8">
        <v>0</v>
      </c>
    </row>
    <row r="11" spans="1:17" ht="15.75" thickBot="1" x14ac:dyDescent="0.3">
      <c r="A11" s="60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55">
        <v>0</v>
      </c>
      <c r="O11" s="56"/>
      <c r="P11" s="57"/>
      <c r="Q11" s="8">
        <v>0</v>
      </c>
    </row>
    <row r="12" spans="1:17" ht="15.75" thickBot="1" x14ac:dyDescent="0.3">
      <c r="A12" s="60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5">
        <v>0</v>
      </c>
      <c r="O12" s="56"/>
      <c r="P12" s="57"/>
      <c r="Q12" s="8">
        <v>0</v>
      </c>
    </row>
    <row r="13" spans="1:17" ht="15.75" thickBot="1" x14ac:dyDescent="0.3">
      <c r="A13" s="60" t="s">
        <v>42</v>
      </c>
      <c r="B13" s="8">
        <v>2</v>
      </c>
      <c r="C13" s="8">
        <v>0</v>
      </c>
      <c r="D13" s="8">
        <v>0</v>
      </c>
      <c r="E13" s="8">
        <v>0</v>
      </c>
      <c r="F13" s="8">
        <v>28</v>
      </c>
      <c r="G13" s="8">
        <v>332</v>
      </c>
      <c r="H13" s="8">
        <v>8</v>
      </c>
      <c r="I13" s="8">
        <v>18</v>
      </c>
      <c r="J13" s="8">
        <v>0</v>
      </c>
      <c r="K13" s="8">
        <v>0</v>
      </c>
      <c r="L13" s="8">
        <v>0</v>
      </c>
      <c r="M13" s="8">
        <v>1358</v>
      </c>
      <c r="N13" s="55"/>
      <c r="O13" s="56"/>
      <c r="P13" s="57"/>
      <c r="Q13" s="8">
        <v>0</v>
      </c>
    </row>
    <row r="14" spans="1:17" ht="15.75" thickBot="1" x14ac:dyDescent="0.3">
      <c r="A14" s="60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5">
        <v>0</v>
      </c>
      <c r="O14" s="56"/>
      <c r="P14" s="57"/>
      <c r="Q14" s="8">
        <v>0</v>
      </c>
    </row>
    <row r="15" spans="1:17" ht="15.75" thickBot="1" x14ac:dyDescent="0.3">
      <c r="A15" s="60" t="s">
        <v>44</v>
      </c>
      <c r="B15" s="8">
        <v>112</v>
      </c>
      <c r="C15" s="8">
        <v>16</v>
      </c>
      <c r="D15" s="8">
        <v>0</v>
      </c>
      <c r="E15" s="8">
        <v>16</v>
      </c>
      <c r="F15" s="8">
        <v>8</v>
      </c>
      <c r="G15" s="8">
        <f>270+503</f>
        <v>773</v>
      </c>
      <c r="H15" s="8">
        <f>326+500</f>
        <v>826</v>
      </c>
      <c r="I15" s="8">
        <f>270+500</f>
        <v>770</v>
      </c>
      <c r="J15" s="8">
        <v>0</v>
      </c>
      <c r="K15" s="8">
        <v>0</v>
      </c>
      <c r="L15" s="8">
        <v>0</v>
      </c>
      <c r="M15" s="8">
        <v>2096</v>
      </c>
      <c r="N15" s="55">
        <v>54</v>
      </c>
      <c r="O15" s="56"/>
      <c r="P15" s="57"/>
      <c r="Q15" s="8">
        <v>0</v>
      </c>
    </row>
    <row r="16" spans="1:17" ht="15.75" thickBot="1" x14ac:dyDescent="0.3">
      <c r="A16" s="60" t="s">
        <v>46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5">
        <v>0</v>
      </c>
      <c r="O16" s="56"/>
      <c r="P16" s="57"/>
      <c r="Q16" s="8">
        <v>0</v>
      </c>
    </row>
    <row r="17" spans="1:17" ht="15.75" thickBot="1" x14ac:dyDescent="0.3">
      <c r="A17" s="60" t="s">
        <v>47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5">
        <v>0</v>
      </c>
      <c r="O17" s="56"/>
      <c r="P17" s="57"/>
      <c r="Q17" s="8">
        <v>0</v>
      </c>
    </row>
    <row r="18" spans="1:17" ht="15.75" thickBot="1" x14ac:dyDescent="0.3">
      <c r="A18" s="60" t="s">
        <v>48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55">
        <v>0</v>
      </c>
      <c r="O18" s="56"/>
      <c r="P18" s="57"/>
      <c r="Q18" s="8">
        <v>0</v>
      </c>
    </row>
    <row r="19" spans="1:17" ht="15.75" thickBot="1" x14ac:dyDescent="0.3">
      <c r="A19" s="60" t="s">
        <v>69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55">
        <v>0</v>
      </c>
      <c r="O19" s="56"/>
      <c r="P19" s="57"/>
      <c r="Q19" s="8">
        <v>0</v>
      </c>
    </row>
    <row r="20" spans="1:17" ht="15.75" thickBot="1" x14ac:dyDescent="0.3">
      <c r="A20" s="60" t="s">
        <v>57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55">
        <v>0</v>
      </c>
      <c r="O20" s="56"/>
      <c r="P20" s="57"/>
      <c r="Q20" s="8">
        <v>0</v>
      </c>
    </row>
    <row r="21" spans="1:17" ht="15.75" thickBot="1" x14ac:dyDescent="0.3">
      <c r="A21" s="60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5">
        <v>0</v>
      </c>
      <c r="O21" s="56"/>
      <c r="P21" s="57"/>
      <c r="Q21" s="8">
        <v>0</v>
      </c>
    </row>
    <row r="22" spans="1:17" ht="15.75" thickBot="1" x14ac:dyDescent="0.3">
      <c r="A22" s="60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55">
        <v>0</v>
      </c>
      <c r="O22" s="56"/>
      <c r="P22" s="57"/>
      <c r="Q22" s="8">
        <v>0</v>
      </c>
    </row>
    <row r="23" spans="1:17" ht="15.75" thickBot="1" x14ac:dyDescent="0.3">
      <c r="A23" s="60" t="s">
        <v>60</v>
      </c>
      <c r="B23" s="8">
        <v>22</v>
      </c>
      <c r="C23" s="8">
        <v>10</v>
      </c>
      <c r="D23" s="8">
        <v>6</v>
      </c>
      <c r="E23" s="8">
        <v>4</v>
      </c>
      <c r="F23" s="8">
        <v>12</v>
      </c>
      <c r="G23" s="8">
        <v>701</v>
      </c>
      <c r="H23" s="8">
        <v>649</v>
      </c>
      <c r="I23" s="8">
        <v>607</v>
      </c>
      <c r="J23" s="8">
        <v>0</v>
      </c>
      <c r="K23" s="8">
        <v>0</v>
      </c>
      <c r="L23" s="8">
        <v>0</v>
      </c>
      <c r="M23" s="8">
        <v>1484</v>
      </c>
      <c r="N23" s="55">
        <v>20</v>
      </c>
      <c r="O23" s="56"/>
      <c r="P23" s="57"/>
      <c r="Q23" s="8">
        <v>0</v>
      </c>
    </row>
    <row r="24" spans="1:17" ht="15.75" thickBot="1" x14ac:dyDescent="0.3">
      <c r="A24" s="60" t="s">
        <v>61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55">
        <v>0</v>
      </c>
      <c r="O24" s="56"/>
      <c r="P24" s="57"/>
      <c r="Q24" s="8">
        <v>0</v>
      </c>
    </row>
    <row r="25" spans="1:17" ht="15.75" thickBot="1" x14ac:dyDescent="0.3">
      <c r="A25" s="60" t="s">
        <v>62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55">
        <v>0</v>
      </c>
      <c r="O25" s="56"/>
      <c r="P25" s="57"/>
      <c r="Q25" s="8">
        <v>0</v>
      </c>
    </row>
    <row r="26" spans="1:17" ht="15.75" thickBot="1" x14ac:dyDescent="0.3">
      <c r="A26" s="60" t="s">
        <v>63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5">
        <v>0</v>
      </c>
      <c r="O26" s="56"/>
      <c r="P26" s="57"/>
      <c r="Q26" s="8">
        <v>0</v>
      </c>
    </row>
    <row r="27" spans="1:17" ht="15.75" thickBot="1" x14ac:dyDescent="0.3">
      <c r="A27" s="60" t="s">
        <v>64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55">
        <v>0</v>
      </c>
      <c r="O27" s="56"/>
      <c r="P27" s="57"/>
      <c r="Q27" s="8">
        <v>0</v>
      </c>
    </row>
    <row r="28" spans="1:17" ht="15.75" thickBot="1" x14ac:dyDescent="0.3">
      <c r="A28" s="60" t="s">
        <v>65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55">
        <v>0</v>
      </c>
      <c r="O28" s="56"/>
      <c r="P28" s="57"/>
      <c r="Q28" s="8">
        <v>0</v>
      </c>
    </row>
    <row r="29" spans="1:17" ht="15.75" thickBot="1" x14ac:dyDescent="0.3">
      <c r="A29" s="31" t="s">
        <v>75</v>
      </c>
      <c r="B29" s="19">
        <f>SUM(B5:B28)</f>
        <v>138</v>
      </c>
      <c r="C29" s="19">
        <f t="shared" ref="C29:Q29" si="0">SUM(C5:C28)</f>
        <v>26</v>
      </c>
      <c r="D29" s="19">
        <f t="shared" si="0"/>
        <v>6</v>
      </c>
      <c r="E29" s="19">
        <f t="shared" si="0"/>
        <v>20</v>
      </c>
      <c r="F29" s="19">
        <f t="shared" si="0"/>
        <v>58</v>
      </c>
      <c r="G29" s="19">
        <f t="shared" si="0"/>
        <v>2816</v>
      </c>
      <c r="H29" s="19">
        <f t="shared" si="0"/>
        <v>2523</v>
      </c>
      <c r="I29" s="19">
        <f t="shared" si="0"/>
        <v>1395</v>
      </c>
      <c r="J29" s="19">
        <f t="shared" si="0"/>
        <v>0</v>
      </c>
      <c r="K29" s="19">
        <f t="shared" si="0"/>
        <v>0</v>
      </c>
      <c r="L29" s="19">
        <f t="shared" si="0"/>
        <v>0</v>
      </c>
      <c r="M29" s="19">
        <f t="shared" si="0"/>
        <v>6168</v>
      </c>
      <c r="N29" s="35">
        <f>SUM(N5:P28)</f>
        <v>74</v>
      </c>
      <c r="O29" s="36"/>
      <c r="P29" s="37"/>
      <c r="Q29" s="21">
        <f t="shared" si="0"/>
        <v>0</v>
      </c>
    </row>
    <row r="30" spans="1:17" ht="15.75" thickBot="1" x14ac:dyDescent="0.3">
      <c r="A30" s="32" t="s">
        <v>67</v>
      </c>
      <c r="B30" s="23">
        <f>B29*15</f>
        <v>2070</v>
      </c>
      <c r="C30" s="20">
        <f>C29*8</f>
        <v>208</v>
      </c>
      <c r="D30" s="20">
        <f>D29*8</f>
        <v>48</v>
      </c>
      <c r="E30" s="20">
        <f>E29*8</f>
        <v>160</v>
      </c>
      <c r="F30" s="21">
        <f>F29*20</f>
        <v>1160</v>
      </c>
      <c r="G30" s="21">
        <f>G29</f>
        <v>2816</v>
      </c>
      <c r="H30" s="21">
        <f>H29</f>
        <v>2523</v>
      </c>
      <c r="I30" s="21">
        <f>I29</f>
        <v>1395</v>
      </c>
      <c r="J30" s="21">
        <f>J29</f>
        <v>0</v>
      </c>
      <c r="K30" s="21">
        <v>0</v>
      </c>
      <c r="L30" s="21">
        <v>0</v>
      </c>
      <c r="M30" s="21">
        <f>M29</f>
        <v>6168</v>
      </c>
      <c r="N30" s="35">
        <f>N29*3</f>
        <v>222</v>
      </c>
      <c r="O30" s="36"/>
      <c r="P30" s="37"/>
      <c r="Q30" s="21">
        <v>0</v>
      </c>
    </row>
    <row r="31" spans="1:17" ht="15.75" thickBot="1" x14ac:dyDescent="0.3">
      <c r="A31" s="31" t="s">
        <v>76</v>
      </c>
      <c r="B31" s="33">
        <f>SUM(B29:Q29)</f>
        <v>13224</v>
      </c>
    </row>
    <row r="32" spans="1:17" x14ac:dyDescent="0.25">
      <c r="A32" s="32" t="s">
        <v>71</v>
      </c>
      <c r="B32" s="34">
        <f>SUM(B30:Q30)</f>
        <v>16770</v>
      </c>
    </row>
  </sheetData>
  <mergeCells count="38">
    <mergeCell ref="D1:M1"/>
    <mergeCell ref="A2:A4"/>
    <mergeCell ref="B2:F2"/>
    <mergeCell ref="G2:J2"/>
    <mergeCell ref="K2:K3"/>
    <mergeCell ref="L2:L3"/>
    <mergeCell ref="M2:M3"/>
    <mergeCell ref="N11:P11"/>
    <mergeCell ref="N2:P2"/>
    <mergeCell ref="Q2:Q3"/>
    <mergeCell ref="G3:H3"/>
    <mergeCell ref="N3:P3"/>
    <mergeCell ref="N4:P4"/>
    <mergeCell ref="N5:P5"/>
    <mergeCell ref="N6:P6"/>
    <mergeCell ref="N7:P7"/>
    <mergeCell ref="N8:P8"/>
    <mergeCell ref="N9:P9"/>
    <mergeCell ref="N10:P10"/>
    <mergeCell ref="N23:P23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30:P30"/>
    <mergeCell ref="N24:P24"/>
    <mergeCell ref="N25:P25"/>
    <mergeCell ref="N26:P26"/>
    <mergeCell ref="N27:P27"/>
    <mergeCell ref="N28:P28"/>
    <mergeCell ref="N29:P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L35" sqref="L35"/>
    </sheetView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7" ht="16.5" thickBot="1" x14ac:dyDescent="0.3">
      <c r="D1" s="58" t="s">
        <v>80</v>
      </c>
      <c r="E1" s="58"/>
      <c r="F1" s="58"/>
      <c r="G1" s="58"/>
      <c r="H1" s="58"/>
      <c r="I1" s="58"/>
      <c r="J1" s="58"/>
      <c r="K1" s="58"/>
      <c r="L1" s="58"/>
      <c r="M1" s="58"/>
    </row>
    <row r="2" spans="1:17" ht="15.75" thickBot="1" x14ac:dyDescent="0.3">
      <c r="A2" s="41" t="s">
        <v>1</v>
      </c>
      <c r="B2" s="43" t="s">
        <v>2</v>
      </c>
      <c r="C2" s="44"/>
      <c r="D2" s="44"/>
      <c r="E2" s="44"/>
      <c r="F2" s="45"/>
      <c r="G2" s="43" t="s">
        <v>3</v>
      </c>
      <c r="H2" s="44"/>
      <c r="I2" s="44"/>
      <c r="J2" s="45"/>
      <c r="K2" s="53" t="s">
        <v>4</v>
      </c>
      <c r="L2" s="53" t="s">
        <v>5</v>
      </c>
      <c r="M2" s="41" t="s">
        <v>6</v>
      </c>
      <c r="N2" s="43" t="s">
        <v>7</v>
      </c>
      <c r="O2" s="44"/>
      <c r="P2" s="45"/>
      <c r="Q2" s="46" t="s">
        <v>8</v>
      </c>
    </row>
    <row r="3" spans="1:17" ht="18.75" customHeight="1" thickBot="1" x14ac:dyDescent="0.3">
      <c r="A3" s="52"/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43" t="s">
        <v>9</v>
      </c>
      <c r="H3" s="45"/>
      <c r="I3" s="2" t="s">
        <v>11</v>
      </c>
      <c r="J3" s="3" t="s">
        <v>12</v>
      </c>
      <c r="K3" s="54"/>
      <c r="L3" s="54"/>
      <c r="M3" s="42"/>
      <c r="N3" s="43" t="s">
        <v>14</v>
      </c>
      <c r="O3" s="44"/>
      <c r="P3" s="45"/>
      <c r="Q3" s="47"/>
    </row>
    <row r="4" spans="1:17" ht="15.75" thickBot="1" x14ac:dyDescent="0.3">
      <c r="A4" s="42"/>
      <c r="B4" s="4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43" t="s">
        <v>19</v>
      </c>
      <c r="O4" s="44"/>
      <c r="P4" s="45"/>
      <c r="Q4" s="6" t="s">
        <v>18</v>
      </c>
    </row>
    <row r="5" spans="1:17" ht="15.75" thickBot="1" x14ac:dyDescent="0.3">
      <c r="A5" s="59" t="s">
        <v>20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55">
        <v>0</v>
      </c>
      <c r="O5" s="56"/>
      <c r="P5" s="57"/>
      <c r="Q5" s="8">
        <v>0</v>
      </c>
    </row>
    <row r="6" spans="1:17" ht="15.75" thickBot="1" x14ac:dyDescent="0.3">
      <c r="A6" s="59" t="s">
        <v>23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55">
        <v>0</v>
      </c>
      <c r="O6" s="56"/>
      <c r="P6" s="57"/>
      <c r="Q6" s="8">
        <v>0</v>
      </c>
    </row>
    <row r="7" spans="1:17" ht="15.75" thickBot="1" x14ac:dyDescent="0.3">
      <c r="A7" s="60" t="s">
        <v>28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5">
        <v>0</v>
      </c>
      <c r="O7" s="56"/>
      <c r="P7" s="57"/>
      <c r="Q7" s="8">
        <v>0</v>
      </c>
    </row>
    <row r="8" spans="1:17" ht="15.75" thickBot="1" x14ac:dyDescent="0.3">
      <c r="A8" s="60" t="s">
        <v>29</v>
      </c>
      <c r="B8" s="8">
        <v>0</v>
      </c>
      <c r="C8" s="8">
        <v>0</v>
      </c>
      <c r="D8" s="8">
        <v>0</v>
      </c>
      <c r="E8" s="8">
        <v>0</v>
      </c>
      <c r="F8" s="8">
        <v>10</v>
      </c>
      <c r="G8" s="8">
        <v>1000</v>
      </c>
      <c r="H8" s="8">
        <v>1040</v>
      </c>
      <c r="I8" s="8">
        <v>0</v>
      </c>
      <c r="J8" s="8">
        <v>0</v>
      </c>
      <c r="K8" s="8">
        <v>0</v>
      </c>
      <c r="L8" s="8">
        <v>0</v>
      </c>
      <c r="M8" s="8">
        <v>1200</v>
      </c>
      <c r="N8" s="55">
        <v>0</v>
      </c>
      <c r="O8" s="56"/>
      <c r="P8" s="57"/>
      <c r="Q8" s="8">
        <v>0</v>
      </c>
    </row>
    <row r="9" spans="1:17" ht="15.75" thickBot="1" x14ac:dyDescent="0.3">
      <c r="A9" s="60" t="s">
        <v>30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55">
        <v>0</v>
      </c>
      <c r="O9" s="56"/>
      <c r="P9" s="57"/>
      <c r="Q9" s="8">
        <v>0</v>
      </c>
    </row>
    <row r="10" spans="1:17" ht="15.75" thickBot="1" x14ac:dyDescent="0.3">
      <c r="A10" s="60" t="s">
        <v>39</v>
      </c>
      <c r="B10" s="8">
        <v>2</v>
      </c>
      <c r="C10" s="8">
        <v>0</v>
      </c>
      <c r="D10" s="8">
        <v>0</v>
      </c>
      <c r="E10" s="8">
        <v>0</v>
      </c>
      <c r="F10" s="8">
        <v>0</v>
      </c>
      <c r="G10" s="8">
        <v>10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30</v>
      </c>
      <c r="N10" s="55">
        <v>0</v>
      </c>
      <c r="O10" s="56"/>
      <c r="P10" s="57"/>
      <c r="Q10" s="8">
        <v>0</v>
      </c>
    </row>
    <row r="11" spans="1:17" ht="15.75" thickBot="1" x14ac:dyDescent="0.3">
      <c r="A11" s="60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55">
        <v>0</v>
      </c>
      <c r="O11" s="56"/>
      <c r="P11" s="57"/>
      <c r="Q11" s="8">
        <v>0</v>
      </c>
    </row>
    <row r="12" spans="1:17" ht="15.75" thickBot="1" x14ac:dyDescent="0.3">
      <c r="A12" s="60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5">
        <v>0</v>
      </c>
      <c r="O12" s="56"/>
      <c r="P12" s="57"/>
      <c r="Q12" s="8">
        <v>0</v>
      </c>
    </row>
    <row r="13" spans="1:17" ht="15.75" thickBot="1" x14ac:dyDescent="0.3">
      <c r="A13" s="60" t="s">
        <v>42</v>
      </c>
      <c r="B13" s="8">
        <v>2</v>
      </c>
      <c r="C13" s="8">
        <v>0</v>
      </c>
      <c r="D13" s="8">
        <v>0</v>
      </c>
      <c r="E13" s="8">
        <v>0</v>
      </c>
      <c r="F13" s="8">
        <v>28</v>
      </c>
      <c r="G13" s="8">
        <v>332</v>
      </c>
      <c r="H13" s="8">
        <v>8</v>
      </c>
      <c r="I13" s="8">
        <v>18</v>
      </c>
      <c r="J13" s="8">
        <v>0</v>
      </c>
      <c r="K13" s="8">
        <v>0</v>
      </c>
      <c r="L13" s="8">
        <v>0</v>
      </c>
      <c r="M13" s="8">
        <v>1358</v>
      </c>
      <c r="N13" s="55"/>
      <c r="O13" s="56"/>
      <c r="P13" s="57"/>
      <c r="Q13" s="8">
        <v>0</v>
      </c>
    </row>
    <row r="14" spans="1:17" ht="15.75" thickBot="1" x14ac:dyDescent="0.3">
      <c r="A14" s="60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5">
        <v>0</v>
      </c>
      <c r="O14" s="56"/>
      <c r="P14" s="57"/>
      <c r="Q14" s="8">
        <v>0</v>
      </c>
    </row>
    <row r="15" spans="1:17" ht="15.75" thickBot="1" x14ac:dyDescent="0.3">
      <c r="A15" s="60" t="s">
        <v>44</v>
      </c>
      <c r="B15" s="8">
        <v>112</v>
      </c>
      <c r="C15" s="8">
        <v>16</v>
      </c>
      <c r="D15" s="8">
        <v>0</v>
      </c>
      <c r="E15" s="8">
        <v>16</v>
      </c>
      <c r="F15" s="8">
        <v>8</v>
      </c>
      <c r="G15" s="8">
        <f>270+503</f>
        <v>773</v>
      </c>
      <c r="H15" s="8">
        <f>326+500</f>
        <v>826</v>
      </c>
      <c r="I15" s="8">
        <f>270+500</f>
        <v>770</v>
      </c>
      <c r="J15" s="8">
        <v>0</v>
      </c>
      <c r="K15" s="8">
        <v>0</v>
      </c>
      <c r="L15" s="8">
        <v>0</v>
      </c>
      <c r="M15" s="8">
        <v>2096</v>
      </c>
      <c r="N15" s="55">
        <v>54</v>
      </c>
      <c r="O15" s="56"/>
      <c r="P15" s="57"/>
      <c r="Q15" s="8">
        <v>0</v>
      </c>
    </row>
    <row r="16" spans="1:17" ht="15.75" thickBot="1" x14ac:dyDescent="0.3">
      <c r="A16" s="60" t="s">
        <v>46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5">
        <v>0</v>
      </c>
      <c r="O16" s="56"/>
      <c r="P16" s="57"/>
      <c r="Q16" s="8">
        <v>0</v>
      </c>
    </row>
    <row r="17" spans="1:17" ht="15.75" thickBot="1" x14ac:dyDescent="0.3">
      <c r="A17" s="60" t="s">
        <v>47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5">
        <v>0</v>
      </c>
      <c r="O17" s="56"/>
      <c r="P17" s="57"/>
      <c r="Q17" s="8">
        <v>0</v>
      </c>
    </row>
    <row r="18" spans="1:17" ht="15.75" thickBot="1" x14ac:dyDescent="0.3">
      <c r="A18" s="60" t="s">
        <v>48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132</v>
      </c>
      <c r="N18" s="55">
        <v>0</v>
      </c>
      <c r="O18" s="56"/>
      <c r="P18" s="57"/>
      <c r="Q18" s="8">
        <v>0</v>
      </c>
    </row>
    <row r="19" spans="1:17" ht="15.75" thickBot="1" x14ac:dyDescent="0.3">
      <c r="A19" s="60" t="s">
        <v>69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55">
        <v>0</v>
      </c>
      <c r="O19" s="56"/>
      <c r="P19" s="57"/>
      <c r="Q19" s="8">
        <v>0</v>
      </c>
    </row>
    <row r="20" spans="1:17" ht="15.75" thickBot="1" x14ac:dyDescent="0.3">
      <c r="A20" s="60" t="s">
        <v>57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55">
        <v>0</v>
      </c>
      <c r="O20" s="56"/>
      <c r="P20" s="57"/>
      <c r="Q20" s="8">
        <v>0</v>
      </c>
    </row>
    <row r="21" spans="1:17" ht="15.75" thickBot="1" x14ac:dyDescent="0.3">
      <c r="A21" s="60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5">
        <v>0</v>
      </c>
      <c r="O21" s="56"/>
      <c r="P21" s="57"/>
      <c r="Q21" s="8">
        <v>0</v>
      </c>
    </row>
    <row r="22" spans="1:17" ht="15.75" thickBot="1" x14ac:dyDescent="0.3">
      <c r="A22" s="60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55">
        <v>0</v>
      </c>
      <c r="O22" s="56"/>
      <c r="P22" s="57"/>
      <c r="Q22" s="8">
        <v>0</v>
      </c>
    </row>
    <row r="23" spans="1:17" ht="15.75" thickBot="1" x14ac:dyDescent="0.3">
      <c r="A23" s="60" t="s">
        <v>60</v>
      </c>
      <c r="B23" s="8">
        <v>22</v>
      </c>
      <c r="C23" s="8">
        <v>10</v>
      </c>
      <c r="D23" s="8">
        <v>6</v>
      </c>
      <c r="E23" s="8">
        <v>4</v>
      </c>
      <c r="F23" s="8">
        <v>12</v>
      </c>
      <c r="G23" s="8">
        <v>701</v>
      </c>
      <c r="H23" s="8">
        <v>649</v>
      </c>
      <c r="I23" s="8">
        <v>607</v>
      </c>
      <c r="J23" s="8">
        <v>0</v>
      </c>
      <c r="K23" s="8">
        <v>0</v>
      </c>
      <c r="L23" s="8">
        <v>0</v>
      </c>
      <c r="M23" s="8">
        <v>1484</v>
      </c>
      <c r="N23" s="55">
        <v>20</v>
      </c>
      <c r="O23" s="56"/>
      <c r="P23" s="57"/>
      <c r="Q23" s="8">
        <v>0</v>
      </c>
    </row>
    <row r="24" spans="1:17" ht="15.75" thickBot="1" x14ac:dyDescent="0.3">
      <c r="A24" s="60" t="s">
        <v>61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55">
        <v>0</v>
      </c>
      <c r="O24" s="56"/>
      <c r="P24" s="57"/>
      <c r="Q24" s="8">
        <v>0</v>
      </c>
    </row>
    <row r="25" spans="1:17" ht="15.75" thickBot="1" x14ac:dyDescent="0.3">
      <c r="A25" s="60" t="s">
        <v>62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55">
        <v>0</v>
      </c>
      <c r="O25" s="56"/>
      <c r="P25" s="57"/>
      <c r="Q25" s="8">
        <v>0</v>
      </c>
    </row>
    <row r="26" spans="1:17" ht="15.75" thickBot="1" x14ac:dyDescent="0.3">
      <c r="A26" s="60" t="s">
        <v>63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5">
        <v>0</v>
      </c>
      <c r="O26" s="56"/>
      <c r="P26" s="57"/>
      <c r="Q26" s="8">
        <v>0</v>
      </c>
    </row>
    <row r="27" spans="1:17" ht="15.75" thickBot="1" x14ac:dyDescent="0.3">
      <c r="A27" s="60" t="s">
        <v>64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55">
        <v>0</v>
      </c>
      <c r="O27" s="56"/>
      <c r="P27" s="57"/>
      <c r="Q27" s="8">
        <v>0</v>
      </c>
    </row>
    <row r="28" spans="1:17" ht="15.75" thickBot="1" x14ac:dyDescent="0.3">
      <c r="A28" s="60" t="s">
        <v>65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55">
        <v>0</v>
      </c>
      <c r="O28" s="56"/>
      <c r="P28" s="57"/>
      <c r="Q28" s="8">
        <v>0</v>
      </c>
    </row>
    <row r="29" spans="1:17" ht="15.75" thickBot="1" x14ac:dyDescent="0.3">
      <c r="A29" s="31" t="s">
        <v>75</v>
      </c>
      <c r="B29" s="19">
        <f>SUM(B5:B28)</f>
        <v>138</v>
      </c>
      <c r="C29" s="19">
        <f t="shared" ref="C29:Q29" si="0">SUM(C5:C28)</f>
        <v>26</v>
      </c>
      <c r="D29" s="19">
        <f t="shared" si="0"/>
        <v>6</v>
      </c>
      <c r="E29" s="19">
        <f t="shared" si="0"/>
        <v>20</v>
      </c>
      <c r="F29" s="19">
        <f t="shared" si="0"/>
        <v>58</v>
      </c>
      <c r="G29" s="19">
        <f t="shared" si="0"/>
        <v>2816</v>
      </c>
      <c r="H29" s="19">
        <f t="shared" si="0"/>
        <v>2523</v>
      </c>
      <c r="I29" s="19">
        <f t="shared" si="0"/>
        <v>1395</v>
      </c>
      <c r="J29" s="19">
        <f t="shared" si="0"/>
        <v>0</v>
      </c>
      <c r="K29" s="19">
        <f t="shared" si="0"/>
        <v>0</v>
      </c>
      <c r="L29" s="19">
        <f t="shared" si="0"/>
        <v>0</v>
      </c>
      <c r="M29" s="19">
        <f t="shared" si="0"/>
        <v>6300</v>
      </c>
      <c r="N29" s="35">
        <f>SUM(N5:P28)</f>
        <v>74</v>
      </c>
      <c r="O29" s="36"/>
      <c r="P29" s="37"/>
      <c r="Q29" s="21">
        <f t="shared" si="0"/>
        <v>0</v>
      </c>
    </row>
    <row r="30" spans="1:17" ht="15.75" thickBot="1" x14ac:dyDescent="0.3">
      <c r="A30" s="32" t="s">
        <v>67</v>
      </c>
      <c r="B30" s="23">
        <f>B29*15</f>
        <v>2070</v>
      </c>
      <c r="C30" s="20">
        <f>C29*8</f>
        <v>208</v>
      </c>
      <c r="D30" s="20">
        <f>D29*8</f>
        <v>48</v>
      </c>
      <c r="E30" s="20">
        <f>E29*8</f>
        <v>160</v>
      </c>
      <c r="F30" s="21">
        <f>F29*20</f>
        <v>1160</v>
      </c>
      <c r="G30" s="21">
        <f>G29</f>
        <v>2816</v>
      </c>
      <c r="H30" s="21">
        <f>H29</f>
        <v>2523</v>
      </c>
      <c r="I30" s="21">
        <f>I29</f>
        <v>1395</v>
      </c>
      <c r="J30" s="21">
        <f>J29</f>
        <v>0</v>
      </c>
      <c r="K30" s="21">
        <v>0</v>
      </c>
      <c r="L30" s="21">
        <v>0</v>
      </c>
      <c r="M30" s="21">
        <f>M29</f>
        <v>6300</v>
      </c>
      <c r="N30" s="35">
        <f>N29*3</f>
        <v>222</v>
      </c>
      <c r="O30" s="36"/>
      <c r="P30" s="37"/>
      <c r="Q30" s="21">
        <v>0</v>
      </c>
    </row>
    <row r="31" spans="1:17" ht="15.75" thickBot="1" x14ac:dyDescent="0.3">
      <c r="A31" s="31" t="s">
        <v>76</v>
      </c>
      <c r="B31" s="33">
        <f>SUM(B29:Q29)</f>
        <v>13356</v>
      </c>
    </row>
    <row r="32" spans="1:17" x14ac:dyDescent="0.25">
      <c r="A32" s="32" t="s">
        <v>71</v>
      </c>
      <c r="B32" s="34">
        <f>SUM(B30:Q30)</f>
        <v>16902</v>
      </c>
    </row>
  </sheetData>
  <mergeCells count="38">
    <mergeCell ref="D1:M1"/>
    <mergeCell ref="A2:A4"/>
    <mergeCell ref="B2:F2"/>
    <mergeCell ref="G2:J2"/>
    <mergeCell ref="K2:K3"/>
    <mergeCell ref="L2:L3"/>
    <mergeCell ref="M2:M3"/>
    <mergeCell ref="N11:P11"/>
    <mergeCell ref="N2:P2"/>
    <mergeCell ref="Q2:Q3"/>
    <mergeCell ref="G3:H3"/>
    <mergeCell ref="N3:P3"/>
    <mergeCell ref="N4:P4"/>
    <mergeCell ref="N5:P5"/>
    <mergeCell ref="N6:P6"/>
    <mergeCell ref="N7:P7"/>
    <mergeCell ref="N8:P8"/>
    <mergeCell ref="N9:P9"/>
    <mergeCell ref="N10:P10"/>
    <mergeCell ref="N23:P23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30:P30"/>
    <mergeCell ref="N24:P24"/>
    <mergeCell ref="N25:P25"/>
    <mergeCell ref="N26:P26"/>
    <mergeCell ref="N27:P27"/>
    <mergeCell ref="N28:P28"/>
    <mergeCell ref="N29:P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H35" sqref="H35"/>
    </sheetView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7" ht="16.5" thickBot="1" x14ac:dyDescent="0.3">
      <c r="D1" s="58" t="s">
        <v>77</v>
      </c>
      <c r="E1" s="58"/>
      <c r="F1" s="58"/>
      <c r="G1" s="58"/>
      <c r="H1" s="58"/>
      <c r="I1" s="58"/>
      <c r="J1" s="58"/>
      <c r="K1" s="58"/>
      <c r="L1" s="58"/>
      <c r="M1" s="58"/>
    </row>
    <row r="2" spans="1:17" ht="15.75" thickBot="1" x14ac:dyDescent="0.3">
      <c r="A2" s="41" t="s">
        <v>1</v>
      </c>
      <c r="B2" s="43" t="s">
        <v>2</v>
      </c>
      <c r="C2" s="44"/>
      <c r="D2" s="44"/>
      <c r="E2" s="44"/>
      <c r="F2" s="45"/>
      <c r="G2" s="43" t="s">
        <v>3</v>
      </c>
      <c r="H2" s="44"/>
      <c r="I2" s="44"/>
      <c r="J2" s="45"/>
      <c r="K2" s="53" t="s">
        <v>4</v>
      </c>
      <c r="L2" s="53" t="s">
        <v>5</v>
      </c>
      <c r="M2" s="41" t="s">
        <v>6</v>
      </c>
      <c r="N2" s="43" t="s">
        <v>7</v>
      </c>
      <c r="O2" s="44"/>
      <c r="P2" s="45"/>
      <c r="Q2" s="46" t="s">
        <v>8</v>
      </c>
    </row>
    <row r="3" spans="1:17" ht="18.75" customHeight="1" thickBot="1" x14ac:dyDescent="0.3">
      <c r="A3" s="52"/>
      <c r="B3" s="1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43" t="s">
        <v>9</v>
      </c>
      <c r="H3" s="45"/>
      <c r="I3" s="2" t="s">
        <v>11</v>
      </c>
      <c r="J3" s="3" t="s">
        <v>12</v>
      </c>
      <c r="K3" s="54"/>
      <c r="L3" s="54"/>
      <c r="M3" s="42"/>
      <c r="N3" s="43" t="s">
        <v>14</v>
      </c>
      <c r="O3" s="44"/>
      <c r="P3" s="45"/>
      <c r="Q3" s="47"/>
    </row>
    <row r="4" spans="1:17" ht="15.75" thickBot="1" x14ac:dyDescent="0.3">
      <c r="A4" s="42"/>
      <c r="B4" s="4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43" t="s">
        <v>19</v>
      </c>
      <c r="O4" s="44"/>
      <c r="P4" s="45"/>
      <c r="Q4" s="6" t="s">
        <v>18</v>
      </c>
    </row>
    <row r="5" spans="1:17" ht="15.75" thickBot="1" x14ac:dyDescent="0.3">
      <c r="A5" s="59" t="s">
        <v>20</v>
      </c>
      <c r="B5" s="8">
        <v>300</v>
      </c>
      <c r="C5" s="8">
        <v>0</v>
      </c>
      <c r="D5" s="8">
        <v>0</v>
      </c>
      <c r="E5" s="8">
        <v>0</v>
      </c>
      <c r="F5" s="8">
        <v>0</v>
      </c>
      <c r="G5" s="8">
        <v>3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55">
        <v>0</v>
      </c>
      <c r="O5" s="56"/>
      <c r="P5" s="57"/>
      <c r="Q5" s="8">
        <v>0</v>
      </c>
    </row>
    <row r="6" spans="1:17" ht="15.75" thickBot="1" x14ac:dyDescent="0.3">
      <c r="A6" s="59" t="s">
        <v>23</v>
      </c>
      <c r="B6" s="8">
        <v>220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20</v>
      </c>
      <c r="I6" s="8">
        <v>0</v>
      </c>
      <c r="J6" s="8">
        <v>0</v>
      </c>
      <c r="K6" s="8">
        <v>0</v>
      </c>
      <c r="L6" s="8">
        <v>0</v>
      </c>
      <c r="M6" s="8">
        <v>2000</v>
      </c>
      <c r="N6" s="55">
        <v>0</v>
      </c>
      <c r="O6" s="56"/>
      <c r="P6" s="57"/>
      <c r="Q6" s="8">
        <v>0</v>
      </c>
    </row>
    <row r="7" spans="1:17" ht="15.75" thickBot="1" x14ac:dyDescent="0.3">
      <c r="A7" s="60" t="s">
        <v>28</v>
      </c>
      <c r="B7" s="8">
        <v>150</v>
      </c>
      <c r="C7" s="8">
        <v>0</v>
      </c>
      <c r="D7" s="8">
        <v>2</v>
      </c>
      <c r="E7" s="8">
        <v>0</v>
      </c>
      <c r="F7" s="8">
        <v>0</v>
      </c>
      <c r="G7" s="8">
        <v>0</v>
      </c>
      <c r="H7" s="8">
        <v>0</v>
      </c>
      <c r="I7" s="8">
        <v>10</v>
      </c>
      <c r="J7" s="8">
        <v>0</v>
      </c>
      <c r="K7" s="8">
        <v>0</v>
      </c>
      <c r="L7" s="8">
        <v>0</v>
      </c>
      <c r="M7" s="8">
        <v>1800</v>
      </c>
      <c r="N7" s="55">
        <v>0</v>
      </c>
      <c r="O7" s="56"/>
      <c r="P7" s="57"/>
      <c r="Q7" s="8">
        <v>0</v>
      </c>
    </row>
    <row r="8" spans="1:17" ht="15.75" thickBot="1" x14ac:dyDescent="0.3">
      <c r="A8" s="60" t="s">
        <v>29</v>
      </c>
      <c r="B8" s="8">
        <v>235</v>
      </c>
      <c r="C8" s="8">
        <v>110</v>
      </c>
      <c r="D8" s="8">
        <v>0</v>
      </c>
      <c r="E8" s="8">
        <v>0</v>
      </c>
      <c r="F8" s="8">
        <v>0</v>
      </c>
      <c r="G8" s="8">
        <v>20</v>
      </c>
      <c r="H8" s="8">
        <v>30</v>
      </c>
      <c r="I8" s="8">
        <v>0</v>
      </c>
      <c r="J8" s="8">
        <v>0</v>
      </c>
      <c r="K8" s="8">
        <v>0</v>
      </c>
      <c r="L8" s="8">
        <v>0</v>
      </c>
      <c r="M8" s="8">
        <v>2300</v>
      </c>
      <c r="N8" s="55">
        <v>119</v>
      </c>
      <c r="O8" s="56"/>
      <c r="P8" s="57"/>
      <c r="Q8" s="8">
        <v>0</v>
      </c>
    </row>
    <row r="9" spans="1:17" ht="15.75" thickBot="1" x14ac:dyDescent="0.3">
      <c r="A9" s="60" t="s">
        <v>30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55">
        <v>0</v>
      </c>
      <c r="O9" s="56"/>
      <c r="P9" s="57"/>
      <c r="Q9" s="8">
        <v>0</v>
      </c>
    </row>
    <row r="10" spans="1:17" ht="15.75" thickBot="1" x14ac:dyDescent="0.3">
      <c r="A10" s="60" t="s">
        <v>39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5">
        <v>0</v>
      </c>
      <c r="O10" s="56"/>
      <c r="P10" s="57"/>
      <c r="Q10" s="8">
        <v>0</v>
      </c>
    </row>
    <row r="11" spans="1:17" ht="15.75" thickBot="1" x14ac:dyDescent="0.3">
      <c r="A11" s="60" t="s">
        <v>40</v>
      </c>
      <c r="B11" s="8">
        <v>255</v>
      </c>
      <c r="C11" s="8">
        <v>234</v>
      </c>
      <c r="D11" s="8">
        <v>5</v>
      </c>
      <c r="E11" s="8">
        <v>220</v>
      </c>
      <c r="F11" s="8">
        <v>200</v>
      </c>
      <c r="G11" s="8">
        <v>250</v>
      </c>
      <c r="H11" s="8">
        <v>400</v>
      </c>
      <c r="I11" s="8">
        <v>100</v>
      </c>
      <c r="J11" s="8">
        <v>0</v>
      </c>
      <c r="K11" s="8">
        <v>0</v>
      </c>
      <c r="L11" s="8">
        <v>0</v>
      </c>
      <c r="M11" s="8">
        <v>3677</v>
      </c>
      <c r="N11" s="55">
        <v>355</v>
      </c>
      <c r="O11" s="56"/>
      <c r="P11" s="57"/>
      <c r="Q11" s="8">
        <v>0</v>
      </c>
    </row>
    <row r="12" spans="1:17" ht="15.75" thickBot="1" x14ac:dyDescent="0.3">
      <c r="A12" s="60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5">
        <v>0</v>
      </c>
      <c r="O12" s="56"/>
      <c r="P12" s="57"/>
      <c r="Q12" s="8">
        <v>0</v>
      </c>
    </row>
    <row r="13" spans="1:17" ht="15.75" thickBot="1" x14ac:dyDescent="0.3">
      <c r="A13" s="60" t="s">
        <v>42</v>
      </c>
      <c r="B13" s="8">
        <v>158</v>
      </c>
      <c r="C13" s="8">
        <v>110</v>
      </c>
      <c r="D13" s="8">
        <v>0</v>
      </c>
      <c r="E13" s="8">
        <v>0</v>
      </c>
      <c r="F13" s="8">
        <v>180</v>
      </c>
      <c r="G13" s="8">
        <v>139</v>
      </c>
      <c r="H13" s="8">
        <v>380</v>
      </c>
      <c r="I13" s="8">
        <v>155</v>
      </c>
      <c r="J13" s="8">
        <v>0</v>
      </c>
      <c r="K13" s="8">
        <v>0</v>
      </c>
      <c r="L13" s="8">
        <v>0</v>
      </c>
      <c r="M13" s="8">
        <v>3200</v>
      </c>
      <c r="N13" s="55">
        <v>332</v>
      </c>
      <c r="O13" s="56"/>
      <c r="P13" s="57"/>
      <c r="Q13" s="8">
        <v>0</v>
      </c>
    </row>
    <row r="14" spans="1:17" ht="15.75" thickBot="1" x14ac:dyDescent="0.3">
      <c r="A14" s="60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5">
        <v>0</v>
      </c>
      <c r="O14" s="56"/>
      <c r="P14" s="57"/>
      <c r="Q14" s="8">
        <v>0</v>
      </c>
    </row>
    <row r="15" spans="1:17" ht="15.75" thickBot="1" x14ac:dyDescent="0.3">
      <c r="A15" s="60" t="s">
        <v>44</v>
      </c>
      <c r="B15" s="8">
        <v>241</v>
      </c>
      <c r="C15" s="8">
        <v>0</v>
      </c>
      <c r="D15" s="8">
        <v>0</v>
      </c>
      <c r="E15" s="8">
        <v>0</v>
      </c>
      <c r="F15" s="8">
        <v>120</v>
      </c>
      <c r="G15" s="8">
        <v>25</v>
      </c>
      <c r="H15" s="8">
        <v>65</v>
      </c>
      <c r="I15" s="8">
        <v>83</v>
      </c>
      <c r="J15" s="8">
        <v>0</v>
      </c>
      <c r="K15" s="8">
        <v>0</v>
      </c>
      <c r="L15" s="8">
        <v>0</v>
      </c>
      <c r="M15" s="8">
        <v>2114</v>
      </c>
      <c r="N15" s="55">
        <v>0</v>
      </c>
      <c r="O15" s="56"/>
      <c r="P15" s="57"/>
      <c r="Q15" s="8">
        <v>0</v>
      </c>
    </row>
    <row r="16" spans="1:17" ht="15.75" thickBot="1" x14ac:dyDescent="0.3">
      <c r="A16" s="60" t="s">
        <v>46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5">
        <v>0</v>
      </c>
      <c r="O16" s="56"/>
      <c r="P16" s="57"/>
      <c r="Q16" s="8">
        <v>0</v>
      </c>
    </row>
    <row r="17" spans="1:17" ht="15.75" thickBot="1" x14ac:dyDescent="0.3">
      <c r="A17" s="60" t="s">
        <v>47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5">
        <v>0</v>
      </c>
      <c r="O17" s="56"/>
      <c r="P17" s="57"/>
      <c r="Q17" s="8">
        <v>0</v>
      </c>
    </row>
    <row r="18" spans="1:17" ht="15.75" thickBot="1" x14ac:dyDescent="0.3">
      <c r="A18" s="60" t="s">
        <v>48</v>
      </c>
      <c r="B18" s="8">
        <v>221</v>
      </c>
      <c r="C18" s="8">
        <v>125</v>
      </c>
      <c r="D18" s="8">
        <v>0</v>
      </c>
      <c r="E18" s="8">
        <v>0</v>
      </c>
      <c r="F18" s="8">
        <v>0</v>
      </c>
      <c r="G18" s="8">
        <v>25</v>
      </c>
      <c r="H18" s="8">
        <v>52</v>
      </c>
      <c r="I18" s="8">
        <v>50</v>
      </c>
      <c r="J18" s="8">
        <v>0</v>
      </c>
      <c r="K18" s="8">
        <v>0</v>
      </c>
      <c r="L18" s="8">
        <v>0</v>
      </c>
      <c r="M18" s="8">
        <v>2000</v>
      </c>
      <c r="N18" s="55">
        <v>150</v>
      </c>
      <c r="O18" s="56"/>
      <c r="P18" s="57"/>
      <c r="Q18" s="8">
        <v>0</v>
      </c>
    </row>
    <row r="19" spans="1:17" ht="15.75" thickBot="1" x14ac:dyDescent="0.3">
      <c r="A19" s="60" t="s">
        <v>69</v>
      </c>
      <c r="B19" s="8">
        <v>260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55">
        <v>0</v>
      </c>
      <c r="O19" s="56"/>
      <c r="P19" s="57"/>
      <c r="Q19" s="8">
        <v>0</v>
      </c>
    </row>
    <row r="20" spans="1:17" ht="15.75" thickBot="1" x14ac:dyDescent="0.3">
      <c r="A20" s="60" t="s">
        <v>57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55">
        <v>0</v>
      </c>
      <c r="O20" s="56"/>
      <c r="P20" s="57"/>
      <c r="Q20" s="8">
        <v>0</v>
      </c>
    </row>
    <row r="21" spans="1:17" ht="15.75" thickBot="1" x14ac:dyDescent="0.3">
      <c r="A21" s="60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5">
        <v>0</v>
      </c>
      <c r="O21" s="56"/>
      <c r="P21" s="57"/>
      <c r="Q21" s="8">
        <v>0</v>
      </c>
    </row>
    <row r="22" spans="1:17" ht="15.75" thickBot="1" x14ac:dyDescent="0.3">
      <c r="A22" s="60" t="s">
        <v>59</v>
      </c>
      <c r="B22" s="8">
        <v>149</v>
      </c>
      <c r="C22" s="8">
        <v>130</v>
      </c>
      <c r="D22" s="8">
        <v>6</v>
      </c>
      <c r="E22" s="8">
        <v>111</v>
      </c>
      <c r="F22" s="8">
        <v>117</v>
      </c>
      <c r="G22" s="8">
        <v>205</v>
      </c>
      <c r="H22" s="8">
        <v>150</v>
      </c>
      <c r="I22" s="8">
        <v>211</v>
      </c>
      <c r="J22" s="8">
        <v>0</v>
      </c>
      <c r="K22" s="8">
        <v>0</v>
      </c>
      <c r="L22" s="8">
        <v>0</v>
      </c>
      <c r="M22" s="8">
        <v>1500</v>
      </c>
      <c r="N22" s="55">
        <v>300</v>
      </c>
      <c r="O22" s="56"/>
      <c r="P22" s="57"/>
      <c r="Q22" s="8">
        <v>0</v>
      </c>
    </row>
    <row r="23" spans="1:17" ht="15.75" thickBot="1" x14ac:dyDescent="0.3">
      <c r="A23" s="60" t="s">
        <v>60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55">
        <v>0</v>
      </c>
      <c r="O23" s="56"/>
      <c r="P23" s="57"/>
      <c r="Q23" s="8">
        <v>0</v>
      </c>
    </row>
    <row r="24" spans="1:17" ht="15.75" thickBot="1" x14ac:dyDescent="0.3">
      <c r="A24" s="60" t="s">
        <v>61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55">
        <v>0</v>
      </c>
      <c r="O24" s="56"/>
      <c r="P24" s="57"/>
      <c r="Q24" s="8">
        <v>0</v>
      </c>
    </row>
    <row r="25" spans="1:17" ht="15.75" thickBot="1" x14ac:dyDescent="0.3">
      <c r="A25" s="60" t="s">
        <v>62</v>
      </c>
      <c r="B25" s="8">
        <v>310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100</v>
      </c>
      <c r="I25" s="8">
        <v>100</v>
      </c>
      <c r="J25" s="8">
        <v>0</v>
      </c>
      <c r="K25" s="8">
        <v>0</v>
      </c>
      <c r="L25" s="8">
        <v>0</v>
      </c>
      <c r="M25" s="8">
        <v>1800</v>
      </c>
      <c r="N25" s="55">
        <v>280</v>
      </c>
      <c r="O25" s="56"/>
      <c r="P25" s="57"/>
      <c r="Q25" s="8">
        <v>0</v>
      </c>
    </row>
    <row r="26" spans="1:17" ht="15.75" thickBot="1" x14ac:dyDescent="0.3">
      <c r="A26" s="60" t="s">
        <v>63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5">
        <v>0</v>
      </c>
      <c r="O26" s="56"/>
      <c r="P26" s="57"/>
      <c r="Q26" s="8">
        <v>0</v>
      </c>
    </row>
    <row r="27" spans="1:17" ht="15.75" thickBot="1" x14ac:dyDescent="0.3">
      <c r="A27" s="60" t="s">
        <v>64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55">
        <v>0</v>
      </c>
      <c r="O27" s="56"/>
      <c r="P27" s="57"/>
      <c r="Q27" s="8">
        <v>0</v>
      </c>
    </row>
    <row r="28" spans="1:17" ht="15.75" thickBot="1" x14ac:dyDescent="0.3">
      <c r="A28" s="60" t="s">
        <v>65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55">
        <v>0</v>
      </c>
      <c r="O28" s="56"/>
      <c r="P28" s="57"/>
      <c r="Q28" s="8">
        <v>0</v>
      </c>
    </row>
    <row r="29" spans="1:17" ht="15.75" thickBot="1" x14ac:dyDescent="0.3">
      <c r="A29" s="31" t="s">
        <v>75</v>
      </c>
      <c r="B29" s="19">
        <f>SUM(B5:B28)</f>
        <v>2499</v>
      </c>
      <c r="C29" s="19">
        <f t="shared" ref="C29:Q29" si="0">SUM(C5:C28)</f>
        <v>709</v>
      </c>
      <c r="D29" s="19">
        <f t="shared" si="0"/>
        <v>13</v>
      </c>
      <c r="E29" s="19">
        <f t="shared" si="0"/>
        <v>331</v>
      </c>
      <c r="F29" s="19">
        <f t="shared" si="0"/>
        <v>617</v>
      </c>
      <c r="G29" s="19">
        <f t="shared" si="0"/>
        <v>667</v>
      </c>
      <c r="H29" s="19">
        <f t="shared" si="0"/>
        <v>1197</v>
      </c>
      <c r="I29" s="19">
        <f t="shared" si="0"/>
        <v>709</v>
      </c>
      <c r="J29" s="19">
        <f t="shared" si="0"/>
        <v>0</v>
      </c>
      <c r="K29" s="19">
        <f t="shared" si="0"/>
        <v>0</v>
      </c>
      <c r="L29" s="19">
        <f t="shared" si="0"/>
        <v>0</v>
      </c>
      <c r="M29" s="19">
        <f t="shared" si="0"/>
        <v>20391</v>
      </c>
      <c r="N29" s="35">
        <f>SUM(N5:P28)</f>
        <v>1536</v>
      </c>
      <c r="O29" s="36"/>
      <c r="P29" s="37"/>
      <c r="Q29" s="21">
        <f t="shared" si="0"/>
        <v>0</v>
      </c>
    </row>
    <row r="30" spans="1:17" ht="15.75" thickBot="1" x14ac:dyDescent="0.3">
      <c r="A30" s="32" t="s">
        <v>67</v>
      </c>
      <c r="B30" s="23">
        <f>B29*15</f>
        <v>37485</v>
      </c>
      <c r="C30" s="20">
        <f>C29*8</f>
        <v>5672</v>
      </c>
      <c r="D30" s="20">
        <f>D29*8</f>
        <v>104</v>
      </c>
      <c r="E30" s="20">
        <f>E29*8</f>
        <v>2648</v>
      </c>
      <c r="F30" s="21">
        <f>F29*20</f>
        <v>12340</v>
      </c>
      <c r="G30" s="21">
        <f>G29</f>
        <v>667</v>
      </c>
      <c r="H30" s="21">
        <f>H29</f>
        <v>1197</v>
      </c>
      <c r="I30" s="21">
        <f>I29</f>
        <v>709</v>
      </c>
      <c r="J30" s="21">
        <f>J29</f>
        <v>0</v>
      </c>
      <c r="K30" s="21">
        <v>0</v>
      </c>
      <c r="L30" s="21">
        <v>0</v>
      </c>
      <c r="M30" s="21">
        <f>M29</f>
        <v>20391</v>
      </c>
      <c r="N30" s="35">
        <f>N29*3</f>
        <v>4608</v>
      </c>
      <c r="O30" s="36"/>
      <c r="P30" s="37"/>
      <c r="Q30" s="21">
        <v>0</v>
      </c>
    </row>
    <row r="31" spans="1:17" ht="15.75" thickBot="1" x14ac:dyDescent="0.3">
      <c r="A31" s="31" t="s">
        <v>76</v>
      </c>
      <c r="B31" s="33">
        <f>SUM(B29:Q29)</f>
        <v>28669</v>
      </c>
    </row>
    <row r="32" spans="1:17" x14ac:dyDescent="0.25">
      <c r="A32" s="32" t="s">
        <v>71</v>
      </c>
      <c r="B32" s="34">
        <f>SUM(B30:Q30)</f>
        <v>85821</v>
      </c>
    </row>
  </sheetData>
  <mergeCells count="38">
    <mergeCell ref="D1:M1"/>
    <mergeCell ref="A2:A4"/>
    <mergeCell ref="B2:F2"/>
    <mergeCell ref="G2:J2"/>
    <mergeCell ref="K2:K3"/>
    <mergeCell ref="L2:L3"/>
    <mergeCell ref="M2:M3"/>
    <mergeCell ref="N11:P11"/>
    <mergeCell ref="N2:P2"/>
    <mergeCell ref="Q2:Q3"/>
    <mergeCell ref="G3:H3"/>
    <mergeCell ref="N3:P3"/>
    <mergeCell ref="N4:P4"/>
    <mergeCell ref="N5:P5"/>
    <mergeCell ref="N6:P6"/>
    <mergeCell ref="N7:P7"/>
    <mergeCell ref="N8:P8"/>
    <mergeCell ref="N9:P9"/>
    <mergeCell ref="N10:P10"/>
    <mergeCell ref="N23:P23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30:P30"/>
    <mergeCell ref="N24:P24"/>
    <mergeCell ref="N25:P25"/>
    <mergeCell ref="N26:P26"/>
    <mergeCell ref="N27:P27"/>
    <mergeCell ref="N28:P28"/>
    <mergeCell ref="N29:P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Implementacion Deportiva Enero</vt:lpstr>
      <vt:lpstr>Implementacion Deportiva Febrer</vt:lpstr>
      <vt:lpstr>Implementacion Deportiva Marzo</vt:lpstr>
      <vt:lpstr>Implementacion Deportiva Abril</vt:lpstr>
      <vt:lpstr>Implementacion Deportiva Mayo</vt:lpstr>
      <vt:lpstr>Implementacion Deportiva Junio</vt:lpstr>
      <vt:lpstr>Implementacion Deportiva Julio</vt:lpstr>
      <vt:lpstr>Implementacion Deportiva Agosto</vt:lpstr>
      <vt:lpstr>Implementacion - Septiembre</vt:lpstr>
      <vt:lpstr>Implementacion - 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Haroldo Raymundo Chavez Lopez</dc:creator>
  <cp:lastModifiedBy>superERTA</cp:lastModifiedBy>
  <dcterms:created xsi:type="dcterms:W3CDTF">2015-11-24T16:07:38Z</dcterms:created>
  <dcterms:modified xsi:type="dcterms:W3CDTF">2015-11-25T18:20:08Z</dcterms:modified>
</cp:coreProperties>
</file>