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1.DESPACHO SUPERIOR\5. MAYO\"/>
    </mc:Choice>
  </mc:AlternateContent>
  <bookViews>
    <workbookView xWindow="0" yWindow="0" windowWidth="14760" windowHeight="1216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011'!$B$9:$S$61</definedName>
    <definedName name="_xlnm._FilterDatabase" localSheetId="2" hidden="1">'RENGLON 021'!$B$9:$N$55</definedName>
    <definedName name="_xlnm._FilterDatabase" localSheetId="3" hidden="1">'RENGLON 029'!$A$9:$I$74</definedName>
    <definedName name="_xlnm.Print_Area" localSheetId="0">'RENGLON 011'!$A$1:$R$37</definedName>
    <definedName name="_xlnm.Print_Area" localSheetId="1">'RENGLON 022'!$A$1:$O$10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N29" i="1" l="1"/>
  <c r="P29" i="1" s="1"/>
  <c r="J58" i="2"/>
  <c r="L58" i="2" s="1"/>
  <c r="N50" i="1"/>
  <c r="L56" i="2" l="1"/>
  <c r="E35" i="2"/>
  <c r="J35" i="2" s="1"/>
  <c r="L35" i="2" s="1"/>
  <c r="J57" i="2"/>
  <c r="L57" i="2" s="1"/>
  <c r="E57" i="2"/>
  <c r="J56" i="2"/>
  <c r="J14" i="3" l="1"/>
  <c r="J21" i="2" l="1"/>
  <c r="L21" i="2" s="1"/>
  <c r="N61" i="1"/>
  <c r="P61" i="1" s="1"/>
  <c r="O12" i="4" l="1"/>
  <c r="O12" i="1"/>
  <c r="L34" i="2" l="1"/>
  <c r="B7" i="2" l="1"/>
  <c r="J20" i="2" l="1"/>
  <c r="J40" i="2"/>
  <c r="J27" i="2"/>
  <c r="J24" i="2"/>
  <c r="J43" i="2"/>
  <c r="J13" i="2"/>
  <c r="J28" i="2"/>
  <c r="J16" i="2"/>
  <c r="J48" i="2"/>
  <c r="J49" i="2"/>
  <c r="J26" i="2"/>
  <c r="J19" i="2"/>
  <c r="J18" i="2"/>
  <c r="J17" i="2"/>
  <c r="J47" i="2"/>
  <c r="J12" i="2"/>
  <c r="J37" i="2"/>
  <c r="J45" i="2"/>
  <c r="J30" i="2"/>
  <c r="J53" i="2"/>
  <c r="J52" i="2"/>
  <c r="J54" i="2"/>
  <c r="J14" i="2"/>
  <c r="L14" i="2" s="1"/>
  <c r="J38" i="2"/>
  <c r="J41" i="2"/>
  <c r="J55" i="2"/>
  <c r="J11" i="2"/>
  <c r="J46" i="2"/>
  <c r="J22" i="2"/>
  <c r="J25" i="2"/>
  <c r="J42" i="2"/>
  <c r="J39" i="2"/>
  <c r="J33" i="2"/>
  <c r="J23" i="2"/>
  <c r="J32" i="2"/>
  <c r="J50" i="2"/>
  <c r="J36" i="2"/>
  <c r="E31" i="2"/>
  <c r="E29" i="2"/>
  <c r="J29" i="2" s="1"/>
  <c r="L29" i="2" s="1"/>
  <c r="L12" i="2"/>
  <c r="N60" i="1"/>
  <c r="P60" i="1" s="1"/>
  <c r="N58" i="1"/>
  <c r="P58" i="1" s="1"/>
  <c r="N54" i="1"/>
  <c r="P54" i="1" s="1"/>
  <c r="N52" i="1"/>
  <c r="P52" i="1" s="1"/>
  <c r="N51" i="1"/>
  <c r="P51" i="1" s="1"/>
  <c r="N49" i="1"/>
  <c r="P49" i="1" s="1"/>
  <c r="N48" i="1"/>
  <c r="P48" i="1" s="1"/>
  <c r="N47" i="1"/>
  <c r="P47" i="1" s="1"/>
  <c r="N44" i="1"/>
  <c r="P44" i="1" s="1"/>
  <c r="N42" i="1"/>
  <c r="P42" i="1" s="1"/>
  <c r="N41" i="1"/>
  <c r="P41" i="1" s="1"/>
  <c r="N40" i="1"/>
  <c r="P40" i="1" s="1"/>
  <c r="N39" i="1"/>
  <c r="P39" i="1" s="1"/>
  <c r="N37" i="1"/>
  <c r="P37" i="1" s="1"/>
  <c r="N36" i="1"/>
  <c r="P36" i="1" s="1"/>
  <c r="N35" i="1"/>
  <c r="P35" i="1" s="1"/>
  <c r="N34" i="1"/>
  <c r="P34" i="1" s="1"/>
  <c r="N31" i="1"/>
  <c r="P31" i="1" s="1"/>
  <c r="N30" i="1"/>
  <c r="P30" i="1" s="1"/>
  <c r="N28" i="1"/>
  <c r="P28" i="1" s="1"/>
  <c r="N27" i="1"/>
  <c r="P27" i="1" s="1"/>
  <c r="N26" i="1"/>
  <c r="P26" i="1" s="1"/>
  <c r="N24" i="1"/>
  <c r="P24" i="1" s="1"/>
  <c r="N22" i="1"/>
  <c r="P22" i="1" s="1"/>
  <c r="N21" i="1"/>
  <c r="P21" i="1" s="1"/>
  <c r="N16" i="1"/>
  <c r="P16" i="1" s="1"/>
  <c r="N15" i="1"/>
  <c r="P15" i="1" s="1"/>
  <c r="N14" i="1"/>
  <c r="P14" i="1" s="1"/>
  <c r="N13" i="1"/>
  <c r="P13" i="1" s="1"/>
  <c r="N12" i="1"/>
  <c r="P12" i="1" s="1"/>
  <c r="J31" i="2" l="1"/>
  <c r="L31" i="2" s="1"/>
  <c r="E59" i="1" l="1"/>
  <c r="N59" i="1" s="1"/>
  <c r="P59" i="1" s="1"/>
  <c r="L20" i="2" l="1"/>
  <c r="L40" i="2"/>
  <c r="L27" i="2"/>
  <c r="L24" i="2"/>
  <c r="L43" i="2"/>
  <c r="L13" i="2"/>
  <c r="L28" i="2"/>
  <c r="L16" i="2"/>
  <c r="L48" i="2"/>
  <c r="L49" i="2"/>
  <c r="L26" i="2"/>
  <c r="L19" i="2"/>
  <c r="L18" i="2"/>
  <c r="L17" i="2"/>
  <c r="L47" i="2"/>
  <c r="L37" i="2"/>
  <c r="L45" i="2"/>
  <c r="L30" i="2"/>
  <c r="L53" i="2"/>
  <c r="L52" i="2"/>
  <c r="L54" i="2"/>
  <c r="L38" i="2"/>
  <c r="L41" i="2"/>
  <c r="L55" i="2"/>
  <c r="L11" i="2"/>
  <c r="L46" i="2"/>
  <c r="L22" i="2"/>
  <c r="L25" i="2"/>
  <c r="L42" i="2"/>
  <c r="L39" i="2"/>
  <c r="L33" i="2"/>
  <c r="L23" i="2"/>
  <c r="L32" i="2"/>
  <c r="L50" i="2"/>
  <c r="L36" i="2"/>
  <c r="E51" i="2" l="1"/>
  <c r="J51" i="2" s="1"/>
  <c r="L51" i="2" s="1"/>
  <c r="E44" i="2"/>
  <c r="J44" i="2" s="1"/>
  <c r="L44" i="2" s="1"/>
  <c r="E15" i="2"/>
  <c r="J15" i="2" s="1"/>
  <c r="L15" i="2" l="1"/>
  <c r="J11" i="3"/>
  <c r="L11" i="3" s="1"/>
  <c r="L11" i="1" l="1"/>
  <c r="K57" i="1"/>
  <c r="J17" i="1"/>
  <c r="H46" i="1"/>
  <c r="N46" i="1" s="1"/>
  <c r="P46" i="1" s="1"/>
  <c r="H18" i="1"/>
  <c r="G43" i="1"/>
  <c r="G33" i="1"/>
  <c r="N33" i="1" s="1"/>
  <c r="P33" i="1" s="1"/>
  <c r="G32" i="1"/>
  <c r="G23" i="1"/>
  <c r="G17" i="1"/>
  <c r="G11" i="1"/>
  <c r="E57" i="1"/>
  <c r="E56" i="1"/>
  <c r="N56" i="1" s="1"/>
  <c r="P56" i="1" s="1"/>
  <c r="E55" i="1"/>
  <c r="N55" i="1" s="1"/>
  <c r="P55" i="1" s="1"/>
  <c r="E53" i="1"/>
  <c r="N53" i="1" s="1"/>
  <c r="P53" i="1" s="1"/>
  <c r="E45" i="1"/>
  <c r="N45" i="1" s="1"/>
  <c r="P45" i="1" s="1"/>
  <c r="E43" i="1"/>
  <c r="E38" i="1"/>
  <c r="N38" i="1" s="1"/>
  <c r="P38" i="1" s="1"/>
  <c r="E32" i="1"/>
  <c r="E29" i="1"/>
  <c r="E25" i="1"/>
  <c r="N25" i="1" s="1"/>
  <c r="P25" i="1" s="1"/>
  <c r="E23" i="1"/>
  <c r="E20" i="1"/>
  <c r="N20" i="1" s="1"/>
  <c r="P20" i="1" s="1"/>
  <c r="E19" i="1"/>
  <c r="N19" i="1" s="1"/>
  <c r="P19" i="1" s="1"/>
  <c r="E17" i="1"/>
  <c r="E11" i="1"/>
  <c r="N17" i="1" l="1"/>
  <c r="P17" i="1" s="1"/>
  <c r="N43" i="1"/>
  <c r="P43" i="1" s="1"/>
  <c r="N23" i="1"/>
  <c r="P23" i="1" s="1"/>
  <c r="N32" i="1"/>
  <c r="P32" i="1" s="1"/>
  <c r="N57" i="1"/>
  <c r="P57" i="1" s="1"/>
  <c r="N11" i="1"/>
  <c r="P11" i="1" s="1"/>
  <c r="N18" i="1"/>
  <c r="P18" i="1" s="1"/>
</calcChain>
</file>

<file path=xl/comments1.xml><?xml version="1.0" encoding="utf-8"?>
<comments xmlns="http://schemas.openxmlformats.org/spreadsheetml/2006/main">
  <authors>
    <author>tgfigueroa</author>
    <author>Invitado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tgfigueroa:</t>
        </r>
        <r>
          <rPr>
            <sz val="9"/>
            <color indexed="81"/>
            <rFont val="Tahoma"/>
            <family val="2"/>
          </rPr>
          <t xml:space="preserve">
INICIA 20/04/2016
</t>
        </r>
      </text>
    </comment>
    <comment ref="C61" authorId="1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sharedStrings.xml><?xml version="1.0" encoding="utf-8"?>
<sst xmlns="http://schemas.openxmlformats.org/spreadsheetml/2006/main" count="432" uniqueCount="263">
  <si>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</si>
  <si>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</si>
  <si>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</si>
  <si>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</si>
  <si>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</si>
  <si>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</si>
  <si>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</si>
  <si>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</si>
  <si>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</si>
  <si>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</si>
  <si>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</si>
  <si>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</si>
  <si>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</si>
  <si>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</si>
  <si>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</si>
  <si>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</si>
  <si>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</si>
  <si>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</si>
  <si>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</si>
  <si>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</si>
  <si>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MONTO VIATICOS</t>
  </si>
  <si>
    <t>LIQUIDO</t>
  </si>
  <si>
    <t>DIETAS</t>
  </si>
  <si>
    <t>NOMBRE Y APELLIDOS</t>
  </si>
  <si>
    <t>DIRECCIÓN SUPERIOR</t>
  </si>
  <si>
    <t>BONO REAJUSTE</t>
  </si>
  <si>
    <t>DIRECTOR TECNICO II</t>
  </si>
  <si>
    <t>SUBDIRECTOR TECNICO II</t>
  </si>
  <si>
    <t>JUAN ALBERTO MONZON ESQUIVEL</t>
  </si>
  <si>
    <t>ASISTENTE PROFESIONAL III</t>
  </si>
  <si>
    <t>EGARD FERNANDO LOPEZ</t>
  </si>
  <si>
    <t>PROFESIONAL JEFE II</t>
  </si>
  <si>
    <t>ANA JANNETTE REYES ORTIZ</t>
  </si>
  <si>
    <t>SECRETARIO EJECUTIVO I</t>
  </si>
  <si>
    <t>TECNICO EN INFORMATICA I</t>
  </si>
  <si>
    <t>PABLO FERNANDO ARMIJO MORALES</t>
  </si>
  <si>
    <t>TECNICO PROFESIONAL I</t>
  </si>
  <si>
    <t>TECNICO PROFESIONAL II</t>
  </si>
  <si>
    <t>LAZARO QUELEX YOC</t>
  </si>
  <si>
    <t>TRABAJADOR ESPECIALIZADO III</t>
  </si>
  <si>
    <t>TRABAJADOR OPERATIVO IV</t>
  </si>
  <si>
    <t>DINA ALEJANDRA DONIS MORALES</t>
  </si>
  <si>
    <t>PROFESIONAL II</t>
  </si>
  <si>
    <t>SULMA DANITZA GUZMAN CERVANTES DE CASTELLANOS</t>
  </si>
  <si>
    <t>ASISTENTE PROFESIONAL IV</t>
  </si>
  <si>
    <t>MARIANO SICAY CRUZ</t>
  </si>
  <si>
    <t>ASDRUBAL YEBEL LOPEZ DE LEON</t>
  </si>
  <si>
    <t>ASESOR PROFESIONAL ESPECIALIZADO III</t>
  </si>
  <si>
    <t>ASESOR PROFESIONAL ESPECIALIZADO IV</t>
  </si>
  <si>
    <t>BYRON ALEXANDER LOPEZ</t>
  </si>
  <si>
    <t>PROFESIONAL III</t>
  </si>
  <si>
    <t>ALBA LUCIA CONTRERAS JACINTO</t>
  </si>
  <si>
    <t>ROSA HERLINDA ALVAREZ CANIZALEZ</t>
  </si>
  <si>
    <t>MAYRA JANETTE AXPUAC ASPUAC</t>
  </si>
  <si>
    <t>KARIN ZUSELLI DE LA CRUZ DUARTE</t>
  </si>
  <si>
    <t>MIGUEL PATZAN QUELEX</t>
  </si>
  <si>
    <t>MARTA LUZ CASTILLO CIFUENTES</t>
  </si>
  <si>
    <t>JESSIKA MARNELLY SOLIS MINAS</t>
  </si>
  <si>
    <t>PAOLA JANETH REYES CARRILLO</t>
  </si>
  <si>
    <t xml:space="preserve">LILIAM ANTONIETA MENENDEZ DIAZ DE CARIAS </t>
  </si>
  <si>
    <t>DIRECTOR EJECUTIVO IV</t>
  </si>
  <si>
    <t>OFICINISTA II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</si>
  <si>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</si>
  <si>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</si>
  <si>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</si>
  <si>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</si>
  <si>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</si>
  <si>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</si>
  <si>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</si>
  <si>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PROFESIONAL JURIDICO II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</si>
  <si>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</si>
  <si>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</si>
  <si>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</si>
  <si>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</si>
  <si>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</si>
  <si>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</si>
  <si>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</si>
  <si>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</si>
  <si>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</si>
  <si>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</si>
  <si>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</si>
  <si>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JEFE DE COMPRAS</t>
  </si>
  <si>
    <t>CARLOS ENRIQUE RODAS MIRANDA</t>
  </si>
  <si>
    <t>ASISTENTE DE PLANIFICACIÓN III</t>
  </si>
  <si>
    <t>ANTONIO CUPERTINO PEREIRA PORRES</t>
  </si>
  <si>
    <t>CONDUCTOR</t>
  </si>
  <si>
    <t>JUAN CARLOS EZEQUIEL ALONZO PONCIANO</t>
  </si>
  <si>
    <t>COSTO DE BOLETO</t>
  </si>
  <si>
    <t>MONTO VIÁTICOS</t>
  </si>
  <si>
    <t>JOSÉ LUIS CHEA URRUELA</t>
  </si>
  <si>
    <t>MINISTRO</t>
  </si>
  <si>
    <t>VICEMINISTRO</t>
  </si>
  <si>
    <t>GLADYS PALALA GALVEZ</t>
  </si>
  <si>
    <t>DOMINGO GUMERCINDO VASQUEZ ACEITUNO</t>
  </si>
  <si>
    <t>MANUEL ENRIQUE PICHIYÁ TZAJ</t>
  </si>
  <si>
    <t xml:space="preserve">SERGIO ALEJANDRO ANTILLÓN HERNÁNDEZ </t>
  </si>
  <si>
    <t>OSCAR GILBERTO ESQUIT CUÁ</t>
  </si>
  <si>
    <t>CARLOS AUGUSTO MÉNDEZ</t>
  </si>
  <si>
    <t>JUAN PABLO RODRÍGUEZ SIGUENZA</t>
  </si>
  <si>
    <t xml:space="preserve">ESWIN BAUDILIO CATALÁN HERNÁNDEZ </t>
  </si>
  <si>
    <t>ALBA AIDE GONZALEZ GABRIEL</t>
  </si>
  <si>
    <t>ESTUARDO JOSE ESTUPIANIAN LEIVA</t>
  </si>
  <si>
    <t>MARIO RICARDO GANDARA  MENDOZA</t>
  </si>
  <si>
    <t>RAFAEL ESTUARDO JIMÉNEZ VELÁSQUEZ</t>
  </si>
  <si>
    <t>HAMILTON ALFREDO BARRIOS ORTIZ</t>
  </si>
  <si>
    <t>TÉCNICO PROFESIONAL II</t>
  </si>
  <si>
    <t>WILSON  ISAAC LÓPEZ ARÉVALO</t>
  </si>
  <si>
    <t>JUAN JOSÉ YAT OXOM</t>
  </si>
  <si>
    <t>ANTONIA ISABEL PÉREZ JEREZ</t>
  </si>
  <si>
    <t>SONIA MARGARITA CHILE PÉREZ</t>
  </si>
  <si>
    <t>ANA MARÍA ISABEL PÉREZ OSORIO</t>
  </si>
  <si>
    <t>CELIA MARIA OVALLE VALDÉS</t>
  </si>
  <si>
    <t>EVELYN JANET ALARCÓN GODOY</t>
  </si>
  <si>
    <t xml:space="preserve">SILVIA CAROLINA CASTILLO PERDOMO </t>
  </si>
  <si>
    <t>KAREN SAMARA PENAGOS LEMUS</t>
  </si>
  <si>
    <t>RICARDO LOPEZ CASTELLANOS</t>
  </si>
  <si>
    <t>MARÍA INES ORTEGA HERNÁNDEZ</t>
  </si>
  <si>
    <t>DANIEL MELGAR GIRÓN</t>
  </si>
  <si>
    <t>PEDRO LUIS GARCÍA</t>
  </si>
  <si>
    <t>.</t>
  </si>
  <si>
    <t>SILVIA ORALIA BOC CONCOHA</t>
  </si>
  <si>
    <t>JULIO CESAR CASTAÑEDA  LUCAS</t>
  </si>
  <si>
    <t>CLAUDIA MARÍA PATZAN CHITAY DE SUBUYUJ</t>
  </si>
  <si>
    <t>MARCOS ERMENEGILDO ELÍAS ALVARADO</t>
  </si>
  <si>
    <t>MARTINA JUAREZ COCHÉ</t>
  </si>
  <si>
    <t>PEDRO DE JESUS RODRIGUEZ GIRÓN</t>
  </si>
  <si>
    <t>PROFESIONAL ADMINISTRATIVO II</t>
  </si>
  <si>
    <t xml:space="preserve"> DENIS WILFREDO PEREZ JÁUREGUI 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</si>
  <si>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</si>
  <si>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</si>
  <si>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</si>
  <si>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</si>
  <si>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</si>
  <si>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</si>
  <si>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</si>
  <si>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</si>
  <si>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</si>
  <si>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</si>
  <si>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</si>
  <si>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KARLA MARÍA CHOY ALVARADO </t>
  </si>
  <si>
    <t xml:space="preserve"> ASISTENTE DE PLANIFICACIÓN IV </t>
  </si>
  <si>
    <t xml:space="preserve"> KIMBERLY LARISA HERNANDEZ CRUZ </t>
  </si>
  <si>
    <t>ANDREA CELESTE ESRADA AGUILAR</t>
  </si>
  <si>
    <t>ANDREA MARIA SALGUERO BUCARO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</si>
  <si>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</si>
  <si>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</si>
  <si>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</si>
  <si>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</si>
  <si>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SANDRA ABELINA CONTRERAS NORIEGA</t>
  </si>
  <si>
    <t>JESSICA DINORA LOPEZ LOPEZ</t>
  </si>
  <si>
    <t>JESSY PAOLA CONSTANZA MARTINEZ</t>
  </si>
  <si>
    <t>MAYA IXMUKANÉ SIPAC PATAL</t>
  </si>
  <si>
    <t xml:space="preserve">COORDINADOR ADMINISTRATIVO </t>
  </si>
  <si>
    <t>DALILA DEL ROSARIO ENRIQUEZ JUAREZ</t>
  </si>
  <si>
    <t>JEACQUELINE KATIA MORATAYA MARTINEZ</t>
  </si>
  <si>
    <t xml:space="preserve">SUBJEFE DE TESORERIA </t>
  </si>
  <si>
    <t>AUDITOR  II</t>
  </si>
  <si>
    <t xml:space="preserve">TELMA JUDITH ARRIOLA GUDIEL DE CERVANTES </t>
  </si>
  <si>
    <t>OSCAR ANIBAL SEB GONZÁLEZ</t>
  </si>
  <si>
    <t>VERONICA ELIZABETH MENDEZ ROSALES</t>
  </si>
  <si>
    <t>HONORARIOS</t>
  </si>
  <si>
    <t>MARIA HELENA ESTRADA SAMAYOA</t>
  </si>
  <si>
    <t xml:space="preserve">ASESOR PROFESIONAL III </t>
  </si>
  <si>
    <t>PROFESIONAL I</t>
  </si>
  <si>
    <t>AUXILIAR DE RECURSOS HUMANOS III</t>
  </si>
  <si>
    <t>KIMBERLI DAYANA LÓPEZ VELÁSQUEZ</t>
  </si>
  <si>
    <t>HEIDY MARISOL VELIZ JUAREZ</t>
  </si>
  <si>
    <t>MARIO RENATO MONTERROSO GARCIA</t>
  </si>
  <si>
    <t>LIGIA DEL CARMEN  SALAZAR VALENZUELA ALEJOS</t>
  </si>
  <si>
    <t>RODOLFO MARROQUIN GUTIERREZ</t>
  </si>
  <si>
    <t>BIANCA LORENA LUCAS VELEZ</t>
  </si>
  <si>
    <t>ASISTENTE DE ADQUISICIONES III</t>
  </si>
  <si>
    <t>DORIAN ALEJANDRO DE LEÓN QUEVEDO</t>
  </si>
  <si>
    <t>TECNICOS</t>
  </si>
  <si>
    <t>SOFÍA ALEJANDRA VALDÉZ RÍOS</t>
  </si>
  <si>
    <t>AUDREY DOTRICE DE LEÓN FERRER</t>
  </si>
  <si>
    <t>ARIANA ISABEL RODAS GIRÓN</t>
  </si>
  <si>
    <t>PROFESIONALES</t>
  </si>
  <si>
    <t>SOFIA ELVIRA TABLAS GONZÁLEZ</t>
  </si>
  <si>
    <t>KRISTIAN JOSÉ DUARTE MARTINEZ</t>
  </si>
  <si>
    <t>THELMA GABRIELA FIGUEROA VIVAR</t>
  </si>
  <si>
    <t>AROLDO RAMOS GARCÍA</t>
  </si>
  <si>
    <t>TERESA CARLOTA MORALES DE VILLATORO</t>
  </si>
  <si>
    <t>VERNON ZADY AYALA RAMOS</t>
  </si>
  <si>
    <t>OVIDIO CORADO RAMÍREZ</t>
  </si>
  <si>
    <t>ZISI BETZABÉ ARCHILA NAVARRO</t>
  </si>
  <si>
    <t>SEBASTIAN ALVARADO COLOCHO</t>
  </si>
  <si>
    <t>MARILYN ANDREA VELÁSQUEZ RAMÍREZ</t>
  </si>
  <si>
    <t>ANDREA ISABEL FIGUEROA ARGUETA</t>
  </si>
  <si>
    <t>RAQUEL EUGENIA MENDOZA LINARES</t>
  </si>
  <si>
    <t>JORGE JOSÉ VIZCAÍNO MALDONADO</t>
  </si>
  <si>
    <t>JUNIOR ALEXANDER CHAJÓN TEPEU</t>
  </si>
  <si>
    <t>JAIME RAMIRO BAUTISTA CASTAÑON</t>
  </si>
  <si>
    <t>CARLOS FERNANDO PAZ GARCIA</t>
  </si>
  <si>
    <t>CARLOS ERNESTO GARRIDO REYNA</t>
  </si>
  <si>
    <t>DENIS ALFREDO PEÑA NUFIO</t>
  </si>
  <si>
    <t>REINA LUCY SALAZAR ESTRADA</t>
  </si>
  <si>
    <t>ROQUE AMADEO RAMÍREZ CHÁVEZ</t>
  </si>
  <si>
    <t>MIGUEL ANGEL LUNA CHINCHILLA</t>
  </si>
  <si>
    <t>ISIS GABRIELA OROZCO ALVARADO</t>
  </si>
  <si>
    <t>ROLANDO RUÍZ RAMÍREZ</t>
  </si>
  <si>
    <t>MARIO ROBERTO CASTAÑEDA LÓPEZ</t>
  </si>
  <si>
    <t>ALBA JUDITH CAMÓ JUÁREZ DE LEIVA</t>
  </si>
  <si>
    <t>KENNIA DE LOS ANGELES MONZÓN LÓPEZ</t>
  </si>
  <si>
    <t>CARLOS ESTUARDO JOSÉ ARCEYUZ MADRÍZ</t>
  </si>
  <si>
    <t>SERGIO ERNESTO YAX MORALES</t>
  </si>
  <si>
    <t>MEHALCAR ALBERTO ALVAREZ MEDINA</t>
  </si>
  <si>
    <t>JORGE HUMBERTO ORDÓÑEZ DEL VALLE</t>
  </si>
  <si>
    <t>ASTRID LISSETTE MÉNDEZ BARRIOS</t>
  </si>
  <si>
    <t>LIZA MARÍA MESIAS DÍAZ</t>
  </si>
  <si>
    <t>ANDREA CAROLINA RUIZ GORDILLO DE PIMENTEL</t>
  </si>
  <si>
    <t>SERGIO LIONEL SOSA MORALES</t>
  </si>
  <si>
    <t>ALAIN ASTOLFO CIFUENTES CHAVARRIA</t>
  </si>
  <si>
    <t>JORGE MARIO RIVAS AMAYA</t>
  </si>
  <si>
    <t>OLGA ROSALINA ESCALANTE LEIVA</t>
  </si>
  <si>
    <t>ERICK ARMANDO PADILLA CANO</t>
  </si>
  <si>
    <t>SANDRA CLEOTILDA BOROR TAHUITE</t>
  </si>
  <si>
    <t>LUIS ENRIQUE ORTEGA ARANA</t>
  </si>
  <si>
    <t>ALFREDO AUCEDA LUCERO</t>
  </si>
  <si>
    <t>ESTUARDO RENE TORRES AGUILAR</t>
  </si>
  <si>
    <t>WALTER VINICIO CASTILLO MUÑOZ</t>
  </si>
  <si>
    <t>MARIO ROLANDO SOTO RODRIGUEZ</t>
  </si>
  <si>
    <t>LUIS EMILIO POSADAS REYES</t>
  </si>
  <si>
    <t>ODILIO DE LEÓN CAMPOS</t>
  </si>
  <si>
    <t>JULIO RUBEN CASTRO MUÑOZ</t>
  </si>
  <si>
    <t>DANIA ISMENE ORTÍZ RABANALES</t>
  </si>
  <si>
    <t>ADELA NICOLLE AGUIRRE CASTILLO</t>
  </si>
  <si>
    <t>MÓNICA LIZABETH JUÁREZ MARTINI</t>
  </si>
  <si>
    <t>EDIN FERNANDO SANTIZO CABRERA</t>
  </si>
  <si>
    <t>EDWIN ENRIQUE POLANCO ESCOBAR</t>
  </si>
  <si>
    <t>JUAN CARLOS PINILLOS GARCÍA</t>
  </si>
  <si>
    <t>RANDOLPH CHARLES BRENNER SILVA</t>
  </si>
  <si>
    <t>JUAN BOANERGES JUÁREZ HERNÁNDEZ</t>
  </si>
  <si>
    <t>CLAUDIO FABIAN MAGNIFICO</t>
  </si>
  <si>
    <t>HUGO LEONEL CASTILLO ARAGÓN</t>
  </si>
  <si>
    <t>MONICA ODETH SAMAYOA FLORES</t>
  </si>
  <si>
    <t>IRIS ABIGAÍL ORTÍZ VIDAL</t>
  </si>
  <si>
    <t>KAREN PAOLA CASTAÑEDA MUÑOZ</t>
  </si>
  <si>
    <t>MELANIE MARIE MÜLLERS CABRERA DE STEMMLER</t>
  </si>
  <si>
    <t>RAFAEL ARISTIDES ORTIZ REYES*</t>
  </si>
  <si>
    <t>* PAGO EN NOMINA UNICAMENTE 02 DIAS DE MAYO POR BAJA</t>
  </si>
  <si>
    <t>** INICIO 22/05/2018 SE PAGARA EN NOMINA DE JUNIO 2018</t>
  </si>
  <si>
    <t>*** PAGO SOLO AL 14/05/2018 POR RENUNCIA</t>
  </si>
  <si>
    <t>RUDY ALEXANDER GARCIA GARCIA**</t>
  </si>
  <si>
    <t>ANA ELIZABETH GARCIA MERIDA</t>
  </si>
  <si>
    <t>CARMEN MARIA  CATALAN LOPEZ</t>
  </si>
  <si>
    <t>SILVIA MARIA TIRIQUIZ</t>
  </si>
  <si>
    <t>ANDREA CAROLINA  SOSA CHACON*</t>
  </si>
  <si>
    <t xml:space="preserve">LESLIE MELANIE JAZMIN GALEANO MORALES </t>
  </si>
  <si>
    <t>RECONOCIMIENTO DE GASTOS</t>
  </si>
  <si>
    <t>MONTO TRANSPORTE Según  Resolución  No. 1-2018.</t>
  </si>
  <si>
    <t>Q. 240.50 - Q.101.00</t>
  </si>
  <si>
    <t>Q.11656.78-Q219.85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</si>
  <si>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</si>
  <si>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</si>
  <si>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</si>
  <si>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</si>
  <si>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</si>
  <si>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</si>
  <si>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IBECADE, S.A.</t>
  </si>
  <si>
    <t>CAPACITACIÓN</t>
  </si>
  <si>
    <t>NO APLICA</t>
  </si>
  <si>
    <t>LABORALISTAS,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</si>
</sst>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&quot;Q&quot;#,##0.00"/>
    <numFmt numFmtId="167" formatCode="dd/mm/yyyy;@"/>
    <numFmt numFmtId="168" formatCode="_(\Q* #,##0.00_);_(\Q* \(#,##0.00\);_(\Q* \-??_);_(@_)"/>
    <numFmt numFmtId="169" formatCode="_(* #,##0.00_);_(* \(#,##0.00\);_(* \-??_);_(@_)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4" fontId="4" fillId="0" borderId="0" applyFill="0" applyBorder="0" applyAlignment="0" applyProtection="0"/>
    <xf numFmtId="44" fontId="7" fillId="0" borderId="0" applyFill="0" applyBorder="0" applyAlignment="0" applyProtection="0"/>
    <xf numFmtId="0" fontId="11" fillId="0" borderId="0"/>
    <xf numFmtId="0" fontId="11" fillId="0" borderId="0"/>
    <xf numFmtId="0" fontId="7" fillId="0" borderId="0"/>
    <xf numFmtId="44" fontId="7" fillId="0" borderId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168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 applyAlignment="1">
      <alignment horizontal="center"/>
    </xf>
    <xf numFmtId="44" fontId="4" fillId="0" borderId="0" xfId="5"/>
    <xf numFmtId="44" fontId="4" fillId="0" borderId="0" xfId="5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44" fontId="4" fillId="0" borderId="0" xfId="5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center"/>
    </xf>
    <xf numFmtId="44" fontId="13" fillId="3" borderId="1" xfId="5" applyFont="1" applyFill="1" applyBorder="1" applyAlignment="1">
      <alignment horizontal="center" vertical="center" wrapText="1"/>
    </xf>
    <xf numFmtId="44" fontId="4" fillId="0" borderId="0" xfId="5" applyAlignment="1">
      <alignment horizontal="right"/>
    </xf>
    <xf numFmtId="0" fontId="14" fillId="0" borderId="0" xfId="8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13" fillId="3" borderId="1" xfId="5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13" fillId="3" borderId="3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4" borderId="0" xfId="0" applyFont="1" applyFill="1"/>
    <xf numFmtId="44" fontId="12" fillId="0" borderId="0" xfId="5" applyFont="1" applyAlignment="1">
      <alignment horizontal="right" wrapText="1"/>
    </xf>
    <xf numFmtId="4" fontId="9" fillId="4" borderId="0" xfId="0" applyNumberFormat="1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2" fillId="4" borderId="2" xfId="7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44" fontId="16" fillId="4" borderId="2" xfId="6" applyNumberFormat="1" applyFont="1" applyFill="1" applyBorder="1" applyAlignment="1">
      <alignment vertical="center"/>
    </xf>
    <xf numFmtId="164" fontId="16" fillId="4" borderId="2" xfId="3" applyNumberFormat="1" applyFont="1" applyFill="1" applyBorder="1" applyAlignment="1">
      <alignment vertical="center"/>
    </xf>
    <xf numFmtId="164" fontId="16" fillId="4" borderId="2" xfId="0" applyNumberFormat="1" applyFont="1" applyFill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2" fontId="9" fillId="4" borderId="0" xfId="0" applyNumberFormat="1" applyFont="1" applyFill="1" applyAlignment="1">
      <alignment vertical="center"/>
    </xf>
    <xf numFmtId="44" fontId="0" fillId="0" borderId="0" xfId="0" applyNumberFormat="1"/>
    <xf numFmtId="44" fontId="4" fillId="3" borderId="1" xfId="5" applyFill="1" applyBorder="1" applyAlignment="1">
      <alignment horizontal="center" vertical="center" wrapText="1"/>
    </xf>
    <xf numFmtId="44" fontId="9" fillId="0" borderId="0" xfId="0" applyNumberFormat="1" applyFont="1"/>
    <xf numFmtId="44" fontId="0" fillId="0" borderId="0" xfId="0" applyNumberFormat="1" applyAlignment="1">
      <alignment wrapText="1"/>
    </xf>
    <xf numFmtId="0" fontId="19" fillId="0" borderId="0" xfId="0" applyFont="1" applyAlignment="1">
      <alignment vertical="center"/>
    </xf>
    <xf numFmtId="0" fontId="21" fillId="0" borderId="0" xfId="0" applyFont="1"/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44" fontId="4" fillId="0" borderId="2" xfId="5" applyFill="1" applyBorder="1"/>
    <xf numFmtId="44" fontId="4" fillId="0" borderId="2" xfId="5" applyBorder="1"/>
    <xf numFmtId="0" fontId="22" fillId="6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4" fillId="3" borderId="2" xfId="0" applyFont="1" applyFill="1" applyBorder="1" applyAlignment="1">
      <alignment horizontal="center" vertical="center" wrapText="1"/>
    </xf>
    <xf numFmtId="0" fontId="25" fillId="4" borderId="2" xfId="7" applyFont="1" applyFill="1" applyBorder="1" applyAlignment="1">
      <alignment vertical="center" wrapText="1"/>
    </xf>
    <xf numFmtId="0" fontId="10" fillId="4" borderId="2" xfId="7" applyFont="1" applyFill="1" applyBorder="1" applyAlignment="1">
      <alignment horizontal="left" vertical="center" wrapText="1"/>
    </xf>
    <xf numFmtId="44" fontId="10" fillId="4" borderId="2" xfId="19" applyFont="1" applyFill="1" applyBorder="1" applyAlignment="1" applyProtection="1">
      <alignment horizontal="right" vertical="center" wrapText="1"/>
    </xf>
    <xf numFmtId="165" fontId="10" fillId="4" borderId="2" xfId="3" applyNumberFormat="1" applyFont="1" applyFill="1" applyBorder="1" applyAlignment="1"/>
    <xf numFmtId="44" fontId="10" fillId="4" borderId="2" xfId="19" applyFont="1" applyFill="1" applyBorder="1" applyAlignment="1" applyProtection="1">
      <alignment vertical="center" wrapText="1"/>
    </xf>
    <xf numFmtId="44" fontId="10" fillId="4" borderId="2" xfId="19" applyFont="1" applyFill="1" applyBorder="1" applyAlignment="1" applyProtection="1">
      <alignment vertical="center"/>
    </xf>
    <xf numFmtId="44" fontId="25" fillId="4" borderId="2" xfId="5" applyFont="1" applyFill="1" applyBorder="1" applyAlignment="1"/>
    <xf numFmtId="44" fontId="25" fillId="4" borderId="2" xfId="5" applyFont="1" applyFill="1" applyBorder="1"/>
    <xf numFmtId="0" fontId="25" fillId="4" borderId="2" xfId="0" applyFont="1" applyFill="1" applyBorder="1"/>
    <xf numFmtId="44" fontId="25" fillId="0" borderId="2" xfId="5" applyFont="1" applyBorder="1"/>
    <xf numFmtId="168" fontId="10" fillId="4" borderId="2" xfId="7" applyNumberFormat="1" applyFont="1" applyFill="1" applyBorder="1" applyAlignment="1">
      <alignment horizontal="left" vertical="center" wrapText="1"/>
    </xf>
    <xf numFmtId="44" fontId="26" fillId="4" borderId="2" xfId="17" applyFont="1" applyFill="1" applyBorder="1" applyAlignment="1" applyProtection="1">
      <alignment horizontal="right" vertical="center"/>
    </xf>
    <xf numFmtId="44" fontId="10" fillId="4" borderId="2" xfId="17" applyFont="1" applyFill="1" applyBorder="1" applyAlignment="1" applyProtection="1">
      <alignment horizontal="center" vertical="center"/>
    </xf>
    <xf numFmtId="44" fontId="26" fillId="4" borderId="2" xfId="17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>
      <alignment horizontal="left" vertical="center" wrapText="1"/>
    </xf>
    <xf numFmtId="44" fontId="10" fillId="0" borderId="2" xfId="6" applyFont="1" applyFill="1" applyBorder="1" applyAlignment="1" applyProtection="1">
      <alignment horizontal="right" vertical="center"/>
    </xf>
    <xf numFmtId="44" fontId="10" fillId="0" borderId="2" xfId="6" applyFont="1" applyFill="1" applyBorder="1" applyAlignment="1" applyProtection="1">
      <alignment vertical="center"/>
    </xf>
    <xf numFmtId="44" fontId="10" fillId="0" borderId="2" xfId="6" applyFont="1" applyFill="1" applyBorder="1" applyAlignment="1">
      <alignment horizontal="right" vertical="center"/>
    </xf>
    <xf numFmtId="44" fontId="10" fillId="4" borderId="2" xfId="6" applyFont="1" applyFill="1" applyBorder="1" applyAlignment="1">
      <alignment horizontal="right" vertical="center"/>
    </xf>
    <xf numFmtId="0" fontId="26" fillId="4" borderId="2" xfId="7" applyFont="1" applyFill="1" applyBorder="1" applyAlignment="1">
      <alignment vertical="center" wrapText="1"/>
    </xf>
    <xf numFmtId="44" fontId="26" fillId="4" borderId="2" xfId="17" applyFont="1" applyFill="1" applyBorder="1" applyAlignment="1" applyProtection="1">
      <alignment horizontal="right" vertical="center" wrapText="1"/>
    </xf>
    <xf numFmtId="44" fontId="10" fillId="4" borderId="2" xfId="17" applyFont="1" applyFill="1" applyBorder="1" applyAlignment="1" applyProtection="1">
      <alignment horizontal="center" vertical="center" wrapText="1"/>
    </xf>
    <xf numFmtId="44" fontId="26" fillId="4" borderId="2" xfId="17" applyFont="1" applyFill="1" applyBorder="1" applyAlignment="1" applyProtection="1">
      <alignment horizontal="center" vertical="center" wrapText="1"/>
    </xf>
    <xf numFmtId="0" fontId="10" fillId="4" borderId="2" xfId="7" applyFont="1" applyFill="1" applyBorder="1" applyAlignment="1">
      <alignment vertical="center" wrapText="1"/>
    </xf>
    <xf numFmtId="44" fontId="27" fillId="4" borderId="2" xfId="6" applyFont="1" applyFill="1" applyBorder="1" applyAlignment="1">
      <alignment horizontal="right" vertical="center"/>
    </xf>
    <xf numFmtId="44" fontId="10" fillId="4" borderId="2" xfId="19" applyFont="1" applyFill="1" applyBorder="1" applyAlignment="1">
      <alignment horizontal="right" vertical="center"/>
    </xf>
    <xf numFmtId="44" fontId="10" fillId="4" borderId="2" xfId="19" applyFont="1" applyFill="1" applyBorder="1" applyAlignment="1" applyProtection="1">
      <alignment horizontal="right" vertical="center"/>
    </xf>
    <xf numFmtId="44" fontId="10" fillId="4" borderId="2" xfId="19" applyFont="1" applyFill="1" applyBorder="1" applyAlignment="1">
      <alignment horizontal="right" vertical="center" wrapText="1"/>
    </xf>
    <xf numFmtId="44" fontId="10" fillId="4" borderId="2" xfId="18" applyFont="1" applyFill="1" applyBorder="1" applyAlignment="1" applyProtection="1">
      <alignment horizontal="right" vertical="center" wrapText="1"/>
    </xf>
    <xf numFmtId="44" fontId="10" fillId="4" borderId="2" xfId="18" applyFont="1" applyFill="1" applyBorder="1" applyAlignment="1" applyProtection="1">
      <alignment vertical="center"/>
    </xf>
    <xf numFmtId="44" fontId="10" fillId="4" borderId="2" xfId="18" applyFont="1" applyFill="1" applyBorder="1" applyAlignment="1">
      <alignment horizontal="right" vertical="center" wrapText="1"/>
    </xf>
    <xf numFmtId="44" fontId="10" fillId="4" borderId="2" xfId="17" applyFont="1" applyFill="1" applyBorder="1" applyAlignment="1" applyProtection="1">
      <alignment horizontal="right" vertical="center"/>
    </xf>
    <xf numFmtId="44" fontId="26" fillId="4" borderId="2" xfId="17" applyFont="1" applyFill="1" applyBorder="1" applyAlignment="1">
      <alignment horizontal="center" vertical="center"/>
    </xf>
    <xf numFmtId="165" fontId="10" fillId="4" borderId="2" xfId="3" applyNumberFormat="1" applyFont="1" applyFill="1" applyBorder="1" applyAlignment="1">
      <alignment vertical="center"/>
    </xf>
    <xf numFmtId="44" fontId="25" fillId="0" borderId="2" xfId="5" applyFont="1" applyBorder="1" applyAlignment="1">
      <alignment vertical="center"/>
    </xf>
    <xf numFmtId="0" fontId="26" fillId="4" borderId="2" xfId="7" applyFont="1" applyFill="1" applyBorder="1" applyAlignment="1">
      <alignment horizontal="left" vertical="center" wrapText="1"/>
    </xf>
    <xf numFmtId="0" fontId="27" fillId="4" borderId="2" xfId="7" applyFont="1" applyFill="1" applyBorder="1" applyAlignment="1">
      <alignment vertical="center" wrapText="1"/>
    </xf>
    <xf numFmtId="44" fontId="26" fillId="4" borderId="2" xfId="19" applyFont="1" applyFill="1" applyBorder="1" applyAlignment="1">
      <alignment vertical="center"/>
    </xf>
    <xf numFmtId="44" fontId="10" fillId="4" borderId="2" xfId="19" applyFont="1" applyFill="1" applyBorder="1" applyAlignment="1">
      <alignment vertical="center"/>
    </xf>
    <xf numFmtId="4" fontId="25" fillId="0" borderId="2" xfId="0" applyNumberFormat="1" applyFont="1" applyBorder="1"/>
    <xf numFmtId="44" fontId="25" fillId="4" borderId="2" xfId="17" applyFont="1" applyFill="1" applyBorder="1" applyAlignment="1" applyProtection="1">
      <alignment horizontal="center" vertical="center"/>
    </xf>
    <xf numFmtId="0" fontId="25" fillId="0" borderId="2" xfId="0" applyFont="1" applyBorder="1"/>
    <xf numFmtId="44" fontId="10" fillId="4" borderId="2" xfId="6" applyFont="1" applyFill="1" applyBorder="1" applyAlignment="1" applyProtection="1">
      <alignment horizontal="left" vertical="center"/>
    </xf>
    <xf numFmtId="44" fontId="26" fillId="4" borderId="2" xfId="6" applyFont="1" applyFill="1" applyBorder="1" applyAlignment="1" applyProtection="1">
      <alignment horizontal="right" vertical="center"/>
    </xf>
    <xf numFmtId="164" fontId="25" fillId="4" borderId="2" xfId="0" applyNumberFormat="1" applyFont="1" applyFill="1" applyBorder="1" applyAlignment="1"/>
    <xf numFmtId="166" fontId="25" fillId="4" borderId="2" xfId="0" applyNumberFormat="1" applyFont="1" applyFill="1" applyBorder="1" applyAlignment="1">
      <alignment horizontal="right"/>
    </xf>
    <xf numFmtId="44" fontId="26" fillId="4" borderId="2" xfId="5" applyFont="1" applyFill="1" applyBorder="1" applyAlignment="1"/>
    <xf numFmtId="44" fontId="25" fillId="4" borderId="2" xfId="0" applyNumberFormat="1" applyFont="1" applyFill="1" applyBorder="1" applyAlignment="1">
      <alignment vertical="center"/>
    </xf>
    <xf numFmtId="44" fontId="19" fillId="0" borderId="2" xfId="5" applyFont="1" applyBorder="1"/>
    <xf numFmtId="0" fontId="19" fillId="4" borderId="2" xfId="0" applyFont="1" applyFill="1" applyBorder="1" applyAlignment="1">
      <alignment vertical="center"/>
    </xf>
    <xf numFmtId="0" fontId="25" fillId="4" borderId="2" xfId="7" applyFont="1" applyFill="1" applyBorder="1" applyAlignment="1">
      <alignment horizontal="left" vertical="center" wrapText="1"/>
    </xf>
    <xf numFmtId="44" fontId="10" fillId="7" borderId="2" xfId="6" applyFont="1" applyFill="1" applyBorder="1" applyAlignment="1" applyProtection="1">
      <alignment horizontal="left" vertical="center" wrapText="1"/>
    </xf>
    <xf numFmtId="44" fontId="10" fillId="0" borderId="2" xfId="6" applyFont="1" applyFill="1" applyBorder="1" applyAlignment="1" applyProtection="1">
      <alignment horizontal="left" vertical="center"/>
    </xf>
    <xf numFmtId="44" fontId="10" fillId="4" borderId="2" xfId="6" applyFont="1" applyFill="1" applyBorder="1" applyAlignment="1">
      <alignment horizontal="left" vertical="center"/>
    </xf>
    <xf numFmtId="164" fontId="10" fillId="4" borderId="2" xfId="12" applyNumberFormat="1" applyFont="1" applyFill="1" applyBorder="1" applyAlignment="1"/>
    <xf numFmtId="0" fontId="26" fillId="4" borderId="2" xfId="7" applyFont="1" applyFill="1" applyBorder="1" applyAlignment="1">
      <alignment horizontal="left" vertical="center"/>
    </xf>
    <xf numFmtId="164" fontId="10" fillId="4" borderId="2" xfId="1" applyNumberFormat="1" applyFont="1" applyFill="1" applyBorder="1" applyAlignment="1"/>
    <xf numFmtId="0" fontId="27" fillId="4" borderId="2" xfId="0" applyFont="1" applyFill="1" applyBorder="1" applyAlignment="1">
      <alignment vertical="center" wrapText="1"/>
    </xf>
    <xf numFmtId="168" fontId="26" fillId="4" borderId="2" xfId="21" applyFont="1" applyFill="1" applyBorder="1" applyAlignment="1">
      <alignment vertical="center" wrapText="1"/>
    </xf>
    <xf numFmtId="168" fontId="25" fillId="4" borderId="2" xfId="21" applyFont="1" applyFill="1" applyBorder="1" applyAlignment="1">
      <alignment horizontal="center" vertical="center" wrapText="1"/>
    </xf>
    <xf numFmtId="0" fontId="26" fillId="4" borderId="2" xfId="2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vertical="center" wrapText="1"/>
    </xf>
    <xf numFmtId="0" fontId="27" fillId="4" borderId="2" xfId="7" applyFont="1" applyFill="1" applyBorder="1" applyAlignment="1">
      <alignment horizontal="left" vertical="center" wrapText="1"/>
    </xf>
    <xf numFmtId="168" fontId="10" fillId="0" borderId="2" xfId="7" applyNumberFormat="1" applyFont="1" applyFill="1" applyBorder="1" applyAlignment="1">
      <alignment horizontal="left" vertical="center" wrapText="1"/>
    </xf>
    <xf numFmtId="44" fontId="25" fillId="0" borderId="2" xfId="5" applyFont="1" applyBorder="1" applyAlignment="1">
      <alignment horizontal="left" wrapText="1"/>
    </xf>
    <xf numFmtId="44" fontId="10" fillId="4" borderId="2" xfId="6" applyFont="1" applyFill="1" applyBorder="1" applyAlignment="1" applyProtection="1">
      <alignment horizontal="left" vertical="center" wrapText="1"/>
    </xf>
    <xf numFmtId="0" fontId="10" fillId="4" borderId="2" xfId="7" applyFont="1" applyFill="1" applyBorder="1" applyAlignment="1">
      <alignment horizontal="left" vertical="center"/>
    </xf>
    <xf numFmtId="164" fontId="10" fillId="4" borderId="2" xfId="14" applyNumberFormat="1" applyFont="1" applyFill="1" applyBorder="1" applyAlignment="1"/>
    <xf numFmtId="0" fontId="25" fillId="4" borderId="2" xfId="0" applyFont="1" applyFill="1" applyBorder="1" applyAlignment="1">
      <alignment vertical="center"/>
    </xf>
    <xf numFmtId="166" fontId="25" fillId="4" borderId="2" xfId="0" applyNumberFormat="1" applyFont="1" applyFill="1" applyBorder="1" applyAlignment="1">
      <alignment wrapText="1"/>
    </xf>
    <xf numFmtId="44" fontId="10" fillId="0" borderId="2" xfId="6" applyFont="1" applyFill="1" applyBorder="1" applyAlignment="1" applyProtection="1">
      <alignment horizontal="left" vertical="center" wrapText="1"/>
    </xf>
    <xf numFmtId="168" fontId="25" fillId="4" borderId="2" xfId="21" applyFont="1" applyFill="1" applyBorder="1" applyAlignment="1">
      <alignment horizontal="left" vertical="center" wrapText="1"/>
    </xf>
    <xf numFmtId="169" fontId="10" fillId="4" borderId="2" xfId="3" applyNumberFormat="1" applyFont="1" applyFill="1" applyBorder="1" applyAlignment="1" applyProtection="1">
      <alignment horizontal="left" vertical="center" wrapText="1"/>
    </xf>
    <xf numFmtId="164" fontId="10" fillId="4" borderId="2" xfId="15" applyNumberFormat="1" applyFont="1" applyFill="1" applyBorder="1" applyAlignment="1"/>
    <xf numFmtId="44" fontId="25" fillId="0" borderId="2" xfId="5" applyFont="1" applyFill="1" applyBorder="1" applyAlignment="1">
      <alignment horizontal="right"/>
    </xf>
    <xf numFmtId="44" fontId="25" fillId="0" borderId="2" xfId="5" applyFont="1" applyBorder="1" applyAlignment="1">
      <alignment horizontal="right"/>
    </xf>
    <xf numFmtId="44" fontId="25" fillId="4" borderId="2" xfId="6" applyFont="1" applyFill="1" applyBorder="1" applyAlignment="1">
      <alignment horizontal="left" vertical="center"/>
    </xf>
    <xf numFmtId="0" fontId="25" fillId="0" borderId="2" xfId="0" applyFont="1" applyBorder="1" applyAlignment="1">
      <alignment vertical="center" wrapText="1"/>
    </xf>
    <xf numFmtId="44" fontId="25" fillId="0" borderId="2" xfId="5" applyFont="1" applyFill="1" applyBorder="1" applyAlignment="1">
      <alignment horizontal="center" vertical="center"/>
    </xf>
    <xf numFmtId="0" fontId="19" fillId="0" borderId="2" xfId="0" applyFont="1" applyFill="1" applyBorder="1"/>
    <xf numFmtId="44" fontId="19" fillId="0" borderId="2" xfId="5" applyFont="1" applyFill="1" applyBorder="1"/>
    <xf numFmtId="44" fontId="19" fillId="0" borderId="2" xfId="0" applyNumberFormat="1" applyFont="1" applyBorder="1"/>
    <xf numFmtId="0" fontId="19" fillId="0" borderId="2" xfId="0" applyFont="1" applyBorder="1"/>
    <xf numFmtId="165" fontId="19" fillId="0" borderId="2" xfId="0" applyNumberFormat="1" applyFont="1" applyBorder="1"/>
    <xf numFmtId="165" fontId="19" fillId="0" borderId="2" xfId="5" applyNumberFormat="1" applyFont="1" applyFill="1" applyBorder="1"/>
    <xf numFmtId="165" fontId="19" fillId="0" borderId="2" xfId="0" applyNumberFormat="1" applyFont="1" applyFill="1" applyBorder="1"/>
    <xf numFmtId="44" fontId="19" fillId="0" borderId="2" xfId="0" applyNumberFormat="1" applyFont="1" applyFill="1" applyBorder="1"/>
    <xf numFmtId="44" fontId="4" fillId="3" borderId="6" xfId="5" applyFill="1" applyBorder="1" applyAlignment="1">
      <alignment horizontal="center" vertical="center" wrapText="1"/>
    </xf>
    <xf numFmtId="44" fontId="4" fillId="4" borderId="2" xfId="5" applyFill="1" applyBorder="1" applyAlignment="1">
      <alignment vertical="center"/>
    </xf>
    <xf numFmtId="44" fontId="4" fillId="0" borderId="2" xfId="5" applyFill="1" applyBorder="1" applyAlignment="1">
      <alignment wrapText="1"/>
    </xf>
    <xf numFmtId="44" fontId="4" fillId="4" borderId="2" xfId="5" applyFill="1" applyBorder="1" applyAlignment="1">
      <alignment vertical="center" wrapText="1"/>
    </xf>
    <xf numFmtId="44" fontId="23" fillId="0" borderId="14" xfId="22" applyFont="1" applyBorder="1" applyAlignment="1">
      <alignment horizontal="center" vertical="center" wrapText="1"/>
    </xf>
    <xf numFmtId="44" fontId="0" fillId="3" borderId="7" xfId="5" applyFont="1" applyFill="1" applyBorder="1" applyAlignment="1">
      <alignment horizontal="center" vertical="center" wrapText="1"/>
    </xf>
    <xf numFmtId="44" fontId="4" fillId="0" borderId="14" xfId="5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44" fontId="4" fillId="0" borderId="0" xfId="5" applyAlignment="1">
      <alignment horizontal="right" wrapText="1"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44" fontId="0" fillId="3" borderId="5" xfId="5" applyFont="1" applyFill="1" applyBorder="1" applyAlignment="1">
      <alignment horizontal="right" vertical="center" wrapText="1"/>
    </xf>
    <xf numFmtId="44" fontId="4" fillId="3" borderId="5" xfId="5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44" fontId="25" fillId="4" borderId="2" xfId="5" applyFont="1" applyFill="1" applyBorder="1" applyAlignment="1">
      <alignment horizontal="right"/>
    </xf>
    <xf numFmtId="44" fontId="23" fillId="0" borderId="14" xfId="22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5" fontId="0" fillId="0" borderId="2" xfId="0" applyNumberFormat="1" applyFont="1" applyBorder="1" applyAlignment="1" applyProtection="1">
      <alignment horizontal="right" vertical="center" wrapText="1"/>
      <protection locked="0"/>
    </xf>
    <xf numFmtId="44" fontId="4" fillId="0" borderId="18" xfId="5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4" fillId="3" borderId="3" xfId="5" applyFill="1" applyBorder="1" applyAlignment="1">
      <alignment horizontal="center" vertical="center" wrapText="1"/>
    </xf>
    <xf numFmtId="44" fontId="4" fillId="3" borderId="1" xfId="5" applyFill="1" applyBorder="1" applyAlignment="1">
      <alignment horizontal="center" vertical="center" wrapText="1"/>
    </xf>
    <xf numFmtId="44" fontId="13" fillId="3" borderId="3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44" fontId="13" fillId="3" borderId="2" xfId="5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44" fontId="13" fillId="3" borderId="17" xfId="5" applyFont="1" applyFill="1" applyBorder="1" applyAlignment="1">
      <alignment horizontal="right" vertical="center" wrapText="1"/>
    </xf>
    <xf numFmtId="44" fontId="13" fillId="3" borderId="22" xfId="5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44" fontId="5" fillId="3" borderId="12" xfId="5" applyFont="1" applyFill="1" applyBorder="1" applyAlignment="1">
      <alignment horizontal="center" vertical="center" wrapText="1"/>
    </xf>
    <xf numFmtId="44" fontId="5" fillId="3" borderId="8" xfId="5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/>
    </xf>
    <xf numFmtId="44" fontId="4" fillId="3" borderId="4" xfId="5" applyFill="1" applyBorder="1" applyAlignment="1">
      <alignment horizontal="center" vertical="center"/>
    </xf>
    <xf numFmtId="44" fontId="4" fillId="3" borderId="9" xfId="5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/>
    <xf numFmtId="14" fontId="0" fillId="0" borderId="0" xfId="0" applyNumberFormat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4" fontId="28" fillId="0" borderId="2" xfId="10" applyFont="1" applyFill="1" applyBorder="1" applyAlignment="1">
      <alignment horizontal="justify" vertical="center" wrapText="1"/>
    </xf>
    <xf numFmtId="44" fontId="28" fillId="0" borderId="2" xfId="10" applyFont="1" applyBorder="1" applyAlignment="1">
      <alignment horizontal="justify" vertical="center"/>
    </xf>
    <xf numFmtId="44" fontId="5" fillId="0" borderId="2" xfId="10" applyFont="1" applyBorder="1" applyAlignment="1">
      <alignment horizontal="justify" vertical="center"/>
    </xf>
    <xf numFmtId="44" fontId="28" fillId="0" borderId="2" xfId="1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3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1"/>
    <cellStyle name="Moneda 2" xfId="6"/>
    <cellStyle name="Moneda 2 2" xfId="22"/>
    <cellStyle name="Moneda 3" xfId="10"/>
    <cellStyle name="Normal" xfId="0" builtinId="0"/>
    <cellStyle name="Normal 2" xfId="7"/>
    <cellStyle name="Normal 25" xfId="8"/>
    <cellStyle name="Normal 5 10" xfId="9"/>
    <cellStyle name="Normal_CUENTAS 029 Y SUB 18 ENERO 200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51104</xdr:rowOff>
    </xdr:from>
    <xdr:to>
      <xdr:col>3</xdr:col>
      <xdr:colOff>323850</xdr:colOff>
      <xdr:row>6</xdr:row>
      <xdr:rowOff>95250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679"/>
          <a:ext cx="3152775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95250</xdr:rowOff>
    </xdr:from>
    <xdr:to>
      <xdr:col>1</xdr:col>
      <xdr:colOff>2162175</xdr:colOff>
      <xdr:row>5</xdr:row>
      <xdr:rowOff>114300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048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238125</xdr:rowOff>
    </xdr:from>
    <xdr:to>
      <xdr:col>1</xdr:col>
      <xdr:colOff>1539875</xdr:colOff>
      <xdr:row>5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00050"/>
          <a:ext cx="2235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U138"/>
  <sheetViews>
    <sheetView tabSelected="1" zoomScaleNormal="100" workbookViewId="0">
      <selection activeCell="C23" sqref="C23"/>
    </sheetView>
  </sheetViews>
  <sheetFormatPr baseColWidth="10" defaultColWidth="11.5703125" defaultRowHeight="12.75" x14ac:dyDescent="0.2"/>
  <cols>
    <col min="1" max="1" width="10.5703125" customWidth="1"/>
    <col min="2" max="2" width="5.5703125" style="9" customWidth="1"/>
    <col min="3" max="3" width="43" style="6" customWidth="1"/>
    <col min="4" max="4" width="45.140625" customWidth="1"/>
    <col min="5" max="6" width="17" style="2" customWidth="1"/>
    <col min="7" max="7" width="13.140625" style="2" customWidth="1"/>
    <col min="8" max="16" width="17" style="2" customWidth="1"/>
    <col min="17" max="17" width="12.7109375" style="13" customWidth="1"/>
    <col min="18" max="19" width="24.140625" style="146" customWidth="1"/>
  </cols>
  <sheetData>
    <row r="2" spans="2:21" ht="21.75" customHeight="1" x14ac:dyDescent="0.3">
      <c r="B2" s="10"/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45"/>
    </row>
    <row r="3" spans="2:21" ht="19.5" x14ac:dyDescent="0.3">
      <c r="C3" s="171" t="s">
        <v>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47"/>
    </row>
    <row r="4" spans="2:21" ht="19.5" customHeight="1" x14ac:dyDescent="0.25">
      <c r="B4" s="168" t="s">
        <v>24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48"/>
    </row>
    <row r="5" spans="2:21" x14ac:dyDescent="0.2">
      <c r="B5" s="172" t="s">
        <v>2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49"/>
    </row>
    <row r="6" spans="2:21" ht="14.25" customHeight="1" x14ac:dyDescent="0.2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49"/>
    </row>
    <row r="7" spans="2:21" ht="14.25" customHeight="1" x14ac:dyDescent="0.2">
      <c r="B7" s="169">
        <v>43251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50"/>
    </row>
    <row r="8" spans="2:21" ht="13.5" thickBot="1" x14ac:dyDescent="0.25">
      <c r="B8" s="10"/>
      <c r="C8" s="5"/>
    </row>
    <row r="9" spans="2:21" s="9" customFormat="1" ht="13.5" customHeight="1" thickBot="1" x14ac:dyDescent="0.25">
      <c r="B9" s="162" t="s">
        <v>4</v>
      </c>
      <c r="C9" s="162" t="s">
        <v>23</v>
      </c>
      <c r="D9" s="162" t="s">
        <v>9</v>
      </c>
      <c r="E9" s="166" t="s">
        <v>10</v>
      </c>
      <c r="F9" s="19"/>
      <c r="G9" s="166" t="s">
        <v>14</v>
      </c>
      <c r="H9" s="166"/>
      <c r="I9" s="166"/>
      <c r="J9" s="166"/>
      <c r="K9" s="166"/>
      <c r="L9" s="166"/>
      <c r="M9" s="166"/>
      <c r="N9" s="166"/>
      <c r="O9" s="164" t="s">
        <v>12</v>
      </c>
      <c r="P9" s="164" t="s">
        <v>13</v>
      </c>
      <c r="Q9" s="151"/>
      <c r="R9" s="152"/>
      <c r="S9" s="160" t="s">
        <v>250</v>
      </c>
    </row>
    <row r="10" spans="2:21" s="9" customFormat="1" ht="25.5" x14ac:dyDescent="0.2">
      <c r="B10" s="163"/>
      <c r="C10" s="163"/>
      <c r="D10" s="163"/>
      <c r="E10" s="167"/>
      <c r="F10" s="20" t="s">
        <v>25</v>
      </c>
      <c r="G10" s="12" t="s">
        <v>15</v>
      </c>
      <c r="H10" s="12" t="s">
        <v>16</v>
      </c>
      <c r="I10" s="12" t="s">
        <v>11</v>
      </c>
      <c r="J10" s="12" t="s">
        <v>17</v>
      </c>
      <c r="K10" s="12" t="s">
        <v>18</v>
      </c>
      <c r="L10" s="12" t="s">
        <v>19</v>
      </c>
      <c r="M10" s="17" t="s">
        <v>22</v>
      </c>
      <c r="N10" s="36" t="s">
        <v>5</v>
      </c>
      <c r="O10" s="165"/>
      <c r="P10" s="165"/>
      <c r="Q10" s="153" t="s">
        <v>87</v>
      </c>
      <c r="R10" s="154" t="s">
        <v>88</v>
      </c>
      <c r="S10" s="161"/>
    </row>
    <row r="11" spans="2:21" s="22" customFormat="1" ht="15" x14ac:dyDescent="0.25">
      <c r="B11" s="50">
        <v>1</v>
      </c>
      <c r="C11" s="51" t="s">
        <v>89</v>
      </c>
      <c r="D11" s="52" t="s">
        <v>90</v>
      </c>
      <c r="E11" s="53">
        <f>17500</f>
        <v>17500</v>
      </c>
      <c r="F11" s="54">
        <v>0</v>
      </c>
      <c r="G11" s="55">
        <f>6000</f>
        <v>6000</v>
      </c>
      <c r="H11" s="53">
        <v>375</v>
      </c>
      <c r="I11" s="56">
        <v>250</v>
      </c>
      <c r="J11" s="53">
        <v>6000</v>
      </c>
      <c r="K11" s="54">
        <v>0</v>
      </c>
      <c r="L11" s="53">
        <f>12000</f>
        <v>12000</v>
      </c>
      <c r="M11" s="54">
        <v>0</v>
      </c>
      <c r="N11" s="57">
        <f>SUM(E11:M11)</f>
        <v>42125</v>
      </c>
      <c r="O11" s="58">
        <v>6739</v>
      </c>
      <c r="P11" s="58">
        <f>N11-O11</f>
        <v>35386</v>
      </c>
      <c r="Q11" s="155"/>
      <c r="R11" s="156">
        <v>2220.34</v>
      </c>
      <c r="S11" s="155"/>
      <c r="T11" s="25"/>
      <c r="U11" s="21"/>
    </row>
    <row r="12" spans="2:21" s="22" customFormat="1" ht="16.5" customHeight="1" x14ac:dyDescent="0.25">
      <c r="B12" s="50">
        <v>2</v>
      </c>
      <c r="C12" s="59" t="s">
        <v>167</v>
      </c>
      <c r="D12" s="52" t="s">
        <v>91</v>
      </c>
      <c r="E12" s="53">
        <v>12773</v>
      </c>
      <c r="F12" s="54">
        <v>0</v>
      </c>
      <c r="G12" s="55">
        <v>6000</v>
      </c>
      <c r="H12" s="53"/>
      <c r="I12" s="56">
        <v>250</v>
      </c>
      <c r="J12" s="53">
        <v>5000</v>
      </c>
      <c r="K12" s="54">
        <v>0</v>
      </c>
      <c r="L12" s="53">
        <v>12000</v>
      </c>
      <c r="M12" s="54">
        <v>0</v>
      </c>
      <c r="N12" s="57">
        <f>SUM(E12:M12)</f>
        <v>36023</v>
      </c>
      <c r="O12" s="60">
        <f>5462.22-100</f>
        <v>5362.22</v>
      </c>
      <c r="P12" s="58">
        <f t="shared" ref="P12:P60" si="0">N12-O12</f>
        <v>30660.78</v>
      </c>
      <c r="Q12" s="155"/>
      <c r="R12" s="155"/>
      <c r="S12" s="155"/>
      <c r="T12" s="21"/>
      <c r="U12" s="21"/>
    </row>
    <row r="13" spans="2:21" s="22" customFormat="1" ht="16.5" customHeight="1" x14ac:dyDescent="0.25">
      <c r="B13" s="50">
        <v>3</v>
      </c>
      <c r="C13" s="51" t="s">
        <v>28</v>
      </c>
      <c r="D13" s="52" t="s">
        <v>91</v>
      </c>
      <c r="E13" s="53">
        <v>12773</v>
      </c>
      <c r="F13" s="54">
        <v>0</v>
      </c>
      <c r="G13" s="55">
        <v>6000</v>
      </c>
      <c r="H13" s="53">
        <v>375</v>
      </c>
      <c r="I13" s="56">
        <v>250</v>
      </c>
      <c r="J13" s="53">
        <v>5000</v>
      </c>
      <c r="K13" s="54">
        <v>0</v>
      </c>
      <c r="L13" s="53">
        <v>12000</v>
      </c>
      <c r="M13" s="54">
        <v>0</v>
      </c>
      <c r="N13" s="57">
        <f t="shared" ref="N13:N61" si="1">SUM(E13:M13)</f>
        <v>36398</v>
      </c>
      <c r="O13" s="60">
        <v>5462.22</v>
      </c>
      <c r="P13" s="58">
        <f t="shared" si="0"/>
        <v>30935.78</v>
      </c>
      <c r="Q13" s="155"/>
      <c r="R13" s="155"/>
      <c r="S13" s="155"/>
      <c r="T13" s="21"/>
      <c r="U13" s="21"/>
    </row>
    <row r="14" spans="2:21" s="22" customFormat="1" ht="16.5" customHeight="1" x14ac:dyDescent="0.25">
      <c r="B14" s="50">
        <v>4</v>
      </c>
      <c r="C14" s="51" t="s">
        <v>92</v>
      </c>
      <c r="D14" s="52" t="s">
        <v>91</v>
      </c>
      <c r="E14" s="53">
        <v>12773</v>
      </c>
      <c r="F14" s="54">
        <v>0</v>
      </c>
      <c r="G14" s="55">
        <v>6000</v>
      </c>
      <c r="H14" s="53">
        <v>375</v>
      </c>
      <c r="I14" s="56">
        <v>250</v>
      </c>
      <c r="J14" s="53">
        <v>5000</v>
      </c>
      <c r="K14" s="54">
        <v>0</v>
      </c>
      <c r="L14" s="53">
        <v>12000</v>
      </c>
      <c r="M14" s="54">
        <v>0</v>
      </c>
      <c r="N14" s="57">
        <f t="shared" si="1"/>
        <v>36398</v>
      </c>
      <c r="O14" s="60">
        <v>5462.22</v>
      </c>
      <c r="P14" s="58">
        <f t="shared" si="0"/>
        <v>30935.78</v>
      </c>
      <c r="Q14" s="155"/>
      <c r="R14" s="155"/>
      <c r="S14" s="155"/>
      <c r="T14" s="21"/>
      <c r="U14" s="21"/>
    </row>
    <row r="15" spans="2:21" s="22" customFormat="1" ht="16.5" customHeight="1" x14ac:dyDescent="0.25">
      <c r="B15" s="50">
        <v>5</v>
      </c>
      <c r="C15" s="52" t="s">
        <v>93</v>
      </c>
      <c r="D15" s="61" t="s">
        <v>27</v>
      </c>
      <c r="E15" s="62">
        <v>8216</v>
      </c>
      <c r="F15" s="54">
        <v>0</v>
      </c>
      <c r="G15" s="63">
        <v>5000</v>
      </c>
      <c r="H15" s="54">
        <v>0</v>
      </c>
      <c r="I15" s="56">
        <v>250</v>
      </c>
      <c r="J15" s="63">
        <v>2500</v>
      </c>
      <c r="K15" s="54">
        <v>0</v>
      </c>
      <c r="L15" s="54">
        <v>0</v>
      </c>
      <c r="M15" s="54">
        <v>0</v>
      </c>
      <c r="N15" s="57">
        <f t="shared" si="1"/>
        <v>15966</v>
      </c>
      <c r="O15" s="60">
        <v>3497.79</v>
      </c>
      <c r="P15" s="58">
        <f t="shared" si="0"/>
        <v>12468.21</v>
      </c>
      <c r="Q15" s="155"/>
      <c r="R15" s="155"/>
      <c r="S15" s="155"/>
      <c r="T15" s="21"/>
      <c r="U15" s="21"/>
    </row>
    <row r="16" spans="2:21" s="22" customFormat="1" ht="16.5" customHeight="1" x14ac:dyDescent="0.25">
      <c r="B16" s="50">
        <v>6</v>
      </c>
      <c r="C16" s="52" t="s">
        <v>51</v>
      </c>
      <c r="D16" s="61" t="s">
        <v>27</v>
      </c>
      <c r="E16" s="62">
        <v>8216</v>
      </c>
      <c r="F16" s="54">
        <v>0</v>
      </c>
      <c r="G16" s="63">
        <v>5000</v>
      </c>
      <c r="H16" s="64">
        <v>375</v>
      </c>
      <c r="I16" s="56">
        <v>250</v>
      </c>
      <c r="J16" s="63">
        <v>2500</v>
      </c>
      <c r="K16" s="54">
        <v>0</v>
      </c>
      <c r="L16" s="54">
        <v>0</v>
      </c>
      <c r="M16" s="54">
        <v>0</v>
      </c>
      <c r="N16" s="57">
        <f t="shared" si="1"/>
        <v>16341</v>
      </c>
      <c r="O16" s="60">
        <v>3585.7</v>
      </c>
      <c r="P16" s="58">
        <f t="shared" si="0"/>
        <v>12755.3</v>
      </c>
      <c r="Q16" s="155"/>
      <c r="R16" s="155"/>
      <c r="S16" s="155"/>
      <c r="T16" s="21"/>
      <c r="U16" s="21"/>
    </row>
    <row r="17" spans="2:21" s="22" customFormat="1" ht="16.5" customHeight="1" x14ac:dyDescent="0.25">
      <c r="B17" s="50">
        <v>7</v>
      </c>
      <c r="C17" s="51" t="s">
        <v>94</v>
      </c>
      <c r="D17" s="65" t="s">
        <v>29</v>
      </c>
      <c r="E17" s="66">
        <f>2281</f>
        <v>2281</v>
      </c>
      <c r="F17" s="54">
        <v>0</v>
      </c>
      <c r="G17" s="67">
        <f>1000</f>
        <v>1000</v>
      </c>
      <c r="H17" s="68"/>
      <c r="I17" s="56">
        <v>250</v>
      </c>
      <c r="J17" s="66">
        <f>800</f>
        <v>800</v>
      </c>
      <c r="K17" s="69">
        <v>50</v>
      </c>
      <c r="L17" s="54">
        <v>0</v>
      </c>
      <c r="M17" s="54">
        <v>0</v>
      </c>
      <c r="N17" s="57">
        <f t="shared" si="1"/>
        <v>4381</v>
      </c>
      <c r="O17" s="60">
        <v>619.65</v>
      </c>
      <c r="P17" s="58">
        <f t="shared" si="0"/>
        <v>3761.35</v>
      </c>
      <c r="Q17" s="155"/>
      <c r="R17" s="155"/>
      <c r="S17" s="155"/>
      <c r="T17" s="21"/>
      <c r="U17" s="21"/>
    </row>
    <row r="18" spans="2:21" s="22" customFormat="1" ht="16.5" customHeight="1" x14ac:dyDescent="0.25">
      <c r="B18" s="50">
        <v>8</v>
      </c>
      <c r="C18" s="70" t="s">
        <v>52</v>
      </c>
      <c r="D18" s="61" t="s">
        <v>26</v>
      </c>
      <c r="E18" s="71">
        <v>10261</v>
      </c>
      <c r="F18" s="54">
        <v>0</v>
      </c>
      <c r="G18" s="72">
        <v>5000</v>
      </c>
      <c r="H18" s="73">
        <f>(375)</f>
        <v>375</v>
      </c>
      <c r="I18" s="56">
        <v>250</v>
      </c>
      <c r="J18" s="72">
        <v>4000</v>
      </c>
      <c r="K18" s="54">
        <v>0</v>
      </c>
      <c r="L18" s="54">
        <v>0</v>
      </c>
      <c r="M18" s="54">
        <v>0</v>
      </c>
      <c r="N18" s="57">
        <f t="shared" si="1"/>
        <v>19886</v>
      </c>
      <c r="O18" s="58">
        <v>4416.8</v>
      </c>
      <c r="P18" s="58">
        <f t="shared" si="0"/>
        <v>15469.2</v>
      </c>
      <c r="Q18" s="155"/>
      <c r="R18" s="155"/>
      <c r="S18" s="155"/>
      <c r="T18" s="21"/>
      <c r="U18" s="21"/>
    </row>
    <row r="19" spans="2:21" s="22" customFormat="1" ht="16.5" customHeight="1" x14ac:dyDescent="0.25">
      <c r="B19" s="50">
        <v>9</v>
      </c>
      <c r="C19" s="52" t="s">
        <v>53</v>
      </c>
      <c r="D19" s="61" t="s">
        <v>47</v>
      </c>
      <c r="E19" s="71">
        <f>6297</f>
        <v>6297</v>
      </c>
      <c r="F19" s="54">
        <v>0</v>
      </c>
      <c r="G19" s="72">
        <v>4000</v>
      </c>
      <c r="H19" s="73">
        <v>375</v>
      </c>
      <c r="I19" s="56">
        <v>250</v>
      </c>
      <c r="J19" s="72">
        <v>2000</v>
      </c>
      <c r="K19" s="54">
        <v>0</v>
      </c>
      <c r="L19" s="54">
        <v>0</v>
      </c>
      <c r="M19" s="54">
        <v>0</v>
      </c>
      <c r="N19" s="57">
        <f t="shared" si="1"/>
        <v>12922</v>
      </c>
      <c r="O19" s="60">
        <v>2613.85</v>
      </c>
      <c r="P19" s="58">
        <f t="shared" si="0"/>
        <v>10308.15</v>
      </c>
      <c r="Q19" s="155"/>
      <c r="R19" s="155"/>
      <c r="S19" s="155"/>
      <c r="T19" s="21"/>
      <c r="U19" s="21"/>
    </row>
    <row r="20" spans="2:21" s="22" customFormat="1" ht="16.5" customHeight="1" x14ac:dyDescent="0.25">
      <c r="B20" s="50">
        <v>10</v>
      </c>
      <c r="C20" s="51" t="s">
        <v>46</v>
      </c>
      <c r="D20" s="74" t="s">
        <v>47</v>
      </c>
      <c r="E20" s="75">
        <f>6297</f>
        <v>6297</v>
      </c>
      <c r="F20" s="54">
        <v>0</v>
      </c>
      <c r="G20" s="56">
        <v>4000</v>
      </c>
      <c r="H20" s="76">
        <v>375</v>
      </c>
      <c r="I20" s="56">
        <v>250</v>
      </c>
      <c r="J20" s="77">
        <v>3000</v>
      </c>
      <c r="K20" s="54">
        <v>0</v>
      </c>
      <c r="L20" s="54">
        <v>0</v>
      </c>
      <c r="M20" s="54">
        <v>0</v>
      </c>
      <c r="N20" s="57">
        <f t="shared" si="1"/>
        <v>13922</v>
      </c>
      <c r="O20" s="58">
        <v>3018.6</v>
      </c>
      <c r="P20" s="58">
        <f t="shared" si="0"/>
        <v>10903.4</v>
      </c>
      <c r="Q20" s="155"/>
      <c r="R20" s="155"/>
      <c r="S20" s="155"/>
      <c r="T20" s="21"/>
      <c r="U20" s="21"/>
    </row>
    <row r="21" spans="2:21" s="22" customFormat="1" ht="16.5" customHeight="1" x14ac:dyDescent="0.25">
      <c r="B21" s="50">
        <v>11</v>
      </c>
      <c r="C21" s="51" t="s">
        <v>41</v>
      </c>
      <c r="D21" s="52" t="s">
        <v>42</v>
      </c>
      <c r="E21" s="53">
        <v>3525</v>
      </c>
      <c r="F21" s="54">
        <v>0</v>
      </c>
      <c r="G21" s="55">
        <v>1800</v>
      </c>
      <c r="H21" s="78">
        <v>375</v>
      </c>
      <c r="I21" s="56">
        <v>250</v>
      </c>
      <c r="J21" s="53">
        <v>1800</v>
      </c>
      <c r="K21" s="54">
        <v>0</v>
      </c>
      <c r="L21" s="54">
        <v>0</v>
      </c>
      <c r="M21" s="54">
        <v>0</v>
      </c>
      <c r="N21" s="57">
        <f t="shared" si="1"/>
        <v>7750</v>
      </c>
      <c r="O21" s="60">
        <v>1328.33</v>
      </c>
      <c r="P21" s="58">
        <f t="shared" si="0"/>
        <v>6421.67</v>
      </c>
      <c r="Q21" s="155"/>
      <c r="R21" s="155"/>
      <c r="S21" s="155"/>
      <c r="T21" s="21"/>
      <c r="U21" s="21"/>
    </row>
    <row r="22" spans="2:21" s="22" customFormat="1" ht="16.5" customHeight="1" x14ac:dyDescent="0.25">
      <c r="B22" s="50">
        <v>12</v>
      </c>
      <c r="C22" s="52" t="s">
        <v>54</v>
      </c>
      <c r="D22" s="61" t="s">
        <v>47</v>
      </c>
      <c r="E22" s="71">
        <v>6297</v>
      </c>
      <c r="F22" s="54">
        <v>0</v>
      </c>
      <c r="G22" s="72">
        <v>4000</v>
      </c>
      <c r="H22" s="73">
        <v>375</v>
      </c>
      <c r="I22" s="56">
        <v>250</v>
      </c>
      <c r="J22" s="72">
        <v>2000</v>
      </c>
      <c r="K22" s="54">
        <v>0</v>
      </c>
      <c r="L22" s="54">
        <v>0</v>
      </c>
      <c r="M22" s="54">
        <v>0</v>
      </c>
      <c r="N22" s="57">
        <f t="shared" si="1"/>
        <v>12922</v>
      </c>
      <c r="O22" s="60">
        <v>2613.85</v>
      </c>
      <c r="P22" s="58">
        <f t="shared" si="0"/>
        <v>10308.15</v>
      </c>
      <c r="Q22" s="155"/>
      <c r="R22" s="155"/>
      <c r="S22" s="155"/>
      <c r="T22" s="21"/>
      <c r="U22" s="21"/>
    </row>
    <row r="23" spans="2:21" s="22" customFormat="1" ht="16.5" customHeight="1" x14ac:dyDescent="0.25">
      <c r="B23" s="50">
        <v>13</v>
      </c>
      <c r="C23" s="51" t="s">
        <v>95</v>
      </c>
      <c r="D23" s="52" t="s">
        <v>50</v>
      </c>
      <c r="E23" s="79">
        <f>3757</f>
        <v>3757</v>
      </c>
      <c r="F23" s="54">
        <v>0</v>
      </c>
      <c r="G23" s="80">
        <f>1800</f>
        <v>1800</v>
      </c>
      <c r="H23" s="54">
        <v>0</v>
      </c>
      <c r="I23" s="56">
        <v>250</v>
      </c>
      <c r="J23" s="81">
        <v>1800</v>
      </c>
      <c r="K23" s="54">
        <v>0</v>
      </c>
      <c r="L23" s="54">
        <v>0</v>
      </c>
      <c r="M23" s="54">
        <v>0</v>
      </c>
      <c r="N23" s="57">
        <f t="shared" si="1"/>
        <v>7607</v>
      </c>
      <c r="O23" s="60">
        <v>1398.33</v>
      </c>
      <c r="P23" s="58">
        <f t="shared" si="0"/>
        <v>6208.67</v>
      </c>
      <c r="Q23" s="155"/>
      <c r="R23" s="155"/>
      <c r="S23" s="155"/>
      <c r="T23" s="21"/>
      <c r="U23" s="21"/>
    </row>
    <row r="24" spans="2:21" s="22" customFormat="1" ht="16.5" customHeight="1" x14ac:dyDescent="0.25">
      <c r="B24" s="50">
        <v>14</v>
      </c>
      <c r="C24" s="51" t="s">
        <v>38</v>
      </c>
      <c r="D24" s="52" t="s">
        <v>39</v>
      </c>
      <c r="E24" s="77">
        <v>1168</v>
      </c>
      <c r="F24" s="56">
        <v>200</v>
      </c>
      <c r="G24" s="56">
        <v>1000</v>
      </c>
      <c r="H24" s="54">
        <v>0</v>
      </c>
      <c r="I24" s="56">
        <v>250</v>
      </c>
      <c r="J24" s="77">
        <v>500</v>
      </c>
      <c r="K24" s="76">
        <v>50</v>
      </c>
      <c r="L24" s="54">
        <v>0</v>
      </c>
      <c r="M24" s="54">
        <v>0</v>
      </c>
      <c r="N24" s="57">
        <f t="shared" si="1"/>
        <v>3168</v>
      </c>
      <c r="O24" s="58">
        <v>408.52</v>
      </c>
      <c r="P24" s="58">
        <f t="shared" si="0"/>
        <v>2759.48</v>
      </c>
      <c r="Q24" s="155"/>
      <c r="R24" s="155"/>
      <c r="S24" s="155"/>
      <c r="T24" s="21"/>
      <c r="U24" s="21"/>
    </row>
    <row r="25" spans="2:21" s="22" customFormat="1" ht="16.5" customHeight="1" x14ac:dyDescent="0.25">
      <c r="B25" s="50">
        <v>15</v>
      </c>
      <c r="C25" s="52" t="s">
        <v>96</v>
      </c>
      <c r="D25" s="52" t="s">
        <v>39</v>
      </c>
      <c r="E25" s="82">
        <f>1168</f>
        <v>1168</v>
      </c>
      <c r="F25" s="63">
        <v>700</v>
      </c>
      <c r="G25" s="63">
        <v>1000</v>
      </c>
      <c r="H25" s="54">
        <v>0</v>
      </c>
      <c r="I25" s="56">
        <v>250</v>
      </c>
      <c r="J25" s="54">
        <v>0</v>
      </c>
      <c r="K25" s="54">
        <v>0</v>
      </c>
      <c r="L25" s="54">
        <v>0</v>
      </c>
      <c r="M25" s="54">
        <v>0</v>
      </c>
      <c r="N25" s="57">
        <f t="shared" si="1"/>
        <v>3118</v>
      </c>
      <c r="O25" s="60">
        <v>401.52</v>
      </c>
      <c r="P25" s="58">
        <f t="shared" si="0"/>
        <v>2716.48</v>
      </c>
      <c r="Q25" s="155"/>
      <c r="R25" s="155"/>
      <c r="S25" s="155"/>
      <c r="T25" s="21"/>
      <c r="U25" s="21"/>
    </row>
    <row r="26" spans="2:21" s="22" customFormat="1" ht="16.5" customHeight="1" x14ac:dyDescent="0.25">
      <c r="B26" s="50">
        <v>16</v>
      </c>
      <c r="C26" s="51" t="s">
        <v>97</v>
      </c>
      <c r="D26" s="52" t="s">
        <v>40</v>
      </c>
      <c r="E26" s="77">
        <v>1105</v>
      </c>
      <c r="F26" s="56">
        <v>250</v>
      </c>
      <c r="G26" s="56">
        <v>1000</v>
      </c>
      <c r="H26" s="54">
        <v>0</v>
      </c>
      <c r="I26" s="56">
        <v>250</v>
      </c>
      <c r="J26" s="77">
        <v>450</v>
      </c>
      <c r="K26" s="76">
        <v>75</v>
      </c>
      <c r="L26" s="54">
        <v>0</v>
      </c>
      <c r="M26" s="54">
        <v>0</v>
      </c>
      <c r="N26" s="57">
        <f t="shared" si="1"/>
        <v>3130</v>
      </c>
      <c r="O26" s="58">
        <v>403.2</v>
      </c>
      <c r="P26" s="58">
        <f t="shared" si="0"/>
        <v>2726.8</v>
      </c>
      <c r="Q26" s="155"/>
      <c r="R26" s="155"/>
      <c r="S26" s="155">
        <v>500</v>
      </c>
      <c r="T26" s="21"/>
      <c r="U26" s="21"/>
    </row>
    <row r="27" spans="2:21" s="22" customFormat="1" ht="16.5" customHeight="1" x14ac:dyDescent="0.25">
      <c r="B27" s="50">
        <v>17</v>
      </c>
      <c r="C27" s="51" t="s">
        <v>98</v>
      </c>
      <c r="D27" s="52" t="s">
        <v>40</v>
      </c>
      <c r="E27" s="77">
        <v>1105</v>
      </c>
      <c r="F27" s="56">
        <v>250</v>
      </c>
      <c r="G27" s="56">
        <v>1000</v>
      </c>
      <c r="H27" s="54">
        <v>0</v>
      </c>
      <c r="I27" s="56">
        <v>250</v>
      </c>
      <c r="J27" s="77">
        <v>450</v>
      </c>
      <c r="K27" s="76">
        <v>50</v>
      </c>
      <c r="L27" s="54">
        <v>0</v>
      </c>
      <c r="M27" s="54">
        <v>0</v>
      </c>
      <c r="N27" s="57">
        <f t="shared" si="1"/>
        <v>3105</v>
      </c>
      <c r="O27" s="60">
        <v>491.8</v>
      </c>
      <c r="P27" s="58">
        <f t="shared" si="0"/>
        <v>2613.1999999999998</v>
      </c>
      <c r="Q27" s="155"/>
      <c r="R27" s="155"/>
      <c r="S27" s="155">
        <v>500</v>
      </c>
      <c r="T27" s="21"/>
      <c r="U27" s="21"/>
    </row>
    <row r="28" spans="2:21" s="22" customFormat="1" ht="16.5" customHeight="1" x14ac:dyDescent="0.25">
      <c r="B28" s="50">
        <v>18</v>
      </c>
      <c r="C28" s="51" t="s">
        <v>45</v>
      </c>
      <c r="D28" s="52" t="s">
        <v>40</v>
      </c>
      <c r="E28" s="77">
        <v>1105</v>
      </c>
      <c r="F28" s="56">
        <v>250</v>
      </c>
      <c r="G28" s="56">
        <v>1000</v>
      </c>
      <c r="H28" s="54">
        <v>0</v>
      </c>
      <c r="I28" s="56">
        <v>250</v>
      </c>
      <c r="J28" s="77">
        <v>500</v>
      </c>
      <c r="K28" s="54">
        <v>0</v>
      </c>
      <c r="L28" s="54">
        <v>0</v>
      </c>
      <c r="M28" s="54">
        <v>0</v>
      </c>
      <c r="N28" s="57">
        <f t="shared" si="1"/>
        <v>3105</v>
      </c>
      <c r="O28" s="60">
        <v>399.7</v>
      </c>
      <c r="P28" s="58">
        <f t="shared" si="0"/>
        <v>2705.3</v>
      </c>
      <c r="Q28" s="155"/>
      <c r="R28" s="157" t="s">
        <v>251</v>
      </c>
      <c r="S28" s="155"/>
      <c r="T28" s="21"/>
      <c r="U28" s="21"/>
    </row>
    <row r="29" spans="2:21" s="22" customFormat="1" ht="16.5" customHeight="1" x14ac:dyDescent="0.25">
      <c r="B29" s="50">
        <v>19</v>
      </c>
      <c r="C29" s="52" t="s">
        <v>99</v>
      </c>
      <c r="D29" s="52" t="s">
        <v>40</v>
      </c>
      <c r="E29" s="82">
        <f>1105</f>
        <v>1105</v>
      </c>
      <c r="F29" s="63">
        <v>700</v>
      </c>
      <c r="G29" s="63">
        <v>1000</v>
      </c>
      <c r="H29" s="54">
        <v>0</v>
      </c>
      <c r="I29" s="56">
        <v>250</v>
      </c>
      <c r="J29" s="54">
        <v>0</v>
      </c>
      <c r="K29" s="54">
        <v>0</v>
      </c>
      <c r="L29" s="54">
        <v>0</v>
      </c>
      <c r="M29" s="54">
        <v>0</v>
      </c>
      <c r="N29" s="57">
        <f t="shared" si="1"/>
        <v>3055</v>
      </c>
      <c r="O29" s="60">
        <v>392.7</v>
      </c>
      <c r="P29" s="58">
        <f t="shared" si="0"/>
        <v>2662.3</v>
      </c>
      <c r="Q29" s="155"/>
      <c r="R29" s="155"/>
      <c r="S29" s="155">
        <v>500</v>
      </c>
      <c r="T29" s="21"/>
      <c r="U29" s="21"/>
    </row>
    <row r="30" spans="2:21" s="22" customFormat="1" ht="16.5" customHeight="1" x14ac:dyDescent="0.25">
      <c r="B30" s="50">
        <v>20</v>
      </c>
      <c r="C30" s="52" t="s">
        <v>55</v>
      </c>
      <c r="D30" s="52" t="s">
        <v>39</v>
      </c>
      <c r="E30" s="82">
        <v>1168</v>
      </c>
      <c r="F30" s="63">
        <v>500</v>
      </c>
      <c r="G30" s="63">
        <v>1000</v>
      </c>
      <c r="H30" s="54">
        <v>0</v>
      </c>
      <c r="I30" s="56">
        <v>250</v>
      </c>
      <c r="J30" s="64">
        <v>200</v>
      </c>
      <c r="K30" s="83">
        <v>75</v>
      </c>
      <c r="L30" s="54">
        <v>0</v>
      </c>
      <c r="M30" s="54">
        <v>0</v>
      </c>
      <c r="N30" s="57">
        <f t="shared" si="1"/>
        <v>3193</v>
      </c>
      <c r="O30" s="60">
        <v>412.02</v>
      </c>
      <c r="P30" s="58">
        <f t="shared" si="0"/>
        <v>2780.98</v>
      </c>
      <c r="Q30" s="155"/>
      <c r="R30" s="155"/>
      <c r="S30" s="155">
        <v>500</v>
      </c>
      <c r="T30" s="21"/>
      <c r="U30" s="21"/>
    </row>
    <row r="31" spans="2:21" s="22" customFormat="1" ht="16.5" customHeight="1" x14ac:dyDescent="0.25">
      <c r="B31" s="50">
        <v>21</v>
      </c>
      <c r="C31" s="52" t="s">
        <v>100</v>
      </c>
      <c r="D31" s="52" t="s">
        <v>39</v>
      </c>
      <c r="E31" s="82">
        <v>1168</v>
      </c>
      <c r="F31" s="63">
        <v>200</v>
      </c>
      <c r="G31" s="63">
        <v>1000</v>
      </c>
      <c r="H31" s="84">
        <v>0</v>
      </c>
      <c r="I31" s="56">
        <v>250</v>
      </c>
      <c r="J31" s="64">
        <v>500</v>
      </c>
      <c r="K31" s="64">
        <v>35</v>
      </c>
      <c r="L31" s="84">
        <v>0</v>
      </c>
      <c r="M31" s="84">
        <v>0</v>
      </c>
      <c r="N31" s="57">
        <f t="shared" si="1"/>
        <v>3153</v>
      </c>
      <c r="O31" s="85">
        <v>406.42</v>
      </c>
      <c r="P31" s="58">
        <f t="shared" si="0"/>
        <v>2746.58</v>
      </c>
      <c r="Q31" s="155"/>
      <c r="R31" s="155"/>
      <c r="S31" s="155"/>
      <c r="T31" s="21"/>
      <c r="U31" s="21"/>
    </row>
    <row r="32" spans="2:21" s="22" customFormat="1" ht="16.5" customHeight="1" x14ac:dyDescent="0.25">
      <c r="B32" s="50">
        <v>22</v>
      </c>
      <c r="C32" s="86" t="s">
        <v>101</v>
      </c>
      <c r="D32" s="87" t="s">
        <v>26</v>
      </c>
      <c r="E32" s="62">
        <f>10261</f>
        <v>10261</v>
      </c>
      <c r="F32" s="54">
        <v>0</v>
      </c>
      <c r="G32" s="82">
        <f>5000</f>
        <v>5000</v>
      </c>
      <c r="H32" s="54">
        <v>0</v>
      </c>
      <c r="I32" s="56">
        <v>250</v>
      </c>
      <c r="J32" s="82">
        <v>4000</v>
      </c>
      <c r="K32" s="54">
        <v>0</v>
      </c>
      <c r="L32" s="54">
        <v>0</v>
      </c>
      <c r="M32" s="54">
        <v>0</v>
      </c>
      <c r="N32" s="57">
        <f t="shared" si="1"/>
        <v>19511</v>
      </c>
      <c r="O32" s="60">
        <v>4328.88</v>
      </c>
      <c r="P32" s="58">
        <f t="shared" si="0"/>
        <v>15182.119999999999</v>
      </c>
      <c r="Q32" s="158">
        <v>7363</v>
      </c>
      <c r="R32" s="156" t="s">
        <v>252</v>
      </c>
      <c r="S32" s="155"/>
      <c r="T32" s="21"/>
      <c r="U32" s="21"/>
    </row>
    <row r="33" spans="2:21" s="22" customFormat="1" ht="16.5" customHeight="1" x14ac:dyDescent="0.25">
      <c r="B33" s="50">
        <v>23</v>
      </c>
      <c r="C33" s="70" t="s">
        <v>102</v>
      </c>
      <c r="D33" s="87" t="s">
        <v>27</v>
      </c>
      <c r="E33" s="62">
        <v>8216</v>
      </c>
      <c r="F33" s="54">
        <v>0</v>
      </c>
      <c r="G33" s="82">
        <f>5000</f>
        <v>5000</v>
      </c>
      <c r="H33" s="62">
        <v>375</v>
      </c>
      <c r="I33" s="56">
        <v>250</v>
      </c>
      <c r="J33" s="82">
        <v>4000</v>
      </c>
      <c r="K33" s="54">
        <v>0</v>
      </c>
      <c r="L33" s="54">
        <v>0</v>
      </c>
      <c r="M33" s="54">
        <v>0</v>
      </c>
      <c r="N33" s="57">
        <f t="shared" si="1"/>
        <v>17841</v>
      </c>
      <c r="O33" s="60">
        <v>3937.36</v>
      </c>
      <c r="P33" s="58">
        <f t="shared" si="0"/>
        <v>13903.64</v>
      </c>
      <c r="Q33" s="155"/>
      <c r="R33" s="155"/>
      <c r="S33" s="155"/>
      <c r="T33" s="21"/>
      <c r="U33" s="21"/>
    </row>
    <row r="34" spans="2:21" s="22" customFormat="1" ht="16.5" customHeight="1" x14ac:dyDescent="0.25">
      <c r="B34" s="50">
        <v>24</v>
      </c>
      <c r="C34" s="51" t="s">
        <v>103</v>
      </c>
      <c r="D34" s="52" t="s">
        <v>36</v>
      </c>
      <c r="E34" s="77">
        <v>2315</v>
      </c>
      <c r="F34" s="54">
        <v>0</v>
      </c>
      <c r="G34" s="56">
        <v>1000</v>
      </c>
      <c r="H34" s="54">
        <v>0</v>
      </c>
      <c r="I34" s="56">
        <v>250</v>
      </c>
      <c r="J34" s="77">
        <v>600</v>
      </c>
      <c r="K34" s="77">
        <v>50</v>
      </c>
      <c r="L34" s="54">
        <v>0</v>
      </c>
      <c r="M34" s="54">
        <v>0</v>
      </c>
      <c r="N34" s="57">
        <f t="shared" si="1"/>
        <v>4215</v>
      </c>
      <c r="O34" s="60">
        <v>555.1</v>
      </c>
      <c r="P34" s="58">
        <f t="shared" si="0"/>
        <v>3659.9</v>
      </c>
      <c r="Q34" s="155"/>
      <c r="R34" s="155"/>
      <c r="S34" s="155"/>
      <c r="T34" s="21"/>
      <c r="U34" s="21"/>
    </row>
    <row r="35" spans="2:21" s="22" customFormat="1" ht="16.5" customHeight="1" x14ac:dyDescent="0.25">
      <c r="B35" s="50">
        <v>25</v>
      </c>
      <c r="C35" s="51" t="s">
        <v>35</v>
      </c>
      <c r="D35" s="52" t="s">
        <v>36</v>
      </c>
      <c r="E35" s="77">
        <v>1575</v>
      </c>
      <c r="F35" s="54">
        <v>0</v>
      </c>
      <c r="G35" s="56">
        <v>1000</v>
      </c>
      <c r="H35" s="54">
        <v>0</v>
      </c>
      <c r="I35" s="56">
        <v>250</v>
      </c>
      <c r="J35" s="77">
        <v>600</v>
      </c>
      <c r="K35" s="76">
        <v>50</v>
      </c>
      <c r="L35" s="54">
        <v>0</v>
      </c>
      <c r="M35" s="54">
        <v>0</v>
      </c>
      <c r="N35" s="57">
        <f t="shared" si="1"/>
        <v>3475</v>
      </c>
      <c r="O35" s="58">
        <v>451.5</v>
      </c>
      <c r="P35" s="58">
        <f t="shared" si="0"/>
        <v>3023.5</v>
      </c>
      <c r="Q35" s="155"/>
      <c r="R35" s="155"/>
      <c r="S35" s="155"/>
      <c r="T35" s="21"/>
      <c r="U35" s="21"/>
    </row>
    <row r="36" spans="2:21" s="22" customFormat="1" ht="16.5" customHeight="1" x14ac:dyDescent="0.25">
      <c r="B36" s="50">
        <v>26</v>
      </c>
      <c r="C36" s="51" t="s">
        <v>104</v>
      </c>
      <c r="D36" s="52" t="s">
        <v>105</v>
      </c>
      <c r="E36" s="77">
        <v>1302</v>
      </c>
      <c r="F36" s="54">
        <v>0</v>
      </c>
      <c r="G36" s="56">
        <v>1000</v>
      </c>
      <c r="H36" s="54">
        <v>0</v>
      </c>
      <c r="I36" s="56">
        <v>250</v>
      </c>
      <c r="J36" s="77">
        <v>600</v>
      </c>
      <c r="K36" s="54">
        <v>0</v>
      </c>
      <c r="L36" s="54">
        <v>0</v>
      </c>
      <c r="M36" s="54">
        <v>0</v>
      </c>
      <c r="N36" s="57">
        <f t="shared" si="1"/>
        <v>3152</v>
      </c>
      <c r="O36" s="58">
        <v>406.28</v>
      </c>
      <c r="P36" s="58">
        <f t="shared" si="0"/>
        <v>2745.7200000000003</v>
      </c>
      <c r="Q36" s="155"/>
      <c r="R36" s="155"/>
      <c r="S36" s="155"/>
      <c r="T36" s="21"/>
      <c r="U36" s="21"/>
    </row>
    <row r="37" spans="2:21" s="22" customFormat="1" ht="16.5" customHeight="1" x14ac:dyDescent="0.25">
      <c r="B37" s="50">
        <v>27</v>
      </c>
      <c r="C37" s="51" t="s">
        <v>106</v>
      </c>
      <c r="D37" s="52" t="s">
        <v>40</v>
      </c>
      <c r="E37" s="77">
        <v>1105</v>
      </c>
      <c r="F37" s="56">
        <v>200</v>
      </c>
      <c r="G37" s="56">
        <v>1000</v>
      </c>
      <c r="H37" s="54">
        <v>0</v>
      </c>
      <c r="I37" s="56">
        <v>250</v>
      </c>
      <c r="J37" s="77">
        <v>500</v>
      </c>
      <c r="K37" s="77">
        <v>50</v>
      </c>
      <c r="L37" s="54">
        <v>0</v>
      </c>
      <c r="M37" s="54">
        <v>0</v>
      </c>
      <c r="N37" s="57">
        <f t="shared" si="1"/>
        <v>3105</v>
      </c>
      <c r="O37" s="58">
        <v>399.7</v>
      </c>
      <c r="P37" s="58">
        <f t="shared" si="0"/>
        <v>2705.3</v>
      </c>
      <c r="Q37" s="155"/>
      <c r="R37" s="155"/>
      <c r="S37" s="155"/>
      <c r="T37" s="21"/>
      <c r="U37" s="21"/>
    </row>
    <row r="38" spans="2:21" s="22" customFormat="1" ht="16.5" customHeight="1" x14ac:dyDescent="0.25">
      <c r="B38" s="50">
        <v>28</v>
      </c>
      <c r="C38" s="51" t="s">
        <v>30</v>
      </c>
      <c r="D38" s="52" t="s">
        <v>31</v>
      </c>
      <c r="E38" s="77">
        <f>4219</f>
        <v>4219</v>
      </c>
      <c r="F38" s="54">
        <v>0</v>
      </c>
      <c r="G38" s="56">
        <v>1800</v>
      </c>
      <c r="H38" s="54">
        <v>0</v>
      </c>
      <c r="I38" s="56">
        <v>250</v>
      </c>
      <c r="J38" s="77">
        <v>1800</v>
      </c>
      <c r="K38" s="54">
        <v>0</v>
      </c>
      <c r="L38" s="54">
        <v>0</v>
      </c>
      <c r="M38" s="54">
        <v>0</v>
      </c>
      <c r="N38" s="57">
        <f t="shared" si="1"/>
        <v>8069</v>
      </c>
      <c r="O38" s="60">
        <v>1660.75</v>
      </c>
      <c r="P38" s="58">
        <f t="shared" si="0"/>
        <v>6408.25</v>
      </c>
      <c r="Q38" s="155"/>
      <c r="R38" s="155"/>
      <c r="S38" s="155"/>
    </row>
    <row r="39" spans="2:21" s="22" customFormat="1" ht="16.5" customHeight="1" x14ac:dyDescent="0.25">
      <c r="B39" s="50">
        <v>29</v>
      </c>
      <c r="C39" s="51" t="s">
        <v>107</v>
      </c>
      <c r="D39" s="52" t="s">
        <v>34</v>
      </c>
      <c r="E39" s="77">
        <v>1698</v>
      </c>
      <c r="F39" s="54">
        <v>0</v>
      </c>
      <c r="G39" s="56">
        <v>1000</v>
      </c>
      <c r="H39" s="54">
        <v>0</v>
      </c>
      <c r="I39" s="56">
        <v>250</v>
      </c>
      <c r="J39" s="77">
        <v>600</v>
      </c>
      <c r="K39" s="77">
        <v>50</v>
      </c>
      <c r="L39" s="54">
        <v>0</v>
      </c>
      <c r="M39" s="54">
        <v>0</v>
      </c>
      <c r="N39" s="57">
        <f t="shared" si="1"/>
        <v>3598</v>
      </c>
      <c r="O39" s="58">
        <v>468.72</v>
      </c>
      <c r="P39" s="58">
        <f t="shared" si="0"/>
        <v>3129.2799999999997</v>
      </c>
      <c r="Q39" s="155"/>
      <c r="R39" s="155"/>
      <c r="S39" s="155"/>
    </row>
    <row r="40" spans="2:21" s="22" customFormat="1" ht="16.5" customHeight="1" x14ac:dyDescent="0.25">
      <c r="B40" s="50">
        <v>30</v>
      </c>
      <c r="C40" s="52" t="s">
        <v>108</v>
      </c>
      <c r="D40" s="87" t="s">
        <v>26</v>
      </c>
      <c r="E40" s="71">
        <v>10261</v>
      </c>
      <c r="F40" s="54">
        <v>0</v>
      </c>
      <c r="G40" s="72">
        <v>5000</v>
      </c>
      <c r="H40" s="73">
        <v>375</v>
      </c>
      <c r="I40" s="56">
        <v>250</v>
      </c>
      <c r="J40" s="72">
        <v>4000</v>
      </c>
      <c r="K40" s="54">
        <v>0</v>
      </c>
      <c r="L40" s="54">
        <v>0</v>
      </c>
      <c r="M40" s="54">
        <v>0</v>
      </c>
      <c r="N40" s="57">
        <f t="shared" si="1"/>
        <v>19886</v>
      </c>
      <c r="O40" s="60">
        <v>4416.8</v>
      </c>
      <c r="P40" s="58">
        <f t="shared" si="0"/>
        <v>15469.2</v>
      </c>
      <c r="Q40" s="155"/>
      <c r="R40" s="159">
        <v>219.85</v>
      </c>
      <c r="S40" s="155"/>
    </row>
    <row r="41" spans="2:21" s="22" customFormat="1" ht="16.5" customHeight="1" x14ac:dyDescent="0.25">
      <c r="B41" s="50">
        <v>31</v>
      </c>
      <c r="C41" s="51" t="s">
        <v>32</v>
      </c>
      <c r="D41" s="87" t="s">
        <v>33</v>
      </c>
      <c r="E41" s="77">
        <v>1286</v>
      </c>
      <c r="F41" s="54">
        <v>0</v>
      </c>
      <c r="G41" s="56">
        <v>1000</v>
      </c>
      <c r="H41" s="54">
        <v>0</v>
      </c>
      <c r="I41" s="56">
        <v>250</v>
      </c>
      <c r="J41" s="88">
        <v>800</v>
      </c>
      <c r="K41" s="56">
        <v>35</v>
      </c>
      <c r="L41" s="54">
        <v>0</v>
      </c>
      <c r="M41" s="54">
        <v>0</v>
      </c>
      <c r="N41" s="57">
        <f t="shared" si="1"/>
        <v>3371</v>
      </c>
      <c r="O41" s="58">
        <v>466.94</v>
      </c>
      <c r="P41" s="58">
        <f t="shared" si="0"/>
        <v>2904.06</v>
      </c>
      <c r="Q41" s="155"/>
      <c r="R41" s="155"/>
      <c r="S41" s="155"/>
    </row>
    <row r="42" spans="2:21" s="22" customFormat="1" ht="16.5" customHeight="1" x14ac:dyDescent="0.25">
      <c r="B42" s="50">
        <v>32</v>
      </c>
      <c r="C42" s="51" t="s">
        <v>49</v>
      </c>
      <c r="D42" s="52" t="s">
        <v>42</v>
      </c>
      <c r="E42" s="77">
        <v>3525</v>
      </c>
      <c r="F42" s="54">
        <v>0</v>
      </c>
      <c r="G42" s="56">
        <v>1800</v>
      </c>
      <c r="H42" s="89">
        <v>375</v>
      </c>
      <c r="I42" s="56">
        <v>250</v>
      </c>
      <c r="J42" s="56">
        <v>1800</v>
      </c>
      <c r="K42" s="54">
        <v>0</v>
      </c>
      <c r="L42" s="54">
        <v>0</v>
      </c>
      <c r="M42" s="54">
        <v>0</v>
      </c>
      <c r="N42" s="57">
        <f t="shared" si="1"/>
        <v>7750</v>
      </c>
      <c r="O42" s="60">
        <v>1429.13</v>
      </c>
      <c r="P42" s="58">
        <f t="shared" si="0"/>
        <v>6320.87</v>
      </c>
      <c r="Q42" s="155"/>
      <c r="R42" s="155"/>
      <c r="S42" s="155"/>
    </row>
    <row r="43" spans="2:21" s="22" customFormat="1" ht="16.5" customHeight="1" x14ac:dyDescent="0.25">
      <c r="B43" s="50">
        <v>33</v>
      </c>
      <c r="C43" s="51" t="s">
        <v>109</v>
      </c>
      <c r="D43" s="52" t="s">
        <v>37</v>
      </c>
      <c r="E43" s="77">
        <f>1701</f>
        <v>1701</v>
      </c>
      <c r="F43" s="54">
        <v>0</v>
      </c>
      <c r="G43" s="56">
        <f>1000</f>
        <v>1000</v>
      </c>
      <c r="H43" s="54">
        <v>0</v>
      </c>
      <c r="I43" s="56">
        <v>250</v>
      </c>
      <c r="J43" s="56">
        <v>800</v>
      </c>
      <c r="K43" s="56">
        <v>50</v>
      </c>
      <c r="L43" s="54">
        <v>0</v>
      </c>
      <c r="M43" s="54">
        <v>0</v>
      </c>
      <c r="N43" s="57">
        <f t="shared" si="1"/>
        <v>3801</v>
      </c>
      <c r="O43" s="58">
        <v>497.14</v>
      </c>
      <c r="P43" s="58">
        <f t="shared" si="0"/>
        <v>3303.86</v>
      </c>
      <c r="Q43" s="155"/>
      <c r="R43" s="155"/>
      <c r="S43" s="155"/>
    </row>
    <row r="44" spans="2:21" s="22" customFormat="1" ht="16.5" customHeight="1" x14ac:dyDescent="0.25">
      <c r="B44" s="50">
        <v>34</v>
      </c>
      <c r="C44" s="51" t="s">
        <v>110</v>
      </c>
      <c r="D44" s="52" t="s">
        <v>37</v>
      </c>
      <c r="E44" s="77">
        <v>1701</v>
      </c>
      <c r="F44" s="54">
        <v>0</v>
      </c>
      <c r="G44" s="56">
        <v>1000</v>
      </c>
      <c r="H44" s="54">
        <v>0</v>
      </c>
      <c r="I44" s="56">
        <v>250</v>
      </c>
      <c r="J44" s="77">
        <v>1000</v>
      </c>
      <c r="K44" s="54">
        <v>0</v>
      </c>
      <c r="L44" s="54">
        <v>0</v>
      </c>
      <c r="M44" s="54">
        <v>0</v>
      </c>
      <c r="N44" s="57">
        <f t="shared" si="1"/>
        <v>3951</v>
      </c>
      <c r="O44" s="60">
        <v>518.14</v>
      </c>
      <c r="P44" s="58">
        <f t="shared" si="0"/>
        <v>3432.86</v>
      </c>
      <c r="Q44" s="155"/>
      <c r="R44" s="155"/>
      <c r="S44" s="155"/>
    </row>
    <row r="45" spans="2:21" s="22" customFormat="1" ht="16.5" customHeight="1" x14ac:dyDescent="0.25">
      <c r="B45" s="50">
        <v>35</v>
      </c>
      <c r="C45" s="52" t="s">
        <v>57</v>
      </c>
      <c r="D45" s="52" t="s">
        <v>48</v>
      </c>
      <c r="E45" s="75">
        <f>6297</f>
        <v>6297</v>
      </c>
      <c r="F45" s="54">
        <v>0</v>
      </c>
      <c r="G45" s="56">
        <v>4000</v>
      </c>
      <c r="H45" s="54">
        <v>0</v>
      </c>
      <c r="I45" s="56">
        <v>250</v>
      </c>
      <c r="J45" s="54">
        <v>2000</v>
      </c>
      <c r="K45" s="54">
        <v>0</v>
      </c>
      <c r="L45" s="54">
        <v>0</v>
      </c>
      <c r="M45" s="54">
        <v>0</v>
      </c>
      <c r="N45" s="57">
        <f t="shared" si="1"/>
        <v>12547</v>
      </c>
      <c r="O45" s="90">
        <v>2448.9699999999998</v>
      </c>
      <c r="P45" s="58">
        <f>+N45-O45</f>
        <v>10098.030000000001</v>
      </c>
      <c r="Q45" s="155"/>
      <c r="R45" s="155"/>
      <c r="S45" s="155"/>
    </row>
    <row r="46" spans="2:21" s="22" customFormat="1" ht="16.5" customHeight="1" x14ac:dyDescent="0.25">
      <c r="B46" s="50">
        <v>36</v>
      </c>
      <c r="C46" s="52" t="s">
        <v>56</v>
      </c>
      <c r="D46" s="87" t="s">
        <v>26</v>
      </c>
      <c r="E46" s="71">
        <v>10261</v>
      </c>
      <c r="F46" s="54">
        <v>0</v>
      </c>
      <c r="G46" s="72">
        <v>5000</v>
      </c>
      <c r="H46" s="73">
        <f>(375)</f>
        <v>375</v>
      </c>
      <c r="I46" s="56">
        <v>250</v>
      </c>
      <c r="J46" s="72">
        <v>4000</v>
      </c>
      <c r="K46" s="54">
        <v>0</v>
      </c>
      <c r="L46" s="54">
        <v>0</v>
      </c>
      <c r="M46" s="54">
        <v>0</v>
      </c>
      <c r="N46" s="57">
        <f t="shared" si="1"/>
        <v>19886</v>
      </c>
      <c r="O46" s="60">
        <v>4416.8</v>
      </c>
      <c r="P46" s="58">
        <f t="shared" si="0"/>
        <v>15469.2</v>
      </c>
      <c r="Q46" s="155"/>
      <c r="R46" s="155"/>
      <c r="S46" s="155"/>
    </row>
    <row r="47" spans="2:21" s="22" customFormat="1" ht="16.5" customHeight="1" x14ac:dyDescent="0.25">
      <c r="B47" s="50">
        <v>37</v>
      </c>
      <c r="C47" s="51" t="s">
        <v>111</v>
      </c>
      <c r="D47" s="52" t="s">
        <v>48</v>
      </c>
      <c r="E47" s="77">
        <v>6759</v>
      </c>
      <c r="F47" s="54">
        <v>0</v>
      </c>
      <c r="G47" s="56">
        <v>3000</v>
      </c>
      <c r="H47" s="89">
        <v>375</v>
      </c>
      <c r="I47" s="56">
        <v>250</v>
      </c>
      <c r="J47" s="56">
        <v>3000</v>
      </c>
      <c r="K47" s="54">
        <v>0</v>
      </c>
      <c r="L47" s="54">
        <v>0</v>
      </c>
      <c r="M47" s="54">
        <v>0</v>
      </c>
      <c r="N47" s="57">
        <f t="shared" si="1"/>
        <v>13384</v>
      </c>
      <c r="O47" s="60">
        <v>2715.95</v>
      </c>
      <c r="P47" s="58">
        <f t="shared" si="0"/>
        <v>10668.05</v>
      </c>
      <c r="Q47" s="155"/>
      <c r="R47" s="155"/>
      <c r="S47" s="155"/>
    </row>
    <row r="48" spans="2:21" s="22" customFormat="1" ht="16.5" customHeight="1" x14ac:dyDescent="0.25">
      <c r="B48" s="50">
        <v>38</v>
      </c>
      <c r="C48" s="51" t="s">
        <v>58</v>
      </c>
      <c r="D48" s="51" t="s">
        <v>27</v>
      </c>
      <c r="E48" s="63">
        <v>8216</v>
      </c>
      <c r="F48" s="54">
        <v>0</v>
      </c>
      <c r="G48" s="63">
        <v>5000</v>
      </c>
      <c r="H48" s="91">
        <v>375</v>
      </c>
      <c r="I48" s="56">
        <v>250</v>
      </c>
      <c r="J48" s="63">
        <v>4000</v>
      </c>
      <c r="K48" s="54">
        <v>0</v>
      </c>
      <c r="L48" s="54">
        <v>0</v>
      </c>
      <c r="M48" s="54">
        <v>0</v>
      </c>
      <c r="N48" s="57">
        <f t="shared" si="1"/>
        <v>17841</v>
      </c>
      <c r="O48" s="60">
        <v>3937.36</v>
      </c>
      <c r="P48" s="58">
        <f t="shared" si="0"/>
        <v>13903.64</v>
      </c>
      <c r="Q48" s="155"/>
      <c r="R48" s="155"/>
      <c r="S48" s="155"/>
    </row>
    <row r="49" spans="2:19" s="22" customFormat="1" ht="16.5" customHeight="1" x14ac:dyDescent="0.25">
      <c r="B49" s="50">
        <v>39</v>
      </c>
      <c r="C49" s="51" t="s">
        <v>239</v>
      </c>
      <c r="D49" s="51" t="s">
        <v>26</v>
      </c>
      <c r="E49" s="63">
        <v>10261</v>
      </c>
      <c r="F49" s="54">
        <v>0</v>
      </c>
      <c r="G49" s="63">
        <v>5000</v>
      </c>
      <c r="H49" s="91">
        <v>375</v>
      </c>
      <c r="I49" s="56">
        <v>250</v>
      </c>
      <c r="J49" s="63">
        <v>4000</v>
      </c>
      <c r="K49" s="54">
        <v>0</v>
      </c>
      <c r="L49" s="54">
        <v>0</v>
      </c>
      <c r="M49" s="54">
        <v>0</v>
      </c>
      <c r="N49" s="57">
        <f t="shared" si="1"/>
        <v>19886</v>
      </c>
      <c r="O49" s="60">
        <v>4416.8</v>
      </c>
      <c r="P49" s="58">
        <f t="shared" si="0"/>
        <v>15469.2</v>
      </c>
      <c r="Q49" s="155"/>
      <c r="R49" s="155"/>
      <c r="S49" s="155"/>
    </row>
    <row r="50" spans="2:19" s="22" customFormat="1" ht="16.5" customHeight="1" x14ac:dyDescent="0.25">
      <c r="B50" s="50">
        <v>40</v>
      </c>
      <c r="C50" s="51" t="s">
        <v>243</v>
      </c>
      <c r="D50" s="51" t="s">
        <v>26</v>
      </c>
      <c r="E50" s="63">
        <v>10261</v>
      </c>
      <c r="F50" s="54">
        <v>0</v>
      </c>
      <c r="G50" s="63">
        <v>5000</v>
      </c>
      <c r="H50" s="91">
        <v>0</v>
      </c>
      <c r="I50" s="56">
        <v>250</v>
      </c>
      <c r="J50" s="63">
        <v>0</v>
      </c>
      <c r="K50" s="54">
        <v>0</v>
      </c>
      <c r="L50" s="54">
        <v>0</v>
      </c>
      <c r="M50" s="54">
        <v>0</v>
      </c>
      <c r="N50" s="57">
        <f t="shared" si="1"/>
        <v>15511</v>
      </c>
      <c r="O50" s="54">
        <v>0</v>
      </c>
      <c r="P50" s="58">
        <v>0</v>
      </c>
      <c r="Q50" s="155"/>
      <c r="R50" s="155"/>
      <c r="S50" s="155"/>
    </row>
    <row r="51" spans="2:19" s="22" customFormat="1" ht="16.5" customHeight="1" x14ac:dyDescent="0.25">
      <c r="B51" s="50">
        <v>41</v>
      </c>
      <c r="C51" s="51" t="s">
        <v>112</v>
      </c>
      <c r="D51" s="51" t="s">
        <v>26</v>
      </c>
      <c r="E51" s="63">
        <v>10261</v>
      </c>
      <c r="F51" s="54">
        <v>0</v>
      </c>
      <c r="G51" s="63">
        <v>5000</v>
      </c>
      <c r="H51" s="91">
        <v>375</v>
      </c>
      <c r="I51" s="56">
        <v>250</v>
      </c>
      <c r="J51" s="63">
        <v>4000</v>
      </c>
      <c r="K51" s="54">
        <v>0</v>
      </c>
      <c r="L51" s="54">
        <v>0</v>
      </c>
      <c r="M51" s="54">
        <v>0</v>
      </c>
      <c r="N51" s="57">
        <f t="shared" si="1"/>
        <v>19886</v>
      </c>
      <c r="O51" s="60">
        <v>4416.8</v>
      </c>
      <c r="P51" s="58">
        <f t="shared" si="0"/>
        <v>15469.2</v>
      </c>
      <c r="Q51" s="155"/>
      <c r="R51" s="155"/>
      <c r="S51" s="155"/>
    </row>
    <row r="52" spans="2:19" s="23" customFormat="1" ht="16.5" customHeight="1" x14ac:dyDescent="0.25">
      <c r="B52" s="50">
        <v>42</v>
      </c>
      <c r="C52" s="51" t="s">
        <v>113</v>
      </c>
      <c r="D52" s="51" t="s">
        <v>26</v>
      </c>
      <c r="E52" s="63">
        <v>10261</v>
      </c>
      <c r="F52" s="54">
        <v>0</v>
      </c>
      <c r="G52" s="63">
        <v>5000</v>
      </c>
      <c r="H52" s="91">
        <v>375</v>
      </c>
      <c r="I52" s="56">
        <v>250</v>
      </c>
      <c r="J52" s="63">
        <v>4000</v>
      </c>
      <c r="K52" s="54">
        <v>0</v>
      </c>
      <c r="L52" s="54">
        <v>0</v>
      </c>
      <c r="M52" s="54">
        <v>0</v>
      </c>
      <c r="N52" s="57">
        <f t="shared" si="1"/>
        <v>19886</v>
      </c>
      <c r="O52" s="60">
        <v>4416.8</v>
      </c>
      <c r="P52" s="58">
        <f t="shared" si="0"/>
        <v>15469.2</v>
      </c>
      <c r="Q52" s="155"/>
      <c r="R52" s="155"/>
      <c r="S52" s="155"/>
    </row>
    <row r="53" spans="2:19" s="23" customFormat="1" ht="16.5" customHeight="1" x14ac:dyDescent="0.25">
      <c r="B53" s="50">
        <v>43</v>
      </c>
      <c r="C53" s="51" t="s">
        <v>114</v>
      </c>
      <c r="D53" s="51" t="s">
        <v>61</v>
      </c>
      <c r="E53" s="63">
        <f>1159</f>
        <v>1159</v>
      </c>
      <c r="F53" s="54">
        <v>0</v>
      </c>
      <c r="G53" s="63">
        <v>1000</v>
      </c>
      <c r="H53" s="54">
        <v>0</v>
      </c>
      <c r="I53" s="56">
        <v>250</v>
      </c>
      <c r="J53" s="54">
        <v>0</v>
      </c>
      <c r="K53" s="54">
        <v>0</v>
      </c>
      <c r="L53" s="54">
        <v>0</v>
      </c>
      <c r="M53" s="54">
        <v>0</v>
      </c>
      <c r="N53" s="57">
        <f t="shared" si="1"/>
        <v>2409</v>
      </c>
      <c r="O53" s="60">
        <v>302.26</v>
      </c>
      <c r="P53" s="58">
        <f t="shared" si="0"/>
        <v>2106.7399999999998</v>
      </c>
      <c r="Q53" s="155"/>
      <c r="R53" s="155"/>
      <c r="S53" s="155"/>
    </row>
    <row r="54" spans="2:19" s="23" customFormat="1" ht="16.5" customHeight="1" x14ac:dyDescent="0.25">
      <c r="B54" s="50">
        <v>44</v>
      </c>
      <c r="C54" s="51" t="s">
        <v>115</v>
      </c>
      <c r="D54" s="51" t="s">
        <v>36</v>
      </c>
      <c r="E54" s="63">
        <v>1575</v>
      </c>
      <c r="F54" s="54">
        <v>0</v>
      </c>
      <c r="G54" s="63">
        <v>1000</v>
      </c>
      <c r="H54" s="54">
        <v>0</v>
      </c>
      <c r="I54" s="56">
        <v>250</v>
      </c>
      <c r="J54" s="54">
        <v>0</v>
      </c>
      <c r="K54" s="54">
        <v>0</v>
      </c>
      <c r="L54" s="54">
        <v>0</v>
      </c>
      <c r="M54" s="54">
        <v>0</v>
      </c>
      <c r="N54" s="57">
        <f t="shared" si="1"/>
        <v>2825</v>
      </c>
      <c r="O54" s="92">
        <v>360.5</v>
      </c>
      <c r="P54" s="58">
        <f>+N54-O54</f>
        <v>2464.5</v>
      </c>
      <c r="Q54" s="155"/>
      <c r="R54" s="155"/>
      <c r="S54" s="155"/>
    </row>
    <row r="55" spans="2:19" s="23" customFormat="1" ht="16.5" customHeight="1" x14ac:dyDescent="0.25">
      <c r="B55" s="50">
        <v>45</v>
      </c>
      <c r="C55" s="51" t="s">
        <v>116</v>
      </c>
      <c r="D55" s="51" t="s">
        <v>42</v>
      </c>
      <c r="E55" s="63">
        <f>3525</f>
        <v>3525</v>
      </c>
      <c r="F55" s="54">
        <v>0</v>
      </c>
      <c r="G55" s="63">
        <v>1800</v>
      </c>
      <c r="H55" s="91">
        <v>375</v>
      </c>
      <c r="I55" s="56">
        <v>250</v>
      </c>
      <c r="J55" s="54">
        <v>0</v>
      </c>
      <c r="K55" s="54">
        <v>0</v>
      </c>
      <c r="L55" s="54">
        <v>0</v>
      </c>
      <c r="M55" s="54">
        <v>0</v>
      </c>
      <c r="N55" s="57">
        <f t="shared" si="1"/>
        <v>5950</v>
      </c>
      <c r="O55" s="60">
        <v>910.58</v>
      </c>
      <c r="P55" s="58">
        <f t="shared" si="0"/>
        <v>5039.42</v>
      </c>
      <c r="Q55" s="155"/>
      <c r="R55" s="155"/>
      <c r="S55" s="155"/>
    </row>
    <row r="56" spans="2:19" s="22" customFormat="1" ht="16.5" customHeight="1" x14ac:dyDescent="0.25">
      <c r="B56" s="50">
        <v>46</v>
      </c>
      <c r="C56" s="52" t="s">
        <v>117</v>
      </c>
      <c r="D56" s="52" t="s">
        <v>42</v>
      </c>
      <c r="E56" s="77">
        <f>3525</f>
        <v>3525</v>
      </c>
      <c r="F56" s="54">
        <v>0</v>
      </c>
      <c r="G56" s="56">
        <v>1800</v>
      </c>
      <c r="H56" s="54">
        <v>375</v>
      </c>
      <c r="I56" s="56">
        <v>250</v>
      </c>
      <c r="J56" s="54">
        <v>1800</v>
      </c>
      <c r="K56" s="54">
        <v>0</v>
      </c>
      <c r="L56" s="54">
        <v>0</v>
      </c>
      <c r="M56" s="54">
        <v>0</v>
      </c>
      <c r="N56" s="57">
        <f t="shared" si="1"/>
        <v>7750</v>
      </c>
      <c r="O56" s="60">
        <v>1429.13</v>
      </c>
      <c r="P56" s="58">
        <f t="shared" si="0"/>
        <v>6320.87</v>
      </c>
      <c r="Q56" s="155"/>
      <c r="R56" s="155"/>
      <c r="S56" s="155"/>
    </row>
    <row r="57" spans="2:19" s="22" customFormat="1" ht="16.5" customHeight="1" x14ac:dyDescent="0.25">
      <c r="B57" s="50">
        <v>47</v>
      </c>
      <c r="C57" s="52" t="s">
        <v>43</v>
      </c>
      <c r="D57" s="52" t="s">
        <v>44</v>
      </c>
      <c r="E57" s="77">
        <f>2441</f>
        <v>2441</v>
      </c>
      <c r="F57" s="54">
        <v>0</v>
      </c>
      <c r="G57" s="56">
        <v>1000</v>
      </c>
      <c r="H57" s="54">
        <v>0</v>
      </c>
      <c r="I57" s="56">
        <v>250</v>
      </c>
      <c r="J57" s="54">
        <v>1000</v>
      </c>
      <c r="K57" s="76">
        <f>75</f>
        <v>75</v>
      </c>
      <c r="L57" s="54">
        <v>0</v>
      </c>
      <c r="M57" s="54">
        <v>0</v>
      </c>
      <c r="N57" s="57">
        <f t="shared" si="1"/>
        <v>4766</v>
      </c>
      <c r="O57" s="58">
        <v>742.66</v>
      </c>
      <c r="P57" s="58">
        <f t="shared" si="0"/>
        <v>4023.34</v>
      </c>
      <c r="Q57" s="155"/>
      <c r="R57" s="155"/>
      <c r="S57" s="155"/>
    </row>
    <row r="58" spans="2:19" s="22" customFormat="1" ht="16.5" customHeight="1" x14ac:dyDescent="0.25">
      <c r="B58" s="50">
        <v>48</v>
      </c>
      <c r="C58" s="52" t="s">
        <v>118</v>
      </c>
      <c r="D58" s="61" t="s">
        <v>47</v>
      </c>
      <c r="E58" s="82">
        <v>6297</v>
      </c>
      <c r="F58" s="54">
        <v>0</v>
      </c>
      <c r="G58" s="63">
        <v>4000</v>
      </c>
      <c r="H58" s="54">
        <v>375</v>
      </c>
      <c r="I58" s="56">
        <v>250</v>
      </c>
      <c r="J58" s="54">
        <v>2000</v>
      </c>
      <c r="K58" s="54">
        <v>0</v>
      </c>
      <c r="L58" s="54">
        <v>0</v>
      </c>
      <c r="M58" s="54">
        <v>0</v>
      </c>
      <c r="N58" s="57">
        <f t="shared" si="1"/>
        <v>12922</v>
      </c>
      <c r="O58" s="60">
        <v>2784.16</v>
      </c>
      <c r="P58" s="58">
        <f t="shared" si="0"/>
        <v>10137.84</v>
      </c>
      <c r="Q58" s="155"/>
      <c r="R58" s="155"/>
      <c r="S58" s="155"/>
    </row>
    <row r="59" spans="2:19" s="22" customFormat="1" ht="16.5" customHeight="1" x14ac:dyDescent="0.25">
      <c r="B59" s="50">
        <v>49</v>
      </c>
      <c r="C59" s="52" t="s">
        <v>169</v>
      </c>
      <c r="D59" s="61" t="s">
        <v>162</v>
      </c>
      <c r="E59" s="82">
        <f>6297</f>
        <v>6297</v>
      </c>
      <c r="F59" s="54"/>
      <c r="G59" s="63">
        <v>4000</v>
      </c>
      <c r="H59" s="54">
        <v>375</v>
      </c>
      <c r="I59" s="56">
        <v>250</v>
      </c>
      <c r="J59" s="54">
        <v>0</v>
      </c>
      <c r="K59" s="54">
        <v>0</v>
      </c>
      <c r="L59" s="54">
        <v>0</v>
      </c>
      <c r="M59" s="54">
        <v>0</v>
      </c>
      <c r="N59" s="57">
        <f t="shared" si="1"/>
        <v>10922</v>
      </c>
      <c r="O59" s="90">
        <v>2335.44</v>
      </c>
      <c r="P59" s="58">
        <f>+N59-O59</f>
        <v>8586.56</v>
      </c>
      <c r="Q59" s="155"/>
      <c r="R59" s="155"/>
      <c r="S59" s="155"/>
    </row>
    <row r="60" spans="2:19" s="22" customFormat="1" ht="16.5" customHeight="1" x14ac:dyDescent="0.25">
      <c r="B60" s="50">
        <v>50</v>
      </c>
      <c r="C60" s="52" t="s">
        <v>168</v>
      </c>
      <c r="D60" s="61" t="s">
        <v>163</v>
      </c>
      <c r="E60" s="82">
        <v>3295</v>
      </c>
      <c r="F60" s="54"/>
      <c r="G60" s="63">
        <v>1800</v>
      </c>
      <c r="H60" s="54">
        <v>375</v>
      </c>
      <c r="I60" s="56">
        <v>250</v>
      </c>
      <c r="J60" s="54">
        <v>0</v>
      </c>
      <c r="K60" s="54">
        <v>0</v>
      </c>
      <c r="L60" s="54">
        <v>0</v>
      </c>
      <c r="M60" s="54">
        <v>0</v>
      </c>
      <c r="N60" s="57">
        <f t="shared" si="1"/>
        <v>5720</v>
      </c>
      <c r="O60" s="92">
        <v>933.18</v>
      </c>
      <c r="P60" s="58">
        <f t="shared" si="0"/>
        <v>4786.82</v>
      </c>
      <c r="Q60" s="155"/>
      <c r="R60" s="155"/>
      <c r="S60" s="155"/>
    </row>
    <row r="61" spans="2:19" s="18" customFormat="1" ht="15" x14ac:dyDescent="0.25">
      <c r="B61" s="50">
        <v>51</v>
      </c>
      <c r="C61" s="51" t="s">
        <v>157</v>
      </c>
      <c r="D61" s="61" t="s">
        <v>42</v>
      </c>
      <c r="E61" s="67">
        <v>3525</v>
      </c>
      <c r="F61" s="93"/>
      <c r="G61" s="94">
        <v>1800</v>
      </c>
      <c r="H61" s="95">
        <v>375</v>
      </c>
      <c r="I61" s="96">
        <v>250</v>
      </c>
      <c r="J61" s="97"/>
      <c r="K61" s="60"/>
      <c r="L61" s="97"/>
      <c r="M61" s="93"/>
      <c r="N61" s="57">
        <f t="shared" si="1"/>
        <v>5950</v>
      </c>
      <c r="O61" s="92">
        <v>987.19</v>
      </c>
      <c r="P61" s="98">
        <f>+N61-O61</f>
        <v>4962.8099999999995</v>
      </c>
      <c r="Q61" s="155"/>
      <c r="R61" s="155"/>
      <c r="S61" s="155"/>
    </row>
    <row r="62" spans="2:19" x14ac:dyDescent="0.2">
      <c r="O62" s="7"/>
    </row>
    <row r="63" spans="2:19" x14ac:dyDescent="0.2">
      <c r="O63" s="7"/>
    </row>
    <row r="64" spans="2:19" x14ac:dyDescent="0.2">
      <c r="O64" s="7"/>
    </row>
    <row r="65" spans="3:15" x14ac:dyDescent="0.2">
      <c r="O65" s="7"/>
    </row>
    <row r="66" spans="3:15" x14ac:dyDescent="0.2">
      <c r="C66" s="49" t="s">
        <v>240</v>
      </c>
      <c r="O66" s="7"/>
    </row>
    <row r="67" spans="3:15" x14ac:dyDescent="0.2">
      <c r="C67" s="49" t="s">
        <v>241</v>
      </c>
      <c r="O67" s="7"/>
    </row>
    <row r="68" spans="3:15" x14ac:dyDescent="0.2">
      <c r="O68" s="7"/>
    </row>
    <row r="69" spans="3:15" x14ac:dyDescent="0.2">
      <c r="O69" s="7"/>
    </row>
    <row r="70" spans="3:15" x14ac:dyDescent="0.2">
      <c r="O70" s="7"/>
    </row>
    <row r="71" spans="3:15" x14ac:dyDescent="0.2">
      <c r="O71" s="7"/>
    </row>
    <row r="72" spans="3:15" x14ac:dyDescent="0.2">
      <c r="O72" s="7"/>
    </row>
    <row r="73" spans="3:15" x14ac:dyDescent="0.2">
      <c r="O73" s="7"/>
    </row>
    <row r="74" spans="3:15" x14ac:dyDescent="0.2">
      <c r="O74" s="7"/>
    </row>
    <row r="75" spans="3:15" x14ac:dyDescent="0.2">
      <c r="O75" s="7"/>
    </row>
    <row r="76" spans="3:15" x14ac:dyDescent="0.2">
      <c r="O76" s="7"/>
    </row>
    <row r="77" spans="3:15" x14ac:dyDescent="0.2">
      <c r="O77" s="7"/>
    </row>
    <row r="78" spans="3:15" x14ac:dyDescent="0.2">
      <c r="O78" s="7"/>
    </row>
    <row r="79" spans="3:15" x14ac:dyDescent="0.2">
      <c r="O79" s="7"/>
    </row>
    <row r="80" spans="3:15" x14ac:dyDescent="0.2">
      <c r="O80" s="7"/>
    </row>
    <row r="81" spans="15:15" x14ac:dyDescent="0.2">
      <c r="O81" s="7"/>
    </row>
    <row r="82" spans="15:15" x14ac:dyDescent="0.2">
      <c r="O82" s="7"/>
    </row>
    <row r="83" spans="15:15" x14ac:dyDescent="0.2">
      <c r="O83" s="7"/>
    </row>
    <row r="84" spans="15:15" x14ac:dyDescent="0.2">
      <c r="O84" s="7"/>
    </row>
    <row r="85" spans="15:15" x14ac:dyDescent="0.2">
      <c r="O85" s="7"/>
    </row>
    <row r="86" spans="15:15" x14ac:dyDescent="0.2">
      <c r="O86" s="7"/>
    </row>
    <row r="87" spans="15:15" x14ac:dyDescent="0.2">
      <c r="O87" s="7"/>
    </row>
    <row r="88" spans="15:15" x14ac:dyDescent="0.2">
      <c r="O88" s="7"/>
    </row>
    <row r="89" spans="15:15" x14ac:dyDescent="0.2">
      <c r="O89" s="7"/>
    </row>
    <row r="90" spans="15:15" x14ac:dyDescent="0.2">
      <c r="O90" s="7"/>
    </row>
    <row r="91" spans="15:15" x14ac:dyDescent="0.2">
      <c r="O91" s="7"/>
    </row>
    <row r="92" spans="15:15" x14ac:dyDescent="0.2">
      <c r="O92" s="7"/>
    </row>
    <row r="93" spans="15:15" x14ac:dyDescent="0.2">
      <c r="O93" s="7"/>
    </row>
    <row r="94" spans="15:15" x14ac:dyDescent="0.2">
      <c r="O94" s="7"/>
    </row>
    <row r="95" spans="15:15" x14ac:dyDescent="0.2">
      <c r="O95" s="7"/>
    </row>
    <row r="96" spans="15:15" x14ac:dyDescent="0.2">
      <c r="O96" s="7"/>
    </row>
    <row r="97" spans="15:15" x14ac:dyDescent="0.2">
      <c r="O97" s="7"/>
    </row>
    <row r="98" spans="15:15" x14ac:dyDescent="0.2">
      <c r="O98" s="7"/>
    </row>
    <row r="99" spans="15:15" x14ac:dyDescent="0.2">
      <c r="O99" s="7"/>
    </row>
    <row r="100" spans="15:15" x14ac:dyDescent="0.2">
      <c r="O100" s="7"/>
    </row>
    <row r="101" spans="15:15" x14ac:dyDescent="0.2">
      <c r="O101" s="7"/>
    </row>
    <row r="102" spans="15:15" x14ac:dyDescent="0.2">
      <c r="O102" s="7"/>
    </row>
    <row r="103" spans="15:15" x14ac:dyDescent="0.2">
      <c r="O103" s="7"/>
    </row>
    <row r="104" spans="15:15" x14ac:dyDescent="0.2">
      <c r="O104" s="7"/>
    </row>
    <row r="105" spans="15:15" x14ac:dyDescent="0.2">
      <c r="O105" s="7"/>
    </row>
    <row r="106" spans="15:15" x14ac:dyDescent="0.2">
      <c r="O106" s="7"/>
    </row>
    <row r="107" spans="15:15" x14ac:dyDescent="0.2">
      <c r="O107" s="7"/>
    </row>
    <row r="108" spans="15:15" x14ac:dyDescent="0.2">
      <c r="O108" s="7"/>
    </row>
    <row r="109" spans="15:15" x14ac:dyDescent="0.2">
      <c r="O109" s="7"/>
    </row>
    <row r="110" spans="15:15" x14ac:dyDescent="0.2">
      <c r="O110" s="7"/>
    </row>
    <row r="111" spans="15:15" x14ac:dyDescent="0.2">
      <c r="O111" s="7"/>
    </row>
    <row r="112" spans="15:15" x14ac:dyDescent="0.2">
      <c r="O112" s="7"/>
    </row>
    <row r="113" spans="15:15" x14ac:dyDescent="0.2">
      <c r="O113" s="7"/>
    </row>
    <row r="114" spans="15:15" x14ac:dyDescent="0.2">
      <c r="O114" s="7"/>
    </row>
    <row r="115" spans="15:15" x14ac:dyDescent="0.2">
      <c r="O115" s="7"/>
    </row>
    <row r="116" spans="15:15" x14ac:dyDescent="0.2">
      <c r="O116" s="7"/>
    </row>
    <row r="117" spans="15:15" x14ac:dyDescent="0.2">
      <c r="O117" s="7"/>
    </row>
    <row r="118" spans="15:15" x14ac:dyDescent="0.2">
      <c r="O118" s="7"/>
    </row>
    <row r="119" spans="15:15" x14ac:dyDescent="0.2">
      <c r="O119" s="7"/>
    </row>
    <row r="120" spans="15:15" x14ac:dyDescent="0.2">
      <c r="O120" s="7"/>
    </row>
    <row r="121" spans="15:15" x14ac:dyDescent="0.2">
      <c r="O121" s="7"/>
    </row>
    <row r="122" spans="15:15" x14ac:dyDescent="0.2">
      <c r="O122" s="7"/>
    </row>
    <row r="123" spans="15:15" x14ac:dyDescent="0.2">
      <c r="O123" s="7"/>
    </row>
    <row r="124" spans="15:15" x14ac:dyDescent="0.2">
      <c r="O124" s="7"/>
    </row>
    <row r="125" spans="15:15" x14ac:dyDescent="0.2">
      <c r="O125" s="7"/>
    </row>
    <row r="126" spans="15:15" x14ac:dyDescent="0.2">
      <c r="O126" s="7"/>
    </row>
    <row r="127" spans="15:15" x14ac:dyDescent="0.2">
      <c r="O127" s="7"/>
    </row>
    <row r="128" spans="15:15" x14ac:dyDescent="0.2">
      <c r="O128" s="7"/>
    </row>
    <row r="129" spans="15:15" x14ac:dyDescent="0.2">
      <c r="O129" s="7"/>
    </row>
    <row r="130" spans="15:15" x14ac:dyDescent="0.2">
      <c r="O130" s="7"/>
    </row>
    <row r="131" spans="15:15" x14ac:dyDescent="0.2">
      <c r="O131" s="7"/>
    </row>
    <row r="132" spans="15:15" x14ac:dyDescent="0.2">
      <c r="O132" s="7"/>
    </row>
    <row r="133" spans="15:15" x14ac:dyDescent="0.2">
      <c r="O133" s="7"/>
    </row>
    <row r="134" spans="15:15" x14ac:dyDescent="0.2">
      <c r="O134" s="7"/>
    </row>
    <row r="135" spans="15:15" x14ac:dyDescent="0.2">
      <c r="O135" s="7"/>
    </row>
    <row r="136" spans="15:15" x14ac:dyDescent="0.2">
      <c r="O136" s="7"/>
    </row>
    <row r="137" spans="15:15" x14ac:dyDescent="0.2">
      <c r="O137" s="7"/>
    </row>
    <row r="138" spans="15:15" x14ac:dyDescent="0.2">
      <c r="O138" s="7"/>
    </row>
  </sheetData>
  <protectedRanges>
    <protectedRange sqref="C18" name="Rango1_1_3_1_2_1_1_1_1_1_1_1_2"/>
    <protectedRange sqref="C48" name="Rango1_1_3_1_2_1_1_1_1_1_1_1_2_1"/>
  </protectedRanges>
  <autoFilter ref="B9:S61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B4:P4"/>
    <mergeCell ref="B7:P7"/>
    <mergeCell ref="C2:P2"/>
    <mergeCell ref="C3:P3"/>
    <mergeCell ref="B5:P5"/>
    <mergeCell ref="B6:P6"/>
    <mergeCell ref="S9:S10"/>
    <mergeCell ref="B9:B10"/>
    <mergeCell ref="D9:D10"/>
    <mergeCell ref="O9:O10"/>
    <mergeCell ref="E9:E10"/>
    <mergeCell ref="P9:P10"/>
    <mergeCell ref="C9:C10"/>
    <mergeCell ref="G9:N9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P14"/>
  <sheetViews>
    <sheetView zoomScaleNormal="100" workbookViewId="0">
      <selection activeCell="J11" sqref="J11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9.710937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3" width="15.42578125" customWidth="1"/>
    <col min="14" max="14" width="15.28515625" style="3" customWidth="1"/>
  </cols>
  <sheetData>
    <row r="2" spans="1:16" ht="19.5" customHeight="1" x14ac:dyDescent="0.3"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6" ht="19.5" x14ac:dyDescent="0.3">
      <c r="B3" s="1"/>
      <c r="C3" s="171" t="s">
        <v>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6" ht="15" x14ac:dyDescent="0.25">
      <c r="B4" s="168" t="s">
        <v>24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6" x14ac:dyDescent="0.2">
      <c r="B5" s="172" t="s">
        <v>7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6" ht="14.25" customHeight="1" x14ac:dyDescent="0.2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6" ht="14.25" customHeight="1" x14ac:dyDescent="0.2">
      <c r="B7" s="173">
        <v>43251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spans="1:16" ht="13.5" thickBot="1" x14ac:dyDescent="0.25"/>
    <row r="9" spans="1:16" s="11" customFormat="1" ht="20.25" customHeight="1" x14ac:dyDescent="0.2">
      <c r="B9" s="176" t="s">
        <v>4</v>
      </c>
      <c r="C9" s="178" t="s">
        <v>23</v>
      </c>
      <c r="D9" s="178" t="s">
        <v>9</v>
      </c>
      <c r="E9" s="175" t="s">
        <v>10</v>
      </c>
      <c r="F9" s="175" t="s">
        <v>14</v>
      </c>
      <c r="G9" s="175"/>
      <c r="H9" s="175"/>
      <c r="I9" s="175"/>
      <c r="J9" s="175"/>
      <c r="K9" s="175" t="s">
        <v>12</v>
      </c>
      <c r="L9" s="175" t="s">
        <v>21</v>
      </c>
      <c r="M9" s="175" t="s">
        <v>22</v>
      </c>
      <c r="N9" s="174" t="s">
        <v>20</v>
      </c>
    </row>
    <row r="10" spans="1:16" s="8" customFormat="1" ht="36" customHeight="1" thickBot="1" x14ac:dyDescent="0.25">
      <c r="B10" s="177"/>
      <c r="C10" s="179"/>
      <c r="D10" s="179"/>
      <c r="E10" s="175"/>
      <c r="F10" s="26" t="s">
        <v>15</v>
      </c>
      <c r="G10" s="26" t="s">
        <v>17</v>
      </c>
      <c r="H10" s="26" t="s">
        <v>16</v>
      </c>
      <c r="I10" s="26" t="s">
        <v>11</v>
      </c>
      <c r="J10" s="26" t="s">
        <v>5</v>
      </c>
      <c r="K10" s="175"/>
      <c r="L10" s="175"/>
      <c r="M10" s="175"/>
      <c r="N10" s="174"/>
    </row>
    <row r="11" spans="1:16" s="21" customFormat="1" ht="30" customHeight="1" x14ac:dyDescent="0.2">
      <c r="B11" s="27">
        <v>1</v>
      </c>
      <c r="C11" s="28" t="s">
        <v>59</v>
      </c>
      <c r="D11" s="28" t="s">
        <v>60</v>
      </c>
      <c r="E11" s="30">
        <v>25000</v>
      </c>
      <c r="F11" s="31"/>
      <c r="G11" s="31"/>
      <c r="H11" s="31">
        <v>375</v>
      </c>
      <c r="I11" s="31">
        <v>250</v>
      </c>
      <c r="J11" s="32">
        <f>SUM(E11:I11)</f>
        <v>25625</v>
      </c>
      <c r="K11" s="33">
        <v>5762.25</v>
      </c>
      <c r="L11" s="32">
        <f>+J11-K11</f>
        <v>19862.75</v>
      </c>
      <c r="M11" s="32"/>
      <c r="N11" s="32"/>
      <c r="P11" s="34"/>
    </row>
    <row r="12" spans="1:16" x14ac:dyDescent="0.2">
      <c r="A12" s="6"/>
      <c r="B12" s="14"/>
      <c r="C12" s="29"/>
      <c r="D12" s="15"/>
      <c r="E12" s="5" t="s">
        <v>119</v>
      </c>
      <c r="F12" s="5"/>
      <c r="G12" s="5"/>
      <c r="H12" s="5"/>
      <c r="I12" s="5"/>
      <c r="J12" s="38"/>
      <c r="N12"/>
    </row>
    <row r="13" spans="1:16" x14ac:dyDescent="0.2">
      <c r="C13" s="29"/>
    </row>
    <row r="14" spans="1:16" x14ac:dyDescent="0.2">
      <c r="J14" s="35">
        <f>+J13-J12</f>
        <v>0</v>
      </c>
    </row>
  </sheetData>
  <protectedRanges>
    <protectedRange sqref="E11" name="Rango4_5_1_2_3_2_1"/>
  </protectedRanges>
  <mergeCells count="16">
    <mergeCell ref="B7:N7"/>
    <mergeCell ref="O7:P7"/>
    <mergeCell ref="N9:N10"/>
    <mergeCell ref="E9:E10"/>
    <mergeCell ref="L9:L10"/>
    <mergeCell ref="B9:B10"/>
    <mergeCell ref="C9:C10"/>
    <mergeCell ref="D9:D10"/>
    <mergeCell ref="K9:K10"/>
    <mergeCell ref="M9:M10"/>
    <mergeCell ref="F9:J9"/>
    <mergeCell ref="C2:N2"/>
    <mergeCell ref="C3:N3"/>
    <mergeCell ref="B4:N4"/>
    <mergeCell ref="B5:N5"/>
    <mergeCell ref="B6:N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Q64"/>
  <sheetViews>
    <sheetView zoomScaleNormal="100" workbookViewId="0">
      <selection activeCell="C30" sqref="C30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5" width="16.85546875" customWidth="1"/>
    <col min="6" max="6" width="14.140625" customWidth="1"/>
    <col min="7" max="9" width="11.7109375" customWidth="1"/>
    <col min="10" max="10" width="13" customWidth="1"/>
    <col min="11" max="11" width="17.85546875" style="2" customWidth="1"/>
    <col min="12" max="13" width="20.42578125" customWidth="1"/>
    <col min="14" max="14" width="19.85546875" style="24" customWidth="1"/>
  </cols>
  <sheetData>
    <row r="2" spans="2:17" ht="19.5" customHeight="1" x14ac:dyDescent="0.3">
      <c r="C2" s="170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2:17" ht="19.5" x14ac:dyDescent="0.3">
      <c r="B3" s="1"/>
      <c r="C3" s="171" t="s">
        <v>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2:17" ht="19.5" customHeight="1" x14ac:dyDescent="0.25">
      <c r="B4" s="168" t="s">
        <v>24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2:17" x14ac:dyDescent="0.2">
      <c r="B5" s="172" t="s">
        <v>6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2:17" ht="14.25" customHeight="1" x14ac:dyDescent="0.2">
      <c r="B6" s="172" t="s">
        <v>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2:17" ht="14.25" customHeight="1" x14ac:dyDescent="0.2">
      <c r="B7" s="169">
        <f>+'RENGLON 022'!B7:N7</f>
        <v>43251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2:17" ht="13.5" thickBot="1" x14ac:dyDescent="0.25"/>
    <row r="9" spans="2:17" s="8" customFormat="1" ht="12.75" customHeight="1" x14ac:dyDescent="0.2">
      <c r="B9" s="175" t="s">
        <v>4</v>
      </c>
      <c r="C9" s="182" t="s">
        <v>23</v>
      </c>
      <c r="D9" s="176" t="s">
        <v>9</v>
      </c>
      <c r="E9" s="178" t="s">
        <v>10</v>
      </c>
      <c r="F9" s="43" t="s">
        <v>14</v>
      </c>
      <c r="G9" s="43"/>
      <c r="H9" s="43"/>
      <c r="I9" s="43"/>
      <c r="J9" s="43"/>
      <c r="K9" s="185" t="s">
        <v>12</v>
      </c>
      <c r="L9" s="178" t="s">
        <v>13</v>
      </c>
      <c r="M9" s="187" t="s">
        <v>87</v>
      </c>
      <c r="N9" s="180" t="s">
        <v>20</v>
      </c>
    </row>
    <row r="10" spans="2:17" s="8" customFormat="1" ht="38.25" x14ac:dyDescent="0.2">
      <c r="B10" s="179"/>
      <c r="C10" s="183"/>
      <c r="D10" s="184"/>
      <c r="E10" s="179"/>
      <c r="F10" s="44" t="s">
        <v>15</v>
      </c>
      <c r="G10" s="44" t="s">
        <v>16</v>
      </c>
      <c r="H10" s="44" t="s">
        <v>11</v>
      </c>
      <c r="I10" s="44" t="s">
        <v>22</v>
      </c>
      <c r="J10" s="44" t="s">
        <v>5</v>
      </c>
      <c r="K10" s="186"/>
      <c r="L10" s="179"/>
      <c r="M10" s="188"/>
      <c r="N10" s="181"/>
    </row>
    <row r="11" spans="2:17" s="42" customFormat="1" ht="15" x14ac:dyDescent="0.25">
      <c r="B11" s="50">
        <v>1</v>
      </c>
      <c r="C11" s="86" t="s">
        <v>127</v>
      </c>
      <c r="D11" s="52" t="s">
        <v>85</v>
      </c>
      <c r="E11" s="102">
        <v>1668</v>
      </c>
      <c r="F11" s="93">
        <v>1000</v>
      </c>
      <c r="G11" s="127"/>
      <c r="H11" s="95">
        <v>250</v>
      </c>
      <c r="I11" s="95"/>
      <c r="J11" s="97">
        <f t="shared" ref="J11:J33" si="0">SUM(E11:I11)</f>
        <v>2918</v>
      </c>
      <c r="K11" s="60">
        <v>373.52</v>
      </c>
      <c r="L11" s="97">
        <f t="shared" ref="L11:L57" si="1">+J11-K11</f>
        <v>2544.48</v>
      </c>
      <c r="M11" s="85"/>
      <c r="N11" s="128"/>
      <c r="O11" s="41"/>
      <c r="P11" s="41"/>
      <c r="Q11" s="41"/>
    </row>
    <row r="12" spans="2:17" s="42" customFormat="1" ht="15" x14ac:dyDescent="0.25">
      <c r="B12" s="50">
        <v>2</v>
      </c>
      <c r="C12" s="86" t="s">
        <v>139</v>
      </c>
      <c r="D12" s="101" t="s">
        <v>140</v>
      </c>
      <c r="E12" s="102">
        <v>3241</v>
      </c>
      <c r="F12" s="103">
        <v>1000</v>
      </c>
      <c r="G12" s="104"/>
      <c r="H12" s="95">
        <v>250</v>
      </c>
      <c r="I12" s="95"/>
      <c r="J12" s="97">
        <f t="shared" si="0"/>
        <v>4491</v>
      </c>
      <c r="K12" s="60">
        <v>636.15</v>
      </c>
      <c r="L12" s="97">
        <f t="shared" si="1"/>
        <v>3854.85</v>
      </c>
      <c r="M12" s="85"/>
      <c r="N12" s="54"/>
      <c r="O12" s="41"/>
      <c r="P12" s="41"/>
      <c r="Q12" s="41"/>
    </row>
    <row r="13" spans="2:17" s="42" customFormat="1" ht="15" x14ac:dyDescent="0.25">
      <c r="B13" s="50">
        <v>3</v>
      </c>
      <c r="C13" s="86" t="s">
        <v>141</v>
      </c>
      <c r="D13" s="101" t="s">
        <v>76</v>
      </c>
      <c r="E13" s="102">
        <v>5325</v>
      </c>
      <c r="F13" s="93">
        <v>1800</v>
      </c>
      <c r="G13" s="93"/>
      <c r="H13" s="95">
        <v>250</v>
      </c>
      <c r="I13" s="105"/>
      <c r="J13" s="97">
        <f t="shared" si="0"/>
        <v>7375</v>
      </c>
      <c r="K13" s="60">
        <v>1348.34</v>
      </c>
      <c r="L13" s="97">
        <f t="shared" si="1"/>
        <v>6026.66</v>
      </c>
      <c r="M13" s="85"/>
      <c r="N13" s="54"/>
      <c r="O13" s="41"/>
      <c r="P13" s="41"/>
      <c r="Q13" s="41"/>
    </row>
    <row r="14" spans="2:17" s="42" customFormat="1" ht="15" x14ac:dyDescent="0.25">
      <c r="B14" s="50">
        <v>4</v>
      </c>
      <c r="C14" s="106" t="s">
        <v>131</v>
      </c>
      <c r="D14" s="52" t="s">
        <v>80</v>
      </c>
      <c r="E14" s="102">
        <v>1628</v>
      </c>
      <c r="F14" s="103">
        <v>1000</v>
      </c>
      <c r="G14" s="93"/>
      <c r="H14" s="95">
        <v>250</v>
      </c>
      <c r="I14" s="107"/>
      <c r="J14" s="97">
        <f t="shared" si="0"/>
        <v>2878</v>
      </c>
      <c r="K14" s="60">
        <v>367.92</v>
      </c>
      <c r="L14" s="97">
        <f t="shared" si="1"/>
        <v>2510.08</v>
      </c>
      <c r="M14" s="85"/>
      <c r="N14" s="54"/>
      <c r="O14" s="41"/>
      <c r="P14" s="41"/>
      <c r="Q14" s="41"/>
    </row>
    <row r="15" spans="2:17" s="42" customFormat="1" ht="15" x14ac:dyDescent="0.25">
      <c r="B15" s="50">
        <v>5</v>
      </c>
      <c r="C15" s="108" t="s">
        <v>72</v>
      </c>
      <c r="D15" s="86" t="s">
        <v>73</v>
      </c>
      <c r="E15" s="102">
        <f>3081</f>
        <v>3081</v>
      </c>
      <c r="F15" s="103">
        <v>1000</v>
      </c>
      <c r="G15" s="104"/>
      <c r="H15" s="95">
        <v>250</v>
      </c>
      <c r="I15" s="95"/>
      <c r="J15" s="97">
        <f t="shared" si="0"/>
        <v>4331</v>
      </c>
      <c r="K15" s="60">
        <v>612.15</v>
      </c>
      <c r="L15" s="97">
        <f t="shared" si="1"/>
        <v>3718.85</v>
      </c>
      <c r="M15" s="85"/>
      <c r="N15" s="54"/>
      <c r="O15" s="41"/>
      <c r="P15" s="41"/>
      <c r="Q15" s="41"/>
    </row>
    <row r="16" spans="2:17" s="42" customFormat="1" ht="15" x14ac:dyDescent="0.25">
      <c r="B16" s="50">
        <v>6</v>
      </c>
      <c r="C16" s="108" t="s">
        <v>247</v>
      </c>
      <c r="D16" s="108" t="s">
        <v>147</v>
      </c>
      <c r="E16" s="109">
        <v>2375</v>
      </c>
      <c r="F16" s="110">
        <v>1000</v>
      </c>
      <c r="G16" s="93"/>
      <c r="H16" s="95">
        <v>250</v>
      </c>
      <c r="I16" s="95"/>
      <c r="J16" s="97">
        <f t="shared" si="0"/>
        <v>3625</v>
      </c>
      <c r="K16" s="60">
        <v>472.5</v>
      </c>
      <c r="L16" s="97">
        <f t="shared" si="1"/>
        <v>3152.5</v>
      </c>
      <c r="M16" s="85"/>
      <c r="N16" s="54"/>
      <c r="O16" s="41"/>
      <c r="P16" s="41"/>
      <c r="Q16" s="41"/>
    </row>
    <row r="17" spans="2:17" s="42" customFormat="1" ht="15" x14ac:dyDescent="0.25">
      <c r="B17" s="50">
        <v>7</v>
      </c>
      <c r="C17" s="111" t="s">
        <v>142</v>
      </c>
      <c r="D17" s="112" t="s">
        <v>65</v>
      </c>
      <c r="E17" s="102">
        <v>5095</v>
      </c>
      <c r="F17" s="93">
        <v>1800</v>
      </c>
      <c r="G17" s="93"/>
      <c r="H17" s="95">
        <v>250</v>
      </c>
      <c r="I17" s="95"/>
      <c r="J17" s="97">
        <f t="shared" si="0"/>
        <v>7145</v>
      </c>
      <c r="K17" s="60">
        <v>1206.1199999999999</v>
      </c>
      <c r="L17" s="97">
        <f t="shared" si="1"/>
        <v>5938.88</v>
      </c>
      <c r="M17" s="85"/>
      <c r="N17" s="54"/>
      <c r="O17" s="41"/>
      <c r="P17" s="41"/>
      <c r="Q17" s="41"/>
    </row>
    <row r="18" spans="2:17" s="42" customFormat="1" ht="15" x14ac:dyDescent="0.25">
      <c r="B18" s="50">
        <v>8</v>
      </c>
      <c r="C18" s="111" t="s">
        <v>143</v>
      </c>
      <c r="D18" s="112" t="s">
        <v>144</v>
      </c>
      <c r="E18" s="102">
        <v>3241</v>
      </c>
      <c r="F18" s="93">
        <v>1000</v>
      </c>
      <c r="G18" s="93"/>
      <c r="H18" s="95">
        <v>250</v>
      </c>
      <c r="I18" s="95"/>
      <c r="J18" s="97">
        <f t="shared" si="0"/>
        <v>4491</v>
      </c>
      <c r="K18" s="60">
        <v>636.15</v>
      </c>
      <c r="L18" s="97">
        <f t="shared" si="1"/>
        <v>3854.85</v>
      </c>
      <c r="M18" s="85"/>
      <c r="N18" s="54"/>
      <c r="O18" s="41"/>
      <c r="P18" s="41"/>
      <c r="Q18" s="41"/>
    </row>
    <row r="19" spans="2:17" s="42" customFormat="1" ht="15" x14ac:dyDescent="0.25">
      <c r="B19" s="50">
        <v>9</v>
      </c>
      <c r="C19" s="51" t="s">
        <v>145</v>
      </c>
      <c r="D19" s="113" t="s">
        <v>76</v>
      </c>
      <c r="E19" s="102">
        <v>5325</v>
      </c>
      <c r="F19" s="93">
        <v>1800</v>
      </c>
      <c r="G19" s="93"/>
      <c r="H19" s="95">
        <v>250</v>
      </c>
      <c r="I19" s="95"/>
      <c r="J19" s="97">
        <f t="shared" si="0"/>
        <v>7375</v>
      </c>
      <c r="K19" s="60">
        <v>1252.58</v>
      </c>
      <c r="L19" s="97">
        <f t="shared" si="1"/>
        <v>6122.42</v>
      </c>
      <c r="M19" s="85"/>
      <c r="N19" s="129"/>
      <c r="O19" s="41"/>
      <c r="P19" s="41"/>
      <c r="Q19" s="41"/>
    </row>
    <row r="20" spans="2:17" s="42" customFormat="1" ht="15" x14ac:dyDescent="0.25">
      <c r="B20" s="50">
        <v>10</v>
      </c>
      <c r="C20" s="51" t="s">
        <v>84</v>
      </c>
      <c r="D20" s="114" t="s">
        <v>156</v>
      </c>
      <c r="E20" s="67">
        <v>5325</v>
      </c>
      <c r="F20" s="93">
        <v>1800</v>
      </c>
      <c r="G20" s="94"/>
      <c r="H20" s="95">
        <v>250</v>
      </c>
      <c r="I20" s="95"/>
      <c r="J20" s="97">
        <f t="shared" si="0"/>
        <v>7375</v>
      </c>
      <c r="K20" s="58">
        <v>1348.34</v>
      </c>
      <c r="L20" s="97">
        <f t="shared" si="1"/>
        <v>6026.66</v>
      </c>
      <c r="M20" s="93"/>
      <c r="N20" s="115"/>
      <c r="O20" s="41"/>
      <c r="P20" s="41"/>
      <c r="Q20" s="41"/>
    </row>
    <row r="21" spans="2:17" s="42" customFormat="1" ht="15" x14ac:dyDescent="0.25">
      <c r="B21" s="50">
        <v>11</v>
      </c>
      <c r="C21" s="52" t="s">
        <v>170</v>
      </c>
      <c r="D21" s="52" t="s">
        <v>63</v>
      </c>
      <c r="E21" s="102">
        <v>5325</v>
      </c>
      <c r="F21" s="93">
        <v>1800</v>
      </c>
      <c r="G21" s="116"/>
      <c r="H21" s="95">
        <v>250</v>
      </c>
      <c r="I21" s="95"/>
      <c r="J21" s="97">
        <f t="shared" si="0"/>
        <v>7375</v>
      </c>
      <c r="K21" s="58">
        <v>1348.34</v>
      </c>
      <c r="L21" s="97">
        <f t="shared" si="1"/>
        <v>6026.66</v>
      </c>
      <c r="M21" s="85"/>
      <c r="N21" s="54"/>
      <c r="O21" s="41"/>
      <c r="P21" s="41"/>
      <c r="Q21" s="41"/>
    </row>
    <row r="22" spans="2:17" s="42" customFormat="1" ht="15" x14ac:dyDescent="0.25">
      <c r="B22" s="50">
        <v>12</v>
      </c>
      <c r="C22" s="52" t="s">
        <v>82</v>
      </c>
      <c r="D22" s="52" t="s">
        <v>65</v>
      </c>
      <c r="E22" s="102">
        <v>3081</v>
      </c>
      <c r="F22" s="103">
        <v>1000</v>
      </c>
      <c r="G22" s="93"/>
      <c r="H22" s="95">
        <v>250</v>
      </c>
      <c r="I22" s="95"/>
      <c r="J22" s="97">
        <f t="shared" si="0"/>
        <v>4331</v>
      </c>
      <c r="K22" s="58">
        <v>667</v>
      </c>
      <c r="L22" s="97">
        <f t="shared" si="1"/>
        <v>3664</v>
      </c>
      <c r="M22" s="85"/>
      <c r="N22" s="54"/>
      <c r="O22" s="41"/>
      <c r="P22" s="41"/>
      <c r="Q22" s="41"/>
    </row>
    <row r="23" spans="2:17" s="42" customFormat="1" ht="15" x14ac:dyDescent="0.25">
      <c r="B23" s="50">
        <v>13</v>
      </c>
      <c r="C23" s="111" t="s">
        <v>122</v>
      </c>
      <c r="D23" s="117" t="s">
        <v>70</v>
      </c>
      <c r="E23" s="102">
        <v>1668</v>
      </c>
      <c r="F23" s="103">
        <v>1000</v>
      </c>
      <c r="G23" s="93"/>
      <c r="H23" s="95">
        <v>250</v>
      </c>
      <c r="I23" s="105"/>
      <c r="J23" s="97">
        <f t="shared" si="0"/>
        <v>2918</v>
      </c>
      <c r="K23" s="58">
        <v>373.52</v>
      </c>
      <c r="L23" s="97">
        <f t="shared" si="1"/>
        <v>2544.48</v>
      </c>
      <c r="M23" s="85"/>
      <c r="N23" s="54"/>
      <c r="O23" s="41"/>
      <c r="P23" s="41"/>
      <c r="Q23" s="41"/>
    </row>
    <row r="24" spans="2:17" s="42" customFormat="1" ht="15" x14ac:dyDescent="0.25">
      <c r="B24" s="50">
        <v>14</v>
      </c>
      <c r="C24" s="86" t="s">
        <v>153</v>
      </c>
      <c r="D24" s="113" t="s">
        <v>76</v>
      </c>
      <c r="E24" s="102">
        <v>5325</v>
      </c>
      <c r="F24" s="93">
        <v>1800</v>
      </c>
      <c r="G24" s="93">
        <v>375</v>
      </c>
      <c r="H24" s="95">
        <v>250</v>
      </c>
      <c r="I24" s="118"/>
      <c r="J24" s="97">
        <f t="shared" si="0"/>
        <v>7750</v>
      </c>
      <c r="K24" s="60">
        <v>1429.13</v>
      </c>
      <c r="L24" s="97">
        <f t="shared" si="1"/>
        <v>6320.87</v>
      </c>
      <c r="M24" s="85"/>
      <c r="N24" s="54"/>
      <c r="O24" s="41"/>
      <c r="P24" s="41"/>
      <c r="Q24" s="41"/>
    </row>
    <row r="25" spans="2:17" s="42" customFormat="1" ht="15" x14ac:dyDescent="0.25">
      <c r="B25" s="50">
        <v>15</v>
      </c>
      <c r="C25" s="117" t="s">
        <v>74</v>
      </c>
      <c r="D25" s="52" t="s">
        <v>75</v>
      </c>
      <c r="E25" s="102">
        <v>2375</v>
      </c>
      <c r="F25" s="103">
        <v>1000</v>
      </c>
      <c r="G25" s="93"/>
      <c r="H25" s="95">
        <v>250</v>
      </c>
      <c r="I25" s="107"/>
      <c r="J25" s="97">
        <f t="shared" si="0"/>
        <v>3625</v>
      </c>
      <c r="K25" s="60">
        <v>472.5</v>
      </c>
      <c r="L25" s="97">
        <f t="shared" si="1"/>
        <v>3152.5</v>
      </c>
      <c r="M25" s="85"/>
      <c r="N25" s="54"/>
      <c r="O25" s="41"/>
      <c r="P25" s="41"/>
      <c r="Q25" s="41"/>
    </row>
    <row r="26" spans="2:17" s="42" customFormat="1" ht="15" x14ac:dyDescent="0.25">
      <c r="B26" s="50">
        <v>16</v>
      </c>
      <c r="C26" s="111" t="s">
        <v>166</v>
      </c>
      <c r="D26" s="112" t="s">
        <v>83</v>
      </c>
      <c r="E26" s="102">
        <v>3081</v>
      </c>
      <c r="F26" s="93">
        <v>1000</v>
      </c>
      <c r="G26" s="93"/>
      <c r="H26" s="95">
        <v>250</v>
      </c>
      <c r="I26" s="105"/>
      <c r="J26" s="97">
        <f t="shared" si="0"/>
        <v>4331</v>
      </c>
      <c r="K26" s="60">
        <v>612.15</v>
      </c>
      <c r="L26" s="97">
        <f t="shared" si="1"/>
        <v>3718.85</v>
      </c>
      <c r="M26" s="85"/>
      <c r="N26" s="54"/>
      <c r="O26" s="41"/>
      <c r="P26" s="41"/>
      <c r="Q26" s="41"/>
    </row>
    <row r="27" spans="2:17" s="42" customFormat="1" ht="15" x14ac:dyDescent="0.25">
      <c r="B27" s="50">
        <v>17</v>
      </c>
      <c r="C27" s="86" t="s">
        <v>154</v>
      </c>
      <c r="D27" s="113" t="s">
        <v>81</v>
      </c>
      <c r="E27" s="102">
        <v>5787</v>
      </c>
      <c r="F27" s="93">
        <v>1800</v>
      </c>
      <c r="G27" s="93"/>
      <c r="H27" s="95">
        <v>250</v>
      </c>
      <c r="I27" s="95"/>
      <c r="J27" s="97">
        <f t="shared" si="0"/>
        <v>7837</v>
      </c>
      <c r="K27" s="60">
        <v>1447.88</v>
      </c>
      <c r="L27" s="97">
        <f t="shared" si="1"/>
        <v>6389.12</v>
      </c>
      <c r="M27" s="85"/>
      <c r="N27" s="54"/>
      <c r="O27" s="41"/>
      <c r="P27" s="41"/>
      <c r="Q27" s="41"/>
    </row>
    <row r="28" spans="2:17" s="42" customFormat="1" ht="15" x14ac:dyDescent="0.25">
      <c r="B28" s="50">
        <v>18</v>
      </c>
      <c r="C28" s="52" t="s">
        <v>149</v>
      </c>
      <c r="D28" s="52" t="s">
        <v>70</v>
      </c>
      <c r="E28" s="102">
        <v>1668</v>
      </c>
      <c r="F28" s="110">
        <v>1000</v>
      </c>
      <c r="G28" s="93"/>
      <c r="H28" s="95">
        <v>250</v>
      </c>
      <c r="I28" s="95"/>
      <c r="J28" s="97">
        <f t="shared" si="0"/>
        <v>2918</v>
      </c>
      <c r="K28" s="60">
        <v>373.52</v>
      </c>
      <c r="L28" s="97">
        <f t="shared" si="1"/>
        <v>2544.48</v>
      </c>
      <c r="M28" s="85"/>
      <c r="N28" s="54"/>
      <c r="O28" s="41"/>
      <c r="P28" s="41"/>
      <c r="Q28" s="41"/>
    </row>
    <row r="29" spans="2:17" s="42" customFormat="1" ht="15" x14ac:dyDescent="0.25">
      <c r="B29" s="50">
        <v>19</v>
      </c>
      <c r="C29" s="86" t="s">
        <v>150</v>
      </c>
      <c r="D29" s="113" t="s">
        <v>155</v>
      </c>
      <c r="E29" s="102">
        <f>5835</f>
        <v>5835</v>
      </c>
      <c r="F29" s="93">
        <v>3000</v>
      </c>
      <c r="G29" s="93"/>
      <c r="H29" s="95">
        <v>250</v>
      </c>
      <c r="I29" s="107"/>
      <c r="J29" s="97">
        <f t="shared" si="0"/>
        <v>9085</v>
      </c>
      <c r="K29" s="60">
        <v>1800.68</v>
      </c>
      <c r="L29" s="97">
        <f t="shared" si="1"/>
        <v>7284.32</v>
      </c>
      <c r="M29" s="85"/>
      <c r="N29" s="54"/>
      <c r="O29" s="41"/>
      <c r="P29" s="41"/>
      <c r="Q29" s="41"/>
    </row>
    <row r="30" spans="2:17" s="42" customFormat="1" ht="15" x14ac:dyDescent="0.25">
      <c r="B30" s="50">
        <v>20</v>
      </c>
      <c r="C30" s="106" t="s">
        <v>136</v>
      </c>
      <c r="D30" s="52" t="s">
        <v>76</v>
      </c>
      <c r="E30" s="102">
        <v>5325</v>
      </c>
      <c r="F30" s="93">
        <v>1800</v>
      </c>
      <c r="G30" s="104"/>
      <c r="H30" s="95">
        <v>250</v>
      </c>
      <c r="I30" s="107"/>
      <c r="J30" s="97">
        <f t="shared" si="0"/>
        <v>7375</v>
      </c>
      <c r="K30" s="60">
        <v>1348.34</v>
      </c>
      <c r="L30" s="97">
        <f t="shared" si="1"/>
        <v>6026.66</v>
      </c>
      <c r="M30" s="85"/>
      <c r="N30" s="54"/>
      <c r="O30" s="41"/>
      <c r="P30" s="41"/>
    </row>
    <row r="31" spans="2:17" s="42" customFormat="1" ht="15" x14ac:dyDescent="0.25">
      <c r="B31" s="50">
        <v>21</v>
      </c>
      <c r="C31" s="70" t="s">
        <v>86</v>
      </c>
      <c r="D31" s="51" t="s">
        <v>164</v>
      </c>
      <c r="E31" s="67">
        <f>3081</f>
        <v>3081</v>
      </c>
      <c r="F31" s="66">
        <v>1000</v>
      </c>
      <c r="G31" s="94"/>
      <c r="H31" s="95">
        <v>250</v>
      </c>
      <c r="I31" s="95"/>
      <c r="J31" s="97">
        <f t="shared" si="0"/>
        <v>4331</v>
      </c>
      <c r="K31" s="60">
        <v>612.15</v>
      </c>
      <c r="L31" s="97">
        <f t="shared" si="1"/>
        <v>3718.85</v>
      </c>
      <c r="M31" s="93"/>
      <c r="N31" s="54"/>
      <c r="O31" s="41"/>
      <c r="P31" s="41"/>
      <c r="Q31" s="41"/>
    </row>
    <row r="32" spans="2:17" s="42" customFormat="1" ht="15" x14ac:dyDescent="0.25">
      <c r="B32" s="50">
        <v>22</v>
      </c>
      <c r="C32" s="52" t="s">
        <v>121</v>
      </c>
      <c r="D32" s="52" t="s">
        <v>69</v>
      </c>
      <c r="E32" s="102">
        <v>5325</v>
      </c>
      <c r="F32" s="93">
        <v>1800</v>
      </c>
      <c r="G32" s="116"/>
      <c r="H32" s="95">
        <v>250</v>
      </c>
      <c r="I32" s="95"/>
      <c r="J32" s="97">
        <f t="shared" si="0"/>
        <v>7375</v>
      </c>
      <c r="K32" s="60">
        <v>1252.58</v>
      </c>
      <c r="L32" s="97">
        <f t="shared" si="1"/>
        <v>6122.42</v>
      </c>
      <c r="M32" s="85"/>
      <c r="N32" s="54"/>
      <c r="O32" s="41"/>
      <c r="P32" s="41"/>
      <c r="Q32" s="41"/>
    </row>
    <row r="33" spans="2:17" s="42" customFormat="1" ht="15" x14ac:dyDescent="0.25">
      <c r="B33" s="50">
        <v>23</v>
      </c>
      <c r="C33" s="117" t="s">
        <v>66</v>
      </c>
      <c r="D33" s="52" t="s">
        <v>63</v>
      </c>
      <c r="E33" s="102">
        <v>5325</v>
      </c>
      <c r="F33" s="93">
        <v>1800</v>
      </c>
      <c r="G33" s="116"/>
      <c r="H33" s="95">
        <v>250</v>
      </c>
      <c r="I33" s="95"/>
      <c r="J33" s="97">
        <f t="shared" si="0"/>
        <v>7375</v>
      </c>
      <c r="K33" s="58">
        <v>1348.34</v>
      </c>
      <c r="L33" s="97">
        <f t="shared" si="1"/>
        <v>6026.66</v>
      </c>
      <c r="M33" s="85"/>
      <c r="N33" s="54"/>
      <c r="O33" s="41"/>
      <c r="P33" s="41"/>
      <c r="Q33" s="41"/>
    </row>
    <row r="34" spans="2:17" s="42" customFormat="1" ht="15" x14ac:dyDescent="0.25">
      <c r="B34" s="50">
        <v>24</v>
      </c>
      <c r="C34" s="119" t="s">
        <v>165</v>
      </c>
      <c r="D34" s="119" t="s">
        <v>67</v>
      </c>
      <c r="E34" s="120">
        <v>2920</v>
      </c>
      <c r="F34" s="95">
        <v>1000</v>
      </c>
      <c r="G34" s="96"/>
      <c r="H34" s="95">
        <v>250</v>
      </c>
      <c r="I34" s="95"/>
      <c r="J34" s="97">
        <v>4170</v>
      </c>
      <c r="K34" s="58">
        <v>548.79999999999995</v>
      </c>
      <c r="L34" s="97">
        <f t="shared" si="1"/>
        <v>3621.2</v>
      </c>
      <c r="M34" s="54"/>
      <c r="N34" s="119"/>
      <c r="O34" s="41"/>
      <c r="P34" s="41"/>
      <c r="Q34" s="41"/>
    </row>
    <row r="35" spans="2:17" s="42" customFormat="1" ht="15" x14ac:dyDescent="0.25">
      <c r="B35" s="50">
        <v>25</v>
      </c>
      <c r="C35" s="108" t="s">
        <v>248</v>
      </c>
      <c r="D35" s="119" t="s">
        <v>78</v>
      </c>
      <c r="E35" s="67">
        <f>3081</f>
        <v>3081</v>
      </c>
      <c r="F35" s="66">
        <v>1000</v>
      </c>
      <c r="G35" s="94"/>
      <c r="H35" s="95">
        <v>250</v>
      </c>
      <c r="I35" s="95"/>
      <c r="J35" s="97">
        <f t="shared" ref="J35:J57" si="2">SUM(E35:I35)</f>
        <v>4331</v>
      </c>
      <c r="K35" s="60">
        <v>612.15</v>
      </c>
      <c r="L35" s="97">
        <f t="shared" si="1"/>
        <v>3718.85</v>
      </c>
      <c r="M35" s="85"/>
      <c r="N35" s="54"/>
      <c r="O35" s="41"/>
      <c r="P35" s="41"/>
      <c r="Q35" s="41"/>
    </row>
    <row r="36" spans="2:17" s="42" customFormat="1" ht="15" x14ac:dyDescent="0.25">
      <c r="B36" s="50">
        <v>26</v>
      </c>
      <c r="C36" s="52" t="s">
        <v>64</v>
      </c>
      <c r="D36" s="65" t="s">
        <v>65</v>
      </c>
      <c r="E36" s="102">
        <v>5095</v>
      </c>
      <c r="F36" s="93">
        <v>1800</v>
      </c>
      <c r="G36" s="121"/>
      <c r="H36" s="95">
        <v>250</v>
      </c>
      <c r="I36" s="95"/>
      <c r="J36" s="97">
        <f t="shared" si="2"/>
        <v>7145</v>
      </c>
      <c r="K36" s="58">
        <v>1206.1199999999999</v>
      </c>
      <c r="L36" s="97">
        <f t="shared" si="1"/>
        <v>5938.88</v>
      </c>
      <c r="M36" s="85"/>
      <c r="N36" s="54"/>
      <c r="O36" s="41"/>
      <c r="P36" s="41"/>
      <c r="Q36" s="41"/>
    </row>
    <row r="37" spans="2:17" s="42" customFormat="1" ht="15" x14ac:dyDescent="0.25">
      <c r="B37" s="50">
        <v>27</v>
      </c>
      <c r="C37" s="122" t="s">
        <v>138</v>
      </c>
      <c r="D37" s="123" t="s">
        <v>62</v>
      </c>
      <c r="E37" s="102">
        <v>3241</v>
      </c>
      <c r="F37" s="103">
        <v>1000</v>
      </c>
      <c r="G37" s="104"/>
      <c r="H37" s="95">
        <v>250</v>
      </c>
      <c r="I37" s="124"/>
      <c r="J37" s="97">
        <f t="shared" si="2"/>
        <v>4491</v>
      </c>
      <c r="K37" s="60">
        <v>636.15</v>
      </c>
      <c r="L37" s="97">
        <f t="shared" si="1"/>
        <v>3854.85</v>
      </c>
      <c r="M37" s="85"/>
      <c r="N37" s="144">
        <v>946</v>
      </c>
      <c r="O37" s="41"/>
      <c r="P37" s="41"/>
      <c r="Q37" s="41"/>
    </row>
    <row r="38" spans="2:17" s="42" customFormat="1" ht="15" x14ac:dyDescent="0.25">
      <c r="B38" s="50">
        <v>28</v>
      </c>
      <c r="C38" s="106" t="s">
        <v>130</v>
      </c>
      <c r="D38" s="52" t="s">
        <v>79</v>
      </c>
      <c r="E38" s="102">
        <v>1668</v>
      </c>
      <c r="F38" s="103">
        <v>1000</v>
      </c>
      <c r="G38" s="93"/>
      <c r="H38" s="95">
        <v>250</v>
      </c>
      <c r="I38" s="95"/>
      <c r="J38" s="97">
        <f t="shared" si="2"/>
        <v>2918</v>
      </c>
      <c r="K38" s="58">
        <v>373.52</v>
      </c>
      <c r="L38" s="97">
        <f t="shared" si="1"/>
        <v>2544.48</v>
      </c>
      <c r="M38" s="85"/>
      <c r="N38" s="54"/>
      <c r="O38" s="41"/>
      <c r="P38" s="41"/>
      <c r="Q38" s="41"/>
    </row>
    <row r="39" spans="2:17" s="42" customFormat="1" ht="15" x14ac:dyDescent="0.25">
      <c r="B39" s="50">
        <v>29</v>
      </c>
      <c r="C39" s="52" t="s">
        <v>123</v>
      </c>
      <c r="D39" s="52" t="s">
        <v>63</v>
      </c>
      <c r="E39" s="102">
        <v>5325</v>
      </c>
      <c r="F39" s="93">
        <v>1800</v>
      </c>
      <c r="G39" s="116"/>
      <c r="H39" s="95">
        <v>250</v>
      </c>
      <c r="I39" s="95"/>
      <c r="J39" s="97">
        <f t="shared" si="2"/>
        <v>7375</v>
      </c>
      <c r="K39" s="58">
        <v>1348.34</v>
      </c>
      <c r="L39" s="97">
        <f t="shared" si="1"/>
        <v>6026.66</v>
      </c>
      <c r="M39" s="85"/>
      <c r="N39" s="54"/>
      <c r="O39" s="41"/>
      <c r="P39" s="41"/>
      <c r="Q39" s="41"/>
    </row>
    <row r="40" spans="2:17" s="42" customFormat="1" ht="15" x14ac:dyDescent="0.25">
      <c r="B40" s="50">
        <v>30</v>
      </c>
      <c r="C40" s="87" t="s">
        <v>161</v>
      </c>
      <c r="D40" s="114" t="s">
        <v>156</v>
      </c>
      <c r="E40" s="67">
        <v>5325</v>
      </c>
      <c r="F40" s="93">
        <v>1800</v>
      </c>
      <c r="G40" s="94">
        <v>375</v>
      </c>
      <c r="H40" s="95">
        <v>250</v>
      </c>
      <c r="I40" s="124"/>
      <c r="J40" s="97">
        <f t="shared" si="2"/>
        <v>7750</v>
      </c>
      <c r="K40" s="60">
        <v>1429.13</v>
      </c>
      <c r="L40" s="97">
        <f t="shared" si="1"/>
        <v>6320.87</v>
      </c>
      <c r="M40" s="93"/>
      <c r="N40" s="54"/>
      <c r="O40" s="41"/>
      <c r="P40" s="41"/>
      <c r="Q40" s="41"/>
    </row>
    <row r="41" spans="2:17" s="42" customFormat="1" ht="15" x14ac:dyDescent="0.25">
      <c r="B41" s="50">
        <v>31</v>
      </c>
      <c r="C41" s="86" t="s">
        <v>129</v>
      </c>
      <c r="D41" s="101" t="s">
        <v>70</v>
      </c>
      <c r="E41" s="102">
        <v>1668</v>
      </c>
      <c r="F41" s="103">
        <v>1000</v>
      </c>
      <c r="G41" s="93"/>
      <c r="H41" s="95">
        <v>250</v>
      </c>
      <c r="I41" s="95"/>
      <c r="J41" s="97">
        <f t="shared" si="2"/>
        <v>2918</v>
      </c>
      <c r="K41" s="58">
        <v>373.52</v>
      </c>
      <c r="L41" s="97">
        <f t="shared" si="1"/>
        <v>2544.48</v>
      </c>
      <c r="M41" s="85"/>
      <c r="N41" s="54"/>
      <c r="O41" s="41"/>
      <c r="P41" s="41"/>
      <c r="Q41" s="41"/>
    </row>
    <row r="42" spans="2:17" s="42" customFormat="1" ht="15" x14ac:dyDescent="0.25">
      <c r="B42" s="50">
        <v>32</v>
      </c>
      <c r="C42" s="52" t="s">
        <v>124</v>
      </c>
      <c r="D42" s="52" t="s">
        <v>63</v>
      </c>
      <c r="E42" s="102">
        <v>5325</v>
      </c>
      <c r="F42" s="93">
        <v>1800</v>
      </c>
      <c r="G42" s="116"/>
      <c r="H42" s="95">
        <v>250</v>
      </c>
      <c r="I42" s="95"/>
      <c r="J42" s="97">
        <f t="shared" si="2"/>
        <v>7375</v>
      </c>
      <c r="K42" s="58">
        <v>1348.34</v>
      </c>
      <c r="L42" s="97">
        <f t="shared" si="1"/>
        <v>6026.66</v>
      </c>
      <c r="M42" s="85"/>
      <c r="N42" s="54"/>
      <c r="O42" s="41"/>
      <c r="P42" s="41"/>
      <c r="Q42" s="41"/>
    </row>
    <row r="43" spans="2:17" s="42" customFormat="1" ht="15" x14ac:dyDescent="0.25">
      <c r="B43" s="50">
        <v>33</v>
      </c>
      <c r="C43" s="86" t="s">
        <v>151</v>
      </c>
      <c r="D43" s="101" t="s">
        <v>152</v>
      </c>
      <c r="E43" s="102">
        <v>6249</v>
      </c>
      <c r="F43" s="93">
        <v>1800</v>
      </c>
      <c r="G43" s="93"/>
      <c r="H43" s="95">
        <v>250</v>
      </c>
      <c r="I43" s="95"/>
      <c r="J43" s="97">
        <f t="shared" si="2"/>
        <v>8299</v>
      </c>
      <c r="K43" s="60">
        <v>1515.7</v>
      </c>
      <c r="L43" s="97">
        <f t="shared" si="1"/>
        <v>6783.3</v>
      </c>
      <c r="M43" s="85"/>
      <c r="N43" s="54"/>
      <c r="O43" s="41"/>
      <c r="P43" s="41"/>
      <c r="Q43" s="41"/>
    </row>
    <row r="44" spans="2:17" s="42" customFormat="1" ht="15" x14ac:dyDescent="0.25">
      <c r="B44" s="50">
        <v>34</v>
      </c>
      <c r="C44" s="52" t="s">
        <v>158</v>
      </c>
      <c r="D44" s="114" t="s">
        <v>156</v>
      </c>
      <c r="E44" s="67">
        <f>5325</f>
        <v>5325</v>
      </c>
      <c r="F44" s="93">
        <v>1800</v>
      </c>
      <c r="G44" s="94">
        <v>375</v>
      </c>
      <c r="H44" s="95">
        <v>250</v>
      </c>
      <c r="I44" s="95"/>
      <c r="J44" s="97">
        <f t="shared" si="2"/>
        <v>7750</v>
      </c>
      <c r="K44" s="60">
        <v>1429.13</v>
      </c>
      <c r="L44" s="97">
        <f t="shared" si="1"/>
        <v>6320.87</v>
      </c>
      <c r="M44" s="93"/>
      <c r="N44" s="129"/>
      <c r="O44" s="41"/>
      <c r="P44" s="41"/>
      <c r="Q44" s="41"/>
    </row>
    <row r="45" spans="2:17" s="42" customFormat="1" ht="15" x14ac:dyDescent="0.25">
      <c r="B45" s="50">
        <v>35</v>
      </c>
      <c r="C45" s="106" t="s">
        <v>77</v>
      </c>
      <c r="D45" s="52" t="s">
        <v>137</v>
      </c>
      <c r="E45" s="102">
        <v>5835</v>
      </c>
      <c r="F45" s="93">
        <v>3000</v>
      </c>
      <c r="G45" s="104">
        <v>375</v>
      </c>
      <c r="H45" s="95">
        <v>250</v>
      </c>
      <c r="I45" s="95"/>
      <c r="J45" s="97">
        <f t="shared" si="2"/>
        <v>9460</v>
      </c>
      <c r="K45" s="60">
        <v>1885.03</v>
      </c>
      <c r="L45" s="97">
        <f t="shared" si="1"/>
        <v>7574.97</v>
      </c>
      <c r="M45" s="85"/>
      <c r="N45" s="54"/>
      <c r="O45" s="41"/>
      <c r="P45" s="41"/>
      <c r="Q45" s="41"/>
    </row>
    <row r="46" spans="2:17" s="42" customFormat="1" ht="15" x14ac:dyDescent="0.25">
      <c r="B46" s="50">
        <v>36</v>
      </c>
      <c r="C46" s="86" t="s">
        <v>125</v>
      </c>
      <c r="D46" s="52" t="s">
        <v>126</v>
      </c>
      <c r="E46" s="102">
        <v>5325</v>
      </c>
      <c r="F46" s="93">
        <v>1800</v>
      </c>
      <c r="G46" s="93"/>
      <c r="H46" s="95">
        <v>250</v>
      </c>
      <c r="I46" s="95"/>
      <c r="J46" s="97">
        <f t="shared" si="2"/>
        <v>7375</v>
      </c>
      <c r="K46" s="60">
        <v>1348.34</v>
      </c>
      <c r="L46" s="97">
        <f t="shared" si="1"/>
        <v>6026.66</v>
      </c>
      <c r="M46" s="85"/>
      <c r="N46" s="54"/>
      <c r="O46" s="41"/>
      <c r="P46" s="41"/>
      <c r="Q46" s="41"/>
    </row>
    <row r="47" spans="2:17" s="42" customFormat="1" ht="15" x14ac:dyDescent="0.25">
      <c r="B47" s="50">
        <v>37</v>
      </c>
      <c r="C47" s="111" t="s">
        <v>71</v>
      </c>
      <c r="D47" s="117" t="s">
        <v>70</v>
      </c>
      <c r="E47" s="102">
        <v>1668</v>
      </c>
      <c r="F47" s="93">
        <v>1000</v>
      </c>
      <c r="G47" s="93"/>
      <c r="H47" s="95">
        <v>250</v>
      </c>
      <c r="I47" s="95"/>
      <c r="J47" s="97">
        <f t="shared" si="2"/>
        <v>2918</v>
      </c>
      <c r="K47" s="60">
        <v>373.52</v>
      </c>
      <c r="L47" s="97">
        <f t="shared" si="1"/>
        <v>2544.48</v>
      </c>
      <c r="M47" s="85"/>
      <c r="N47" s="54"/>
      <c r="O47" s="41"/>
      <c r="P47" s="41"/>
      <c r="Q47" s="41"/>
    </row>
    <row r="48" spans="2:17" s="42" customFormat="1" ht="15" x14ac:dyDescent="0.25">
      <c r="B48" s="50">
        <v>38</v>
      </c>
      <c r="C48" s="108" t="s">
        <v>148</v>
      </c>
      <c r="D48" s="108" t="s">
        <v>144</v>
      </c>
      <c r="E48" s="109">
        <v>3241</v>
      </c>
      <c r="F48" s="93">
        <v>1000</v>
      </c>
      <c r="G48" s="93"/>
      <c r="H48" s="95">
        <v>250</v>
      </c>
      <c r="I48" s="95"/>
      <c r="J48" s="97">
        <f t="shared" si="2"/>
        <v>4491</v>
      </c>
      <c r="K48" s="60">
        <v>636.15</v>
      </c>
      <c r="L48" s="97">
        <f t="shared" si="1"/>
        <v>3854.85</v>
      </c>
      <c r="M48" s="85"/>
      <c r="N48" s="125"/>
      <c r="O48" s="41"/>
      <c r="P48" s="41"/>
      <c r="Q48" s="41"/>
    </row>
    <row r="49" spans="2:17" s="42" customFormat="1" ht="15" x14ac:dyDescent="0.25">
      <c r="B49" s="50">
        <v>39</v>
      </c>
      <c r="C49" s="108" t="s">
        <v>146</v>
      </c>
      <c r="D49" s="112" t="s">
        <v>75</v>
      </c>
      <c r="E49" s="102">
        <v>2375</v>
      </c>
      <c r="F49" s="93">
        <v>1000</v>
      </c>
      <c r="G49" s="93"/>
      <c r="H49" s="95">
        <v>250</v>
      </c>
      <c r="I49" s="95"/>
      <c r="J49" s="97">
        <f t="shared" si="2"/>
        <v>3625</v>
      </c>
      <c r="K49" s="60">
        <v>472.5</v>
      </c>
      <c r="L49" s="97">
        <f t="shared" si="1"/>
        <v>3152.5</v>
      </c>
      <c r="M49" s="85"/>
      <c r="N49" s="126"/>
      <c r="O49" s="41"/>
      <c r="P49" s="41"/>
      <c r="Q49" s="41"/>
    </row>
    <row r="50" spans="2:17" s="42" customFormat="1" ht="15" x14ac:dyDescent="0.25">
      <c r="B50" s="50">
        <v>40</v>
      </c>
      <c r="C50" s="52" t="s">
        <v>120</v>
      </c>
      <c r="D50" s="65" t="s">
        <v>68</v>
      </c>
      <c r="E50" s="102">
        <v>3241</v>
      </c>
      <c r="F50" s="103">
        <v>1000</v>
      </c>
      <c r="G50" s="121"/>
      <c r="H50" s="95">
        <v>250</v>
      </c>
      <c r="I50" s="95"/>
      <c r="J50" s="97">
        <f t="shared" si="2"/>
        <v>4491</v>
      </c>
      <c r="K50" s="60">
        <v>636.15</v>
      </c>
      <c r="L50" s="97">
        <f t="shared" si="1"/>
        <v>3854.85</v>
      </c>
      <c r="M50" s="85"/>
      <c r="N50" s="54"/>
      <c r="O50" s="41"/>
      <c r="P50" s="41"/>
      <c r="Q50" s="41"/>
    </row>
    <row r="51" spans="2:17" s="42" customFormat="1" ht="15" x14ac:dyDescent="0.25">
      <c r="B51" s="50">
        <v>41</v>
      </c>
      <c r="C51" s="70" t="s">
        <v>159</v>
      </c>
      <c r="D51" s="51" t="s">
        <v>78</v>
      </c>
      <c r="E51" s="67">
        <f>3081</f>
        <v>3081</v>
      </c>
      <c r="F51" s="66">
        <v>1000</v>
      </c>
      <c r="G51" s="94"/>
      <c r="H51" s="95">
        <v>250</v>
      </c>
      <c r="I51" s="95"/>
      <c r="J51" s="97">
        <f t="shared" si="2"/>
        <v>4331</v>
      </c>
      <c r="K51" s="60">
        <v>612.15</v>
      </c>
      <c r="L51" s="97">
        <f t="shared" si="1"/>
        <v>3718.85</v>
      </c>
      <c r="M51" s="93"/>
      <c r="N51" s="54"/>
      <c r="O51" s="41"/>
      <c r="P51" s="41"/>
      <c r="Q51" s="41"/>
    </row>
    <row r="52" spans="2:17" s="42" customFormat="1" ht="15" x14ac:dyDescent="0.25">
      <c r="B52" s="50">
        <v>42</v>
      </c>
      <c r="C52" s="86" t="s">
        <v>134</v>
      </c>
      <c r="D52" s="52" t="s">
        <v>76</v>
      </c>
      <c r="E52" s="102">
        <v>5325</v>
      </c>
      <c r="F52" s="93">
        <v>1800</v>
      </c>
      <c r="G52" s="93"/>
      <c r="H52" s="95">
        <v>250</v>
      </c>
      <c r="I52" s="95"/>
      <c r="J52" s="97">
        <f t="shared" si="2"/>
        <v>7375</v>
      </c>
      <c r="K52" s="58">
        <v>1348.34</v>
      </c>
      <c r="L52" s="97">
        <f t="shared" si="1"/>
        <v>6026.66</v>
      </c>
      <c r="M52" s="85"/>
      <c r="N52" s="54"/>
      <c r="O52" s="41"/>
      <c r="P52" s="41"/>
      <c r="Q52" s="41"/>
    </row>
    <row r="53" spans="2:17" s="42" customFormat="1" ht="15" x14ac:dyDescent="0.25">
      <c r="B53" s="50">
        <v>43</v>
      </c>
      <c r="C53" s="86" t="s">
        <v>135</v>
      </c>
      <c r="D53" s="52" t="s">
        <v>76</v>
      </c>
      <c r="E53" s="102">
        <v>5325</v>
      </c>
      <c r="F53" s="93">
        <v>1800</v>
      </c>
      <c r="G53" s="93"/>
      <c r="H53" s="95">
        <v>250</v>
      </c>
      <c r="I53" s="95"/>
      <c r="J53" s="97">
        <f t="shared" si="2"/>
        <v>7375</v>
      </c>
      <c r="K53" s="58">
        <v>1348.34</v>
      </c>
      <c r="L53" s="97">
        <f t="shared" si="1"/>
        <v>6026.66</v>
      </c>
      <c r="M53" s="85"/>
      <c r="N53" s="54"/>
      <c r="O53" s="41"/>
      <c r="P53" s="41"/>
      <c r="Q53" s="41"/>
    </row>
    <row r="54" spans="2:17" s="42" customFormat="1" ht="15" x14ac:dyDescent="0.25">
      <c r="B54" s="50">
        <v>44</v>
      </c>
      <c r="C54" s="106" t="s">
        <v>132</v>
      </c>
      <c r="D54" s="101" t="s">
        <v>133</v>
      </c>
      <c r="E54" s="102">
        <v>1668</v>
      </c>
      <c r="F54" s="103">
        <v>1000</v>
      </c>
      <c r="G54" s="127"/>
      <c r="H54" s="95">
        <v>250</v>
      </c>
      <c r="I54" s="96"/>
      <c r="J54" s="97">
        <f t="shared" si="2"/>
        <v>2918</v>
      </c>
      <c r="K54" s="60">
        <v>373.52</v>
      </c>
      <c r="L54" s="97">
        <f t="shared" si="1"/>
        <v>2544.48</v>
      </c>
      <c r="M54" s="85"/>
      <c r="N54" s="54"/>
      <c r="O54" s="41"/>
      <c r="P54" s="41"/>
      <c r="Q54" s="41"/>
    </row>
    <row r="55" spans="2:17" s="42" customFormat="1" ht="15" x14ac:dyDescent="0.25">
      <c r="B55" s="50">
        <v>45</v>
      </c>
      <c r="C55" s="111" t="s">
        <v>128</v>
      </c>
      <c r="D55" s="101" t="s">
        <v>65</v>
      </c>
      <c r="E55" s="102">
        <v>5095</v>
      </c>
      <c r="F55" s="93">
        <v>1800</v>
      </c>
      <c r="G55" s="93"/>
      <c r="H55" s="95">
        <v>250</v>
      </c>
      <c r="I55" s="95"/>
      <c r="J55" s="97">
        <f t="shared" si="2"/>
        <v>7145</v>
      </c>
      <c r="K55" s="58">
        <v>1298.79</v>
      </c>
      <c r="L55" s="97">
        <f t="shared" si="1"/>
        <v>5846.21</v>
      </c>
      <c r="M55" s="85"/>
      <c r="N55" s="54"/>
      <c r="O55" s="41"/>
      <c r="P55" s="41"/>
      <c r="Q55" s="41"/>
    </row>
    <row r="56" spans="2:17" s="42" customFormat="1" ht="15" x14ac:dyDescent="0.25">
      <c r="B56" s="50">
        <v>46</v>
      </c>
      <c r="C56" s="86" t="s">
        <v>244</v>
      </c>
      <c r="D56" s="52" t="s">
        <v>76</v>
      </c>
      <c r="E56" s="102">
        <v>5325</v>
      </c>
      <c r="F56" s="93">
        <v>1800</v>
      </c>
      <c r="G56" s="93"/>
      <c r="H56" s="95">
        <v>250</v>
      </c>
      <c r="I56" s="95"/>
      <c r="J56" s="97">
        <f t="shared" si="2"/>
        <v>7375</v>
      </c>
      <c r="K56" s="58">
        <v>1348.34</v>
      </c>
      <c r="L56" s="97">
        <f t="shared" si="1"/>
        <v>6026.66</v>
      </c>
      <c r="M56" s="85"/>
      <c r="N56" s="54"/>
      <c r="O56" s="41"/>
      <c r="P56" s="41"/>
      <c r="Q56" s="41"/>
    </row>
    <row r="57" spans="2:17" s="42" customFormat="1" ht="15" x14ac:dyDescent="0.25">
      <c r="B57" s="50">
        <v>47</v>
      </c>
      <c r="C57" s="86" t="s">
        <v>245</v>
      </c>
      <c r="D57" s="52" t="s">
        <v>171</v>
      </c>
      <c r="E57" s="102">
        <f>3081</f>
        <v>3081</v>
      </c>
      <c r="F57" s="93">
        <v>1000</v>
      </c>
      <c r="G57" s="93"/>
      <c r="H57" s="95">
        <v>250</v>
      </c>
      <c r="I57" s="95"/>
      <c r="J57" s="97">
        <f t="shared" si="2"/>
        <v>4331</v>
      </c>
      <c r="K57" s="58">
        <v>612.15</v>
      </c>
      <c r="L57" s="97">
        <f t="shared" si="1"/>
        <v>3718.85</v>
      </c>
      <c r="M57" s="85"/>
      <c r="N57" s="54"/>
      <c r="O57" s="41"/>
      <c r="P57" s="41"/>
      <c r="Q57" s="41"/>
    </row>
    <row r="58" spans="2:17" s="42" customFormat="1" ht="15" x14ac:dyDescent="0.25">
      <c r="B58" s="50">
        <v>48</v>
      </c>
      <c r="C58" s="92" t="s">
        <v>246</v>
      </c>
      <c r="D58" s="92" t="s">
        <v>147</v>
      </c>
      <c r="E58" s="102">
        <v>2375</v>
      </c>
      <c r="F58" s="93">
        <v>1000</v>
      </c>
      <c r="G58" s="93"/>
      <c r="H58" s="95">
        <v>250</v>
      </c>
      <c r="I58" s="95"/>
      <c r="J58" s="97">
        <f t="shared" ref="J58" si="3">SUM(E58:I58)</f>
        <v>3625</v>
      </c>
      <c r="K58" s="58">
        <v>472.5</v>
      </c>
      <c r="L58" s="97">
        <f t="shared" ref="L58" si="4">+J58-K58</f>
        <v>3152.5</v>
      </c>
      <c r="M58" s="85"/>
      <c r="N58" s="54"/>
      <c r="O58" s="41"/>
      <c r="P58" s="41"/>
      <c r="Q58" s="41"/>
    </row>
    <row r="64" spans="2:17" x14ac:dyDescent="0.2">
      <c r="D64" s="49" t="s">
        <v>242</v>
      </c>
    </row>
  </sheetData>
  <protectedRanges>
    <protectedRange sqref="E49:E50" name="Rango1_1_1_5_1_1_2"/>
  </protectedRanges>
  <sortState ref="C11:N55">
    <sortCondition ref="C11:C55"/>
  </sortState>
  <mergeCells count="14">
    <mergeCell ref="C2:N2"/>
    <mergeCell ref="C3:N3"/>
    <mergeCell ref="B4:N4"/>
    <mergeCell ref="B5:N5"/>
    <mergeCell ref="B6:N6"/>
    <mergeCell ref="B7:N7"/>
    <mergeCell ref="L9:L10"/>
    <mergeCell ref="N9:N10"/>
    <mergeCell ref="B9:B10"/>
    <mergeCell ref="C9:C10"/>
    <mergeCell ref="D9:D10"/>
    <mergeCell ref="E9:E10"/>
    <mergeCell ref="K9:K10"/>
    <mergeCell ref="M9:M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6"/>
  <sheetViews>
    <sheetView zoomScaleNormal="100" workbookViewId="0">
      <selection activeCell="C35" sqref="C35"/>
    </sheetView>
  </sheetViews>
  <sheetFormatPr baseColWidth="10" defaultColWidth="11.5703125" defaultRowHeight="12.75" x14ac:dyDescent="0.2"/>
  <cols>
    <col min="1" max="1" width="5.42578125" style="16" customWidth="1"/>
    <col min="2" max="2" width="53.140625" style="4" customWidth="1"/>
    <col min="3" max="3" width="35.7109375" style="4" customWidth="1"/>
    <col min="4" max="4" width="13.140625" style="4" bestFit="1" customWidth="1"/>
    <col min="5" max="5" width="19.28515625" style="13" bestFit="1" customWidth="1"/>
    <col min="6" max="6" width="19.7109375" style="2" customWidth="1"/>
    <col min="7" max="7" width="23.140625" style="2" customWidth="1"/>
    <col min="8" max="8" width="19.42578125" style="3" customWidth="1"/>
  </cols>
  <sheetData>
    <row r="1" spans="1:15" x14ac:dyDescent="0.2">
      <c r="A1" s="45"/>
    </row>
    <row r="2" spans="1:15" ht="19.5" customHeight="1" x14ac:dyDescent="0.3">
      <c r="A2" s="170" t="s">
        <v>0</v>
      </c>
      <c r="B2" s="170"/>
      <c r="C2" s="170"/>
      <c r="D2" s="170"/>
      <c r="E2" s="170"/>
      <c r="F2" s="170"/>
      <c r="G2" s="170"/>
      <c r="H2" s="170"/>
    </row>
    <row r="3" spans="1:15" ht="19.5" x14ac:dyDescent="0.3">
      <c r="A3" s="171" t="s">
        <v>1</v>
      </c>
      <c r="B3" s="171"/>
      <c r="C3" s="171"/>
      <c r="D3" s="171"/>
      <c r="E3" s="171"/>
      <c r="F3" s="171"/>
      <c r="G3" s="171"/>
      <c r="H3" s="171"/>
    </row>
    <row r="4" spans="1:15" ht="19.5" customHeight="1" x14ac:dyDescent="0.25">
      <c r="A4" s="168" t="s">
        <v>24</v>
      </c>
      <c r="B4" s="168"/>
      <c r="C4" s="168"/>
      <c r="D4" s="168"/>
      <c r="E4" s="168"/>
      <c r="F4" s="168"/>
      <c r="G4" s="168"/>
      <c r="H4" s="168"/>
    </row>
    <row r="5" spans="1:15" x14ac:dyDescent="0.2">
      <c r="A5" s="172" t="s">
        <v>8</v>
      </c>
      <c r="B5" s="172"/>
      <c r="C5" s="172"/>
      <c r="D5" s="172"/>
      <c r="E5" s="172"/>
      <c r="F5" s="172"/>
      <c r="G5" s="172"/>
      <c r="H5" s="172"/>
    </row>
    <row r="6" spans="1:15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</row>
    <row r="7" spans="1:15" ht="14.25" customHeight="1" x14ac:dyDescent="0.2">
      <c r="A7" s="189">
        <v>43251</v>
      </c>
      <c r="B7" s="189"/>
      <c r="C7" s="189"/>
      <c r="D7" s="189"/>
      <c r="E7" s="189"/>
      <c r="F7" s="189"/>
      <c r="G7" s="189"/>
      <c r="H7" s="189"/>
    </row>
    <row r="9" spans="1:15" s="8" customFormat="1" ht="12.95" customHeight="1" thickBot="1" x14ac:dyDescent="0.25">
      <c r="A9" s="175" t="s">
        <v>4</v>
      </c>
      <c r="B9" s="175" t="s">
        <v>23</v>
      </c>
      <c r="C9" s="175" t="s">
        <v>9</v>
      </c>
      <c r="D9" s="179" t="s">
        <v>160</v>
      </c>
      <c r="E9" s="175" t="s">
        <v>12</v>
      </c>
      <c r="F9" s="175" t="s">
        <v>13</v>
      </c>
      <c r="G9" s="190" t="s">
        <v>20</v>
      </c>
      <c r="H9" s="191"/>
      <c r="I9" s="175" t="s">
        <v>22</v>
      </c>
    </row>
    <row r="10" spans="1:15" s="8" customFormat="1" ht="25.5" x14ac:dyDescent="0.2">
      <c r="A10" s="179"/>
      <c r="B10" s="179"/>
      <c r="C10" s="179"/>
      <c r="D10" s="192"/>
      <c r="E10" s="179"/>
      <c r="F10" s="179"/>
      <c r="G10" s="138" t="s">
        <v>87</v>
      </c>
      <c r="H10" s="143" t="s">
        <v>249</v>
      </c>
      <c r="I10" s="179"/>
    </row>
    <row r="11" spans="1:15" s="39" customFormat="1" ht="15" x14ac:dyDescent="0.25">
      <c r="A11" s="48">
        <v>1</v>
      </c>
      <c r="B11" s="130" t="s">
        <v>172</v>
      </c>
      <c r="C11" s="130" t="s">
        <v>173</v>
      </c>
      <c r="D11" s="131">
        <v>5000</v>
      </c>
      <c r="E11" s="99">
        <v>250</v>
      </c>
      <c r="F11" s="99">
        <v>4750</v>
      </c>
      <c r="G11" s="47"/>
      <c r="H11" s="139"/>
      <c r="I11" s="100"/>
    </row>
    <row r="12" spans="1:15" s="39" customFormat="1" ht="15" x14ac:dyDescent="0.25">
      <c r="A12" s="48">
        <v>2</v>
      </c>
      <c r="B12" s="130" t="s">
        <v>174</v>
      </c>
      <c r="C12" s="130" t="s">
        <v>173</v>
      </c>
      <c r="D12" s="131">
        <v>7000</v>
      </c>
      <c r="E12" s="99">
        <v>350</v>
      </c>
      <c r="F12" s="99">
        <v>6650</v>
      </c>
      <c r="G12" s="47"/>
      <c r="H12" s="139"/>
      <c r="I12" s="100"/>
      <c r="O12" s="39">
        <f>5462.22-100</f>
        <v>5362.22</v>
      </c>
    </row>
    <row r="13" spans="1:15" s="39" customFormat="1" ht="15" x14ac:dyDescent="0.25">
      <c r="A13" s="48">
        <v>3</v>
      </c>
      <c r="B13" s="130" t="s">
        <v>175</v>
      </c>
      <c r="C13" s="130" t="s">
        <v>173</v>
      </c>
      <c r="D13" s="131">
        <v>8000</v>
      </c>
      <c r="E13" s="99">
        <v>400</v>
      </c>
      <c r="F13" s="99">
        <v>7600</v>
      </c>
      <c r="G13" s="47"/>
      <c r="H13" s="139"/>
      <c r="I13" s="100"/>
    </row>
    <row r="14" spans="1:15" s="39" customFormat="1" ht="15" x14ac:dyDescent="0.25">
      <c r="A14" s="48">
        <v>4</v>
      </c>
      <c r="B14" s="130" t="s">
        <v>176</v>
      </c>
      <c r="C14" s="130" t="s">
        <v>177</v>
      </c>
      <c r="D14" s="131">
        <v>8500</v>
      </c>
      <c r="E14" s="99">
        <v>425</v>
      </c>
      <c r="F14" s="99">
        <v>8075</v>
      </c>
      <c r="G14" s="47"/>
      <c r="H14" s="139"/>
      <c r="I14" s="100"/>
    </row>
    <row r="15" spans="1:15" s="39" customFormat="1" ht="15" x14ac:dyDescent="0.25">
      <c r="A15" s="48">
        <v>5</v>
      </c>
      <c r="B15" s="130" t="s">
        <v>178</v>
      </c>
      <c r="C15" s="130" t="s">
        <v>173</v>
      </c>
      <c r="D15" s="131">
        <v>8000</v>
      </c>
      <c r="E15" s="99">
        <v>400</v>
      </c>
      <c r="F15" s="99">
        <v>7600</v>
      </c>
      <c r="G15" s="47"/>
      <c r="H15" s="139"/>
      <c r="I15" s="100"/>
    </row>
    <row r="16" spans="1:15" s="39" customFormat="1" ht="15" x14ac:dyDescent="0.25">
      <c r="A16" s="48">
        <v>6</v>
      </c>
      <c r="B16" s="130" t="s">
        <v>179</v>
      </c>
      <c r="C16" s="130" t="s">
        <v>173</v>
      </c>
      <c r="D16" s="131">
        <v>7000</v>
      </c>
      <c r="E16" s="99">
        <v>350</v>
      </c>
      <c r="F16" s="99">
        <v>6650</v>
      </c>
      <c r="G16" s="47"/>
      <c r="H16" s="139">
        <v>210</v>
      </c>
      <c r="I16" s="100"/>
    </row>
    <row r="17" spans="1:9" s="39" customFormat="1" ht="15" x14ac:dyDescent="0.25">
      <c r="A17" s="48">
        <v>7</v>
      </c>
      <c r="B17" s="130" t="s">
        <v>180</v>
      </c>
      <c r="C17" s="130" t="s">
        <v>173</v>
      </c>
      <c r="D17" s="131">
        <v>8000</v>
      </c>
      <c r="E17" s="99">
        <v>400</v>
      </c>
      <c r="F17" s="99">
        <v>7600</v>
      </c>
      <c r="G17" s="47"/>
      <c r="H17" s="139"/>
      <c r="I17" s="100"/>
    </row>
    <row r="18" spans="1:9" s="39" customFormat="1" ht="15" x14ac:dyDescent="0.25">
      <c r="A18" s="48">
        <v>8</v>
      </c>
      <c r="B18" s="130" t="s">
        <v>181</v>
      </c>
      <c r="C18" s="130" t="s">
        <v>173</v>
      </c>
      <c r="D18" s="131">
        <v>8000</v>
      </c>
      <c r="E18" s="99">
        <v>400</v>
      </c>
      <c r="F18" s="99">
        <v>7600</v>
      </c>
      <c r="G18" s="47"/>
      <c r="H18" s="139"/>
      <c r="I18" s="100"/>
    </row>
    <row r="19" spans="1:9" s="39" customFormat="1" ht="15" x14ac:dyDescent="0.25">
      <c r="A19" s="48">
        <v>9</v>
      </c>
      <c r="B19" s="130" t="s">
        <v>182</v>
      </c>
      <c r="C19" s="130" t="s">
        <v>173</v>
      </c>
      <c r="D19" s="131">
        <v>7500</v>
      </c>
      <c r="E19" s="99">
        <v>375</v>
      </c>
      <c r="F19" s="99">
        <v>7125</v>
      </c>
      <c r="G19" s="47"/>
      <c r="H19" s="139"/>
      <c r="I19" s="100"/>
    </row>
    <row r="20" spans="1:9" s="39" customFormat="1" ht="15" x14ac:dyDescent="0.25">
      <c r="A20" s="48">
        <v>10</v>
      </c>
      <c r="B20" s="130" t="s">
        <v>183</v>
      </c>
      <c r="C20" s="130" t="s">
        <v>173</v>
      </c>
      <c r="D20" s="131">
        <v>25000</v>
      </c>
      <c r="E20" s="99">
        <v>1116.0714285714284</v>
      </c>
      <c r="F20" s="99">
        <v>23883.928571428572</v>
      </c>
      <c r="G20" s="47"/>
      <c r="H20" s="139"/>
      <c r="I20" s="100"/>
    </row>
    <row r="21" spans="1:9" s="39" customFormat="1" ht="15" x14ac:dyDescent="0.25">
      <c r="A21" s="48">
        <v>11</v>
      </c>
      <c r="B21" s="130" t="s">
        <v>184</v>
      </c>
      <c r="C21" s="130" t="s">
        <v>173</v>
      </c>
      <c r="D21" s="131">
        <v>6500</v>
      </c>
      <c r="E21" s="131">
        <v>325</v>
      </c>
      <c r="F21" s="131">
        <v>6175</v>
      </c>
      <c r="G21" s="47"/>
      <c r="H21" s="139"/>
      <c r="I21" s="100"/>
    </row>
    <row r="22" spans="1:9" s="39" customFormat="1" ht="15" x14ac:dyDescent="0.25">
      <c r="A22" s="48">
        <v>12</v>
      </c>
      <c r="B22" s="130" t="s">
        <v>185</v>
      </c>
      <c r="C22" s="130" t="s">
        <v>173</v>
      </c>
      <c r="D22" s="131">
        <v>15000</v>
      </c>
      <c r="E22" s="99">
        <v>669.64285714285711</v>
      </c>
      <c r="F22" s="99">
        <v>14330.357142857143</v>
      </c>
      <c r="G22" s="47"/>
      <c r="H22" s="139"/>
      <c r="I22" s="100"/>
    </row>
    <row r="23" spans="1:9" s="39" customFormat="1" ht="15" x14ac:dyDescent="0.25">
      <c r="A23" s="48">
        <v>13</v>
      </c>
      <c r="B23" s="130" t="s">
        <v>186</v>
      </c>
      <c r="C23" s="130" t="s">
        <v>173</v>
      </c>
      <c r="D23" s="131">
        <v>6000</v>
      </c>
      <c r="E23" s="131">
        <v>325</v>
      </c>
      <c r="F23" s="131">
        <v>6175</v>
      </c>
      <c r="G23" s="47"/>
      <c r="H23" s="139"/>
      <c r="I23" s="100"/>
    </row>
    <row r="24" spans="1:9" s="39" customFormat="1" ht="15" x14ac:dyDescent="0.25">
      <c r="A24" s="48">
        <v>14</v>
      </c>
      <c r="B24" s="130" t="s">
        <v>187</v>
      </c>
      <c r="C24" s="130" t="s">
        <v>173</v>
      </c>
      <c r="D24" s="131">
        <v>5000</v>
      </c>
      <c r="E24" s="131">
        <v>250</v>
      </c>
      <c r="F24" s="131">
        <v>4750</v>
      </c>
      <c r="G24" s="46"/>
      <c r="H24" s="139"/>
      <c r="I24" s="100"/>
    </row>
    <row r="25" spans="1:9" s="39" customFormat="1" ht="15" x14ac:dyDescent="0.25">
      <c r="A25" s="48">
        <v>15</v>
      </c>
      <c r="B25" s="130" t="s">
        <v>188</v>
      </c>
      <c r="C25" s="130" t="s">
        <v>173</v>
      </c>
      <c r="D25" s="131">
        <v>9000</v>
      </c>
      <c r="E25" s="131">
        <v>450</v>
      </c>
      <c r="F25" s="131">
        <v>8550</v>
      </c>
      <c r="G25" s="47"/>
      <c r="H25" s="139"/>
      <c r="I25" s="100"/>
    </row>
    <row r="26" spans="1:9" s="39" customFormat="1" ht="15" x14ac:dyDescent="0.25">
      <c r="A26" s="48">
        <v>16</v>
      </c>
      <c r="B26" s="130" t="s">
        <v>189</v>
      </c>
      <c r="C26" s="130" t="s">
        <v>173</v>
      </c>
      <c r="D26" s="131">
        <v>8000</v>
      </c>
      <c r="E26" s="131">
        <v>400</v>
      </c>
      <c r="F26" s="131">
        <v>7600</v>
      </c>
      <c r="G26" s="47"/>
      <c r="H26" s="139"/>
      <c r="I26" s="100"/>
    </row>
    <row r="27" spans="1:9" s="39" customFormat="1" ht="15" x14ac:dyDescent="0.25">
      <c r="A27" s="48">
        <v>17</v>
      </c>
      <c r="B27" s="130" t="s">
        <v>190</v>
      </c>
      <c r="C27" s="130" t="s">
        <v>177</v>
      </c>
      <c r="D27" s="131">
        <v>15000</v>
      </c>
      <c r="E27" s="131">
        <v>750</v>
      </c>
      <c r="F27" s="131">
        <v>14250</v>
      </c>
      <c r="G27" s="47"/>
      <c r="H27" s="139"/>
      <c r="I27" s="100"/>
    </row>
    <row r="28" spans="1:9" s="39" customFormat="1" ht="15" x14ac:dyDescent="0.25">
      <c r="A28" s="48">
        <v>18</v>
      </c>
      <c r="B28" s="130" t="s">
        <v>191</v>
      </c>
      <c r="C28" s="130" t="s">
        <v>173</v>
      </c>
      <c r="D28" s="131">
        <v>6000</v>
      </c>
      <c r="E28" s="131">
        <v>300</v>
      </c>
      <c r="F28" s="131">
        <v>5700</v>
      </c>
      <c r="G28" s="47"/>
      <c r="H28" s="139"/>
      <c r="I28" s="100"/>
    </row>
    <row r="29" spans="1:9" s="39" customFormat="1" ht="15" x14ac:dyDescent="0.25">
      <c r="A29" s="48">
        <v>19</v>
      </c>
      <c r="B29" s="130" t="s">
        <v>192</v>
      </c>
      <c r="C29" s="130" t="s">
        <v>173</v>
      </c>
      <c r="D29" s="131">
        <v>4000</v>
      </c>
      <c r="E29" s="131">
        <v>200</v>
      </c>
      <c r="F29" s="131">
        <v>3800</v>
      </c>
      <c r="G29" s="47"/>
      <c r="H29" s="139"/>
      <c r="I29" s="100"/>
    </row>
    <row r="30" spans="1:9" s="39" customFormat="1" ht="15" x14ac:dyDescent="0.25">
      <c r="A30" s="48">
        <v>20</v>
      </c>
      <c r="B30" s="130" t="s">
        <v>193</v>
      </c>
      <c r="C30" s="130" t="s">
        <v>177</v>
      </c>
      <c r="D30" s="131">
        <v>12000</v>
      </c>
      <c r="E30" s="131">
        <v>600</v>
      </c>
      <c r="F30" s="131">
        <v>11400</v>
      </c>
      <c r="G30" s="47"/>
      <c r="H30" s="139"/>
      <c r="I30" s="100"/>
    </row>
    <row r="31" spans="1:9" s="39" customFormat="1" ht="15" x14ac:dyDescent="0.25">
      <c r="A31" s="48">
        <v>21</v>
      </c>
      <c r="B31" s="130" t="s">
        <v>194</v>
      </c>
      <c r="C31" s="130" t="s">
        <v>173</v>
      </c>
      <c r="D31" s="131">
        <v>9000</v>
      </c>
      <c r="E31" s="131">
        <v>450</v>
      </c>
      <c r="F31" s="131">
        <v>8550</v>
      </c>
      <c r="G31" s="47"/>
      <c r="H31" s="139"/>
      <c r="I31" s="100"/>
    </row>
    <row r="32" spans="1:9" s="39" customFormat="1" ht="15" x14ac:dyDescent="0.25">
      <c r="A32" s="48">
        <v>22</v>
      </c>
      <c r="B32" s="130" t="s">
        <v>195</v>
      </c>
      <c r="C32" s="130" t="s">
        <v>177</v>
      </c>
      <c r="D32" s="131">
        <v>18000</v>
      </c>
      <c r="E32" s="131">
        <v>803.57142857142856</v>
      </c>
      <c r="F32" s="131">
        <v>17196.428571428572</v>
      </c>
      <c r="G32" s="47"/>
      <c r="H32" s="139"/>
      <c r="I32" s="100"/>
    </row>
    <row r="33" spans="1:9" s="39" customFormat="1" ht="15" x14ac:dyDescent="0.25">
      <c r="A33" s="48">
        <v>23</v>
      </c>
      <c r="B33" s="130" t="s">
        <v>196</v>
      </c>
      <c r="C33" s="130" t="s">
        <v>177</v>
      </c>
      <c r="D33" s="131">
        <v>12000</v>
      </c>
      <c r="E33" s="131">
        <v>535.71428571428567</v>
      </c>
      <c r="F33" s="131">
        <v>11464.285714285714</v>
      </c>
      <c r="G33" s="47"/>
      <c r="H33" s="139"/>
      <c r="I33" s="100"/>
    </row>
    <row r="34" spans="1:9" s="39" customFormat="1" ht="15" x14ac:dyDescent="0.25">
      <c r="A34" s="48">
        <v>24</v>
      </c>
      <c r="B34" s="130" t="s">
        <v>197</v>
      </c>
      <c r="C34" s="130" t="s">
        <v>173</v>
      </c>
      <c r="D34" s="131">
        <v>3300</v>
      </c>
      <c r="E34" s="131">
        <v>165</v>
      </c>
      <c r="F34" s="131">
        <v>3135</v>
      </c>
      <c r="G34" s="47"/>
      <c r="H34" s="139"/>
      <c r="I34" s="100"/>
    </row>
    <row r="35" spans="1:9" s="39" customFormat="1" ht="15" x14ac:dyDescent="0.25">
      <c r="A35" s="48">
        <v>25</v>
      </c>
      <c r="B35" s="130" t="s">
        <v>198</v>
      </c>
      <c r="C35" s="130" t="s">
        <v>177</v>
      </c>
      <c r="D35" s="131">
        <v>10000</v>
      </c>
      <c r="E35" s="131">
        <v>500</v>
      </c>
      <c r="F35" s="131">
        <v>9500</v>
      </c>
      <c r="G35" s="47"/>
      <c r="H35" s="139"/>
      <c r="I35" s="100"/>
    </row>
    <row r="36" spans="1:9" s="39" customFormat="1" ht="15" x14ac:dyDescent="0.25">
      <c r="A36" s="48">
        <v>26</v>
      </c>
      <c r="B36" s="130" t="s">
        <v>199</v>
      </c>
      <c r="C36" s="130" t="s">
        <v>173</v>
      </c>
      <c r="D36" s="131">
        <v>8000</v>
      </c>
      <c r="E36" s="131">
        <v>400</v>
      </c>
      <c r="F36" s="131">
        <v>7600</v>
      </c>
      <c r="G36" s="47"/>
      <c r="H36" s="139"/>
      <c r="I36" s="100"/>
    </row>
    <row r="37" spans="1:9" s="39" customFormat="1" ht="15" x14ac:dyDescent="0.25">
      <c r="A37" s="48">
        <v>27</v>
      </c>
      <c r="B37" s="130" t="s">
        <v>200</v>
      </c>
      <c r="C37" s="130" t="s">
        <v>177</v>
      </c>
      <c r="D37" s="131">
        <v>7000</v>
      </c>
      <c r="E37" s="131">
        <v>350</v>
      </c>
      <c r="F37" s="131">
        <v>6650</v>
      </c>
      <c r="G37" s="47"/>
      <c r="H37" s="139"/>
      <c r="I37" s="100"/>
    </row>
    <row r="38" spans="1:9" s="39" customFormat="1" ht="15" x14ac:dyDescent="0.25">
      <c r="A38" s="48">
        <v>28</v>
      </c>
      <c r="B38" s="130" t="s">
        <v>201</v>
      </c>
      <c r="C38" s="130" t="s">
        <v>173</v>
      </c>
      <c r="D38" s="131">
        <v>8000</v>
      </c>
      <c r="E38" s="131">
        <v>400</v>
      </c>
      <c r="F38" s="131">
        <v>7600</v>
      </c>
      <c r="G38" s="47"/>
      <c r="H38" s="139"/>
      <c r="I38" s="100"/>
    </row>
    <row r="39" spans="1:9" s="39" customFormat="1" ht="15" x14ac:dyDescent="0.25">
      <c r="A39" s="48">
        <v>29</v>
      </c>
      <c r="B39" s="130" t="s">
        <v>202</v>
      </c>
      <c r="C39" s="130" t="s">
        <v>177</v>
      </c>
      <c r="D39" s="131">
        <v>10000</v>
      </c>
      <c r="E39" s="131">
        <v>500</v>
      </c>
      <c r="F39" s="131">
        <v>9500</v>
      </c>
      <c r="G39" s="47"/>
      <c r="H39" s="139"/>
      <c r="I39" s="100"/>
    </row>
    <row r="40" spans="1:9" s="39" customFormat="1" ht="15" x14ac:dyDescent="0.25">
      <c r="A40" s="48">
        <v>30</v>
      </c>
      <c r="B40" s="130" t="s">
        <v>203</v>
      </c>
      <c r="C40" s="130" t="s">
        <v>173</v>
      </c>
      <c r="D40" s="131">
        <v>7000</v>
      </c>
      <c r="E40" s="131">
        <v>350</v>
      </c>
      <c r="F40" s="131">
        <v>6650</v>
      </c>
      <c r="G40" s="47"/>
      <c r="H40" s="139"/>
      <c r="I40" s="100"/>
    </row>
    <row r="41" spans="1:9" s="39" customFormat="1" ht="15" x14ac:dyDescent="0.25">
      <c r="A41" s="48">
        <v>31</v>
      </c>
      <c r="B41" s="130" t="s">
        <v>204</v>
      </c>
      <c r="C41" s="130" t="s">
        <v>173</v>
      </c>
      <c r="D41" s="131">
        <v>8000</v>
      </c>
      <c r="E41" s="131">
        <v>400</v>
      </c>
      <c r="F41" s="131">
        <v>7600</v>
      </c>
      <c r="G41" s="47"/>
      <c r="H41" s="142">
        <v>974</v>
      </c>
      <c r="I41" s="100"/>
    </row>
    <row r="42" spans="1:9" s="39" customFormat="1" ht="15" x14ac:dyDescent="0.25">
      <c r="A42" s="48">
        <v>32</v>
      </c>
      <c r="B42" s="130" t="s">
        <v>205</v>
      </c>
      <c r="C42" s="130" t="s">
        <v>173</v>
      </c>
      <c r="D42" s="131">
        <v>8000</v>
      </c>
      <c r="E42" s="131">
        <v>400</v>
      </c>
      <c r="F42" s="131">
        <v>7600</v>
      </c>
      <c r="G42" s="47"/>
      <c r="H42" s="139"/>
      <c r="I42" s="100"/>
    </row>
    <row r="43" spans="1:9" s="39" customFormat="1" ht="15" x14ac:dyDescent="0.25">
      <c r="A43" s="48">
        <v>33</v>
      </c>
      <c r="B43" s="130" t="s">
        <v>206</v>
      </c>
      <c r="C43" s="130" t="s">
        <v>173</v>
      </c>
      <c r="D43" s="131">
        <v>9000</v>
      </c>
      <c r="E43" s="131">
        <v>450</v>
      </c>
      <c r="F43" s="131">
        <v>8550</v>
      </c>
      <c r="G43" s="47"/>
      <c r="H43" s="139"/>
      <c r="I43" s="100"/>
    </row>
    <row r="44" spans="1:9" s="39" customFormat="1" ht="15" x14ac:dyDescent="0.25">
      <c r="A44" s="48">
        <v>34</v>
      </c>
      <c r="B44" s="130" t="s">
        <v>207</v>
      </c>
      <c r="C44" s="130" t="s">
        <v>173</v>
      </c>
      <c r="D44" s="131">
        <v>7000</v>
      </c>
      <c r="E44" s="131">
        <v>350</v>
      </c>
      <c r="F44" s="131">
        <v>6650</v>
      </c>
      <c r="G44" s="47"/>
      <c r="H44" s="139"/>
      <c r="I44" s="100"/>
    </row>
    <row r="45" spans="1:9" s="39" customFormat="1" ht="15" x14ac:dyDescent="0.25">
      <c r="A45" s="48">
        <v>35</v>
      </c>
      <c r="B45" s="130" t="s">
        <v>208</v>
      </c>
      <c r="C45" s="130" t="s">
        <v>177</v>
      </c>
      <c r="D45" s="131">
        <v>7500</v>
      </c>
      <c r="E45" s="131">
        <v>375</v>
      </c>
      <c r="F45" s="131">
        <v>7125</v>
      </c>
      <c r="G45" s="47"/>
      <c r="H45" s="139"/>
      <c r="I45" s="100"/>
    </row>
    <row r="46" spans="1:9" s="39" customFormat="1" ht="15" x14ac:dyDescent="0.25">
      <c r="A46" s="48">
        <v>36</v>
      </c>
      <c r="B46" s="130" t="s">
        <v>209</v>
      </c>
      <c r="C46" s="130" t="s">
        <v>173</v>
      </c>
      <c r="D46" s="131">
        <v>7000</v>
      </c>
      <c r="E46" s="131">
        <v>350</v>
      </c>
      <c r="F46" s="131">
        <v>6650</v>
      </c>
      <c r="G46" s="47"/>
      <c r="H46" s="139"/>
      <c r="I46" s="100"/>
    </row>
    <row r="47" spans="1:9" s="39" customFormat="1" ht="15" x14ac:dyDescent="0.25">
      <c r="A47" s="48">
        <v>37</v>
      </c>
      <c r="B47" s="130" t="s">
        <v>210</v>
      </c>
      <c r="C47" s="130" t="s">
        <v>173</v>
      </c>
      <c r="D47" s="131">
        <v>13000</v>
      </c>
      <c r="E47" s="134">
        <v>580.35714285714289</v>
      </c>
      <c r="F47" s="135">
        <v>12419.642857142857</v>
      </c>
      <c r="G47" s="47"/>
      <c r="H47" s="139"/>
      <c r="I47" s="100"/>
    </row>
    <row r="48" spans="1:9" s="39" customFormat="1" ht="15" x14ac:dyDescent="0.25">
      <c r="A48" s="48">
        <v>38</v>
      </c>
      <c r="B48" s="130" t="s">
        <v>211</v>
      </c>
      <c r="C48" s="130" t="s">
        <v>177</v>
      </c>
      <c r="D48" s="131">
        <v>8000</v>
      </c>
      <c r="E48" s="134">
        <v>400</v>
      </c>
      <c r="F48" s="135">
        <v>7600</v>
      </c>
      <c r="G48" s="47"/>
      <c r="H48" s="139"/>
      <c r="I48" s="100"/>
    </row>
    <row r="49" spans="1:9" s="39" customFormat="1" ht="15" x14ac:dyDescent="0.25">
      <c r="A49" s="48">
        <v>39</v>
      </c>
      <c r="B49" s="130" t="s">
        <v>212</v>
      </c>
      <c r="C49" s="130" t="s">
        <v>177</v>
      </c>
      <c r="D49" s="131">
        <v>14500</v>
      </c>
      <c r="E49" s="134">
        <v>647.32142857142856</v>
      </c>
      <c r="F49" s="135">
        <v>13852.678571428571</v>
      </c>
      <c r="G49" s="47"/>
      <c r="H49" s="139"/>
      <c r="I49" s="100"/>
    </row>
    <row r="50" spans="1:9" s="39" customFormat="1" ht="15" x14ac:dyDescent="0.25">
      <c r="A50" s="48">
        <v>40</v>
      </c>
      <c r="B50" s="130" t="s">
        <v>213</v>
      </c>
      <c r="C50" s="130" t="s">
        <v>173</v>
      </c>
      <c r="D50" s="131">
        <v>5000</v>
      </c>
      <c r="E50" s="134">
        <v>250</v>
      </c>
      <c r="F50" s="135">
        <v>4750</v>
      </c>
      <c r="G50" s="47"/>
      <c r="H50" s="139"/>
      <c r="I50" s="100"/>
    </row>
    <row r="51" spans="1:9" s="39" customFormat="1" ht="15" x14ac:dyDescent="0.25">
      <c r="A51" s="48">
        <v>41</v>
      </c>
      <c r="B51" s="130" t="s">
        <v>214</v>
      </c>
      <c r="C51" s="130" t="s">
        <v>177</v>
      </c>
      <c r="D51" s="131">
        <v>12000</v>
      </c>
      <c r="E51" s="134">
        <v>535.71428571428567</v>
      </c>
      <c r="F51" s="135">
        <v>11464.285714285714</v>
      </c>
      <c r="G51" s="47"/>
      <c r="H51" s="139"/>
      <c r="I51" s="100"/>
    </row>
    <row r="52" spans="1:9" s="39" customFormat="1" ht="15" x14ac:dyDescent="0.25">
      <c r="A52" s="48">
        <v>42</v>
      </c>
      <c r="B52" s="130" t="s">
        <v>215</v>
      </c>
      <c r="C52" s="130" t="s">
        <v>173</v>
      </c>
      <c r="D52" s="131">
        <v>12000</v>
      </c>
      <c r="E52" s="136">
        <v>600</v>
      </c>
      <c r="F52" s="135">
        <v>11400</v>
      </c>
      <c r="G52" s="140"/>
      <c r="H52" s="139"/>
      <c r="I52" s="100"/>
    </row>
    <row r="53" spans="1:9" s="39" customFormat="1" ht="15" x14ac:dyDescent="0.25">
      <c r="A53" s="48">
        <v>43</v>
      </c>
      <c r="B53" s="130" t="s">
        <v>216</v>
      </c>
      <c r="C53" s="130" t="s">
        <v>177</v>
      </c>
      <c r="D53" s="131">
        <v>16000</v>
      </c>
      <c r="E53" s="136">
        <v>714.29</v>
      </c>
      <c r="F53" s="135">
        <v>15285.71</v>
      </c>
      <c r="G53" s="140"/>
      <c r="H53" s="139"/>
      <c r="I53" s="100"/>
    </row>
    <row r="54" spans="1:9" s="39" customFormat="1" ht="15" x14ac:dyDescent="0.25">
      <c r="A54" s="48">
        <v>44</v>
      </c>
      <c r="B54" s="130" t="s">
        <v>217</v>
      </c>
      <c r="C54" s="130" t="s">
        <v>177</v>
      </c>
      <c r="D54" s="131">
        <v>12000</v>
      </c>
      <c r="E54" s="136">
        <v>600</v>
      </c>
      <c r="F54" s="135">
        <v>11400</v>
      </c>
      <c r="G54" s="140"/>
      <c r="H54" s="139"/>
      <c r="I54" s="100"/>
    </row>
    <row r="55" spans="1:9" s="39" customFormat="1" ht="15" x14ac:dyDescent="0.25">
      <c r="A55" s="48">
        <v>45</v>
      </c>
      <c r="B55" s="130" t="s">
        <v>218</v>
      </c>
      <c r="C55" s="130" t="s">
        <v>173</v>
      </c>
      <c r="D55" s="131">
        <v>20000</v>
      </c>
      <c r="E55" s="136">
        <v>892.85714285714278</v>
      </c>
      <c r="F55" s="135">
        <v>19107.142857142859</v>
      </c>
      <c r="G55" s="140"/>
      <c r="H55" s="139"/>
      <c r="I55" s="100"/>
    </row>
    <row r="56" spans="1:9" s="39" customFormat="1" ht="15" x14ac:dyDescent="0.25">
      <c r="A56" s="48">
        <v>46</v>
      </c>
      <c r="B56" s="130" t="s">
        <v>219</v>
      </c>
      <c r="C56" s="130" t="s">
        <v>173</v>
      </c>
      <c r="D56" s="131">
        <v>8000</v>
      </c>
      <c r="E56" s="136">
        <v>357.14285714285711</v>
      </c>
      <c r="F56" s="135">
        <v>7642.8571428571431</v>
      </c>
      <c r="G56" s="140"/>
      <c r="H56" s="142">
        <v>209</v>
      </c>
      <c r="I56" s="100"/>
    </row>
    <row r="57" spans="1:9" s="39" customFormat="1" ht="15" x14ac:dyDescent="0.25">
      <c r="A57" s="48">
        <v>47</v>
      </c>
      <c r="B57" s="130" t="s">
        <v>220</v>
      </c>
      <c r="C57" s="130" t="s">
        <v>173</v>
      </c>
      <c r="D57" s="131">
        <v>9500</v>
      </c>
      <c r="E57" s="134">
        <v>475</v>
      </c>
      <c r="F57" s="135">
        <v>9025</v>
      </c>
      <c r="G57" s="47"/>
      <c r="H57" s="142">
        <v>1022.95</v>
      </c>
      <c r="I57" s="100"/>
    </row>
    <row r="58" spans="1:9" s="39" customFormat="1" ht="15" x14ac:dyDescent="0.25">
      <c r="A58" s="48">
        <v>48</v>
      </c>
      <c r="B58" s="130" t="s">
        <v>221</v>
      </c>
      <c r="C58" s="130" t="s">
        <v>173</v>
      </c>
      <c r="D58" s="131">
        <v>6000</v>
      </c>
      <c r="E58" s="136">
        <v>300</v>
      </c>
      <c r="F58" s="135">
        <v>5700</v>
      </c>
      <c r="G58" s="47"/>
      <c r="H58" s="139"/>
      <c r="I58" s="100"/>
    </row>
    <row r="59" spans="1:9" s="39" customFormat="1" ht="15" x14ac:dyDescent="0.25">
      <c r="A59" s="48">
        <v>49</v>
      </c>
      <c r="B59" s="130" t="s">
        <v>222</v>
      </c>
      <c r="C59" s="130" t="s">
        <v>177</v>
      </c>
      <c r="D59" s="131">
        <v>10000</v>
      </c>
      <c r="E59" s="134">
        <v>500</v>
      </c>
      <c r="F59" s="135">
        <v>9500</v>
      </c>
      <c r="G59" s="47"/>
      <c r="H59" s="139"/>
      <c r="I59" s="100"/>
    </row>
    <row r="60" spans="1:9" s="39" customFormat="1" ht="15" x14ac:dyDescent="0.25">
      <c r="A60" s="48">
        <v>50</v>
      </c>
      <c r="B60" s="130" t="s">
        <v>223</v>
      </c>
      <c r="C60" s="130" t="s">
        <v>173</v>
      </c>
      <c r="D60" s="131">
        <v>3500</v>
      </c>
      <c r="E60" s="134">
        <v>175</v>
      </c>
      <c r="F60" s="135">
        <v>3325</v>
      </c>
      <c r="G60" s="47"/>
      <c r="H60" s="139"/>
      <c r="I60" s="100"/>
    </row>
    <row r="61" spans="1:9" s="39" customFormat="1" ht="15" x14ac:dyDescent="0.25">
      <c r="A61" s="48">
        <v>51</v>
      </c>
      <c r="B61" s="130" t="s">
        <v>224</v>
      </c>
      <c r="C61" s="130" t="s">
        <v>173</v>
      </c>
      <c r="D61" s="131">
        <v>4000</v>
      </c>
      <c r="E61" s="134">
        <v>200</v>
      </c>
      <c r="F61" s="135">
        <v>3800</v>
      </c>
      <c r="G61" s="47"/>
      <c r="H61" s="139"/>
      <c r="I61" s="100"/>
    </row>
    <row r="62" spans="1:9" s="39" customFormat="1" ht="15" x14ac:dyDescent="0.25">
      <c r="A62" s="48">
        <v>52</v>
      </c>
      <c r="B62" s="130" t="s">
        <v>225</v>
      </c>
      <c r="C62" s="130" t="s">
        <v>177</v>
      </c>
      <c r="D62" s="131">
        <v>13000</v>
      </c>
      <c r="E62" s="134">
        <v>580.35714285714289</v>
      </c>
      <c r="F62" s="135">
        <v>12419.642857142857</v>
      </c>
      <c r="G62" s="47"/>
      <c r="H62" s="139"/>
      <c r="I62" s="100"/>
    </row>
    <row r="63" spans="1:9" s="39" customFormat="1" ht="15" x14ac:dyDescent="0.25">
      <c r="A63" s="48">
        <v>53</v>
      </c>
      <c r="B63" s="130" t="s">
        <v>226</v>
      </c>
      <c r="C63" s="130" t="s">
        <v>173</v>
      </c>
      <c r="D63" s="131">
        <v>7000</v>
      </c>
      <c r="E63" s="134">
        <v>350</v>
      </c>
      <c r="F63" s="135">
        <v>6650</v>
      </c>
      <c r="G63" s="47"/>
      <c r="H63" s="139"/>
      <c r="I63" s="100"/>
    </row>
    <row r="64" spans="1:9" s="39" customFormat="1" ht="15" x14ac:dyDescent="0.25">
      <c r="A64" s="48">
        <v>54</v>
      </c>
      <c r="B64" s="130" t="s">
        <v>227</v>
      </c>
      <c r="C64" s="130" t="s">
        <v>173</v>
      </c>
      <c r="D64" s="131">
        <v>5000</v>
      </c>
      <c r="E64" s="134">
        <v>250</v>
      </c>
      <c r="F64" s="135">
        <v>4750</v>
      </c>
      <c r="G64" s="47"/>
      <c r="H64" s="139"/>
      <c r="I64" s="100"/>
    </row>
    <row r="65" spans="1:9" s="39" customFormat="1" ht="15" x14ac:dyDescent="0.25">
      <c r="A65" s="48">
        <v>55</v>
      </c>
      <c r="B65" s="130" t="s">
        <v>228</v>
      </c>
      <c r="C65" s="130" t="s">
        <v>173</v>
      </c>
      <c r="D65" s="131">
        <v>5000</v>
      </c>
      <c r="E65" s="134">
        <v>250</v>
      </c>
      <c r="F65" s="135">
        <v>4750</v>
      </c>
      <c r="G65" s="47"/>
      <c r="H65" s="142">
        <v>94</v>
      </c>
      <c r="I65" s="100"/>
    </row>
    <row r="66" spans="1:9" s="39" customFormat="1" ht="15" x14ac:dyDescent="0.25">
      <c r="A66" s="48">
        <v>56</v>
      </c>
      <c r="B66" s="130" t="s">
        <v>229</v>
      </c>
      <c r="C66" s="130" t="s">
        <v>173</v>
      </c>
      <c r="D66" s="131">
        <v>5000</v>
      </c>
      <c r="E66" s="134">
        <v>250</v>
      </c>
      <c r="F66" s="135">
        <v>4750</v>
      </c>
      <c r="G66" s="47"/>
      <c r="H66" s="142">
        <v>209</v>
      </c>
      <c r="I66" s="100"/>
    </row>
    <row r="67" spans="1:9" s="39" customFormat="1" ht="15" x14ac:dyDescent="0.25">
      <c r="A67" s="48">
        <v>57</v>
      </c>
      <c r="B67" s="130" t="s">
        <v>230</v>
      </c>
      <c r="C67" s="130" t="s">
        <v>177</v>
      </c>
      <c r="D67" s="131">
        <v>12000</v>
      </c>
      <c r="E67" s="134">
        <v>0</v>
      </c>
      <c r="F67" s="135">
        <v>12000</v>
      </c>
      <c r="G67" s="47"/>
      <c r="H67" s="139"/>
      <c r="I67" s="100"/>
    </row>
    <row r="68" spans="1:9" s="39" customFormat="1" ht="15" x14ac:dyDescent="0.25">
      <c r="A68" s="48">
        <v>58</v>
      </c>
      <c r="B68" s="130" t="s">
        <v>231</v>
      </c>
      <c r="C68" s="130" t="s">
        <v>173</v>
      </c>
      <c r="D68" s="131">
        <v>18000</v>
      </c>
      <c r="E68" s="134">
        <v>803.57142857142856</v>
      </c>
      <c r="F68" s="135">
        <v>17196.428571428572</v>
      </c>
      <c r="G68" s="47"/>
      <c r="H68" s="139"/>
      <c r="I68" s="100"/>
    </row>
    <row r="69" spans="1:9" s="39" customFormat="1" ht="15" x14ac:dyDescent="0.25">
      <c r="A69" s="48">
        <v>59</v>
      </c>
      <c r="B69" s="130" t="s">
        <v>232</v>
      </c>
      <c r="C69" s="130" t="s">
        <v>173</v>
      </c>
      <c r="D69" s="131">
        <v>6000</v>
      </c>
      <c r="E69" s="134">
        <v>300</v>
      </c>
      <c r="F69" s="135">
        <v>5700</v>
      </c>
      <c r="G69" s="47"/>
      <c r="H69" s="139"/>
      <c r="I69" s="100"/>
    </row>
    <row r="70" spans="1:9" s="39" customFormat="1" ht="15" x14ac:dyDescent="0.25">
      <c r="A70" s="48">
        <v>60</v>
      </c>
      <c r="B70" s="130" t="s">
        <v>233</v>
      </c>
      <c r="C70" s="130" t="s">
        <v>173</v>
      </c>
      <c r="D70" s="131">
        <v>20000</v>
      </c>
      <c r="E70" s="134">
        <v>892.86</v>
      </c>
      <c r="F70" s="135">
        <v>19107.14</v>
      </c>
      <c r="G70" s="47"/>
      <c r="H70" s="139"/>
      <c r="I70" s="100"/>
    </row>
    <row r="71" spans="1:9" s="39" customFormat="1" ht="15" x14ac:dyDescent="0.25">
      <c r="A71" s="48">
        <v>61</v>
      </c>
      <c r="B71" s="130" t="s">
        <v>234</v>
      </c>
      <c r="C71" s="130" t="s">
        <v>173</v>
      </c>
      <c r="D71" s="131">
        <v>8000</v>
      </c>
      <c r="E71" s="136">
        <v>357.14285714285711</v>
      </c>
      <c r="F71" s="135">
        <v>7642.8571428571431</v>
      </c>
      <c r="G71" s="47"/>
      <c r="H71" s="139"/>
      <c r="I71" s="100"/>
    </row>
    <row r="72" spans="1:9" s="39" customFormat="1" ht="15" x14ac:dyDescent="0.25">
      <c r="A72" s="48">
        <v>62</v>
      </c>
      <c r="B72" s="130" t="s">
        <v>235</v>
      </c>
      <c r="C72" s="130" t="s">
        <v>173</v>
      </c>
      <c r="D72" s="131">
        <v>5000</v>
      </c>
      <c r="E72" s="134">
        <v>250</v>
      </c>
      <c r="F72" s="135">
        <v>4750</v>
      </c>
      <c r="G72" s="47"/>
      <c r="H72" s="139"/>
      <c r="I72" s="100"/>
    </row>
    <row r="73" spans="1:9" s="40" customFormat="1" ht="15" x14ac:dyDescent="0.25">
      <c r="A73" s="48">
        <v>63</v>
      </c>
      <c r="B73" s="130" t="s">
        <v>236</v>
      </c>
      <c r="C73" s="130" t="s">
        <v>173</v>
      </c>
      <c r="D73" s="131">
        <v>10000</v>
      </c>
      <c r="E73" s="136">
        <v>446.43</v>
      </c>
      <c r="F73" s="135">
        <v>9553.57</v>
      </c>
      <c r="G73" s="47"/>
      <c r="H73" s="141"/>
      <c r="I73" s="100"/>
    </row>
    <row r="74" spans="1:9" s="40" customFormat="1" ht="15" x14ac:dyDescent="0.25">
      <c r="A74" s="48">
        <v>64</v>
      </c>
      <c r="B74" s="130" t="s">
        <v>237</v>
      </c>
      <c r="C74" s="130" t="s">
        <v>173</v>
      </c>
      <c r="D74" s="132">
        <v>5000</v>
      </c>
      <c r="E74" s="136">
        <v>250</v>
      </c>
      <c r="F74" s="135">
        <v>4750</v>
      </c>
      <c r="G74" s="47"/>
      <c r="H74" s="141"/>
      <c r="I74" s="100"/>
    </row>
    <row r="75" spans="1:9" s="40" customFormat="1" ht="15" x14ac:dyDescent="0.25">
      <c r="A75" s="48">
        <v>65</v>
      </c>
      <c r="B75" s="130" t="s">
        <v>238</v>
      </c>
      <c r="C75" s="130" t="s">
        <v>173</v>
      </c>
      <c r="D75" s="137">
        <v>10000</v>
      </c>
      <c r="E75" s="133">
        <v>446.43</v>
      </c>
      <c r="F75" s="135">
        <v>9553.57</v>
      </c>
      <c r="G75" s="139"/>
      <c r="H75" s="141"/>
      <c r="I75" s="100"/>
    </row>
    <row r="76" spans="1:9" x14ac:dyDescent="0.2">
      <c r="D76" s="37"/>
      <c r="E76" s="37"/>
      <c r="F76" s="37"/>
    </row>
  </sheetData>
  <protectedRanges>
    <protectedRange sqref="B29" name="Rango1_1_1_3_1_1_4"/>
    <protectedRange sqref="B30" name="Rango1_1_1_1_1_1_1_1_1_2_1"/>
    <protectedRange sqref="B28" name="Rango1_1_1_3_1_1_3_1"/>
    <protectedRange sqref="C31:D31" name="Rango4_2_2_1_1_1_1_1_1_1"/>
    <protectedRange sqref="C33:D36" name="Rango4_1_3_1_1_1_2_1_1_1_1_2_1"/>
    <protectedRange sqref="C25:D27 C13:D13 C20:D21" name="Rango4_1_3_1_1_1_2_1_1_2_1_1"/>
  </protectedRanges>
  <autoFilter ref="A9:I74">
    <filterColumn colId="6" showButton="0"/>
  </autoFilter>
  <mergeCells count="14">
    <mergeCell ref="I9:I10"/>
    <mergeCell ref="A2:H2"/>
    <mergeCell ref="A3:H3"/>
    <mergeCell ref="A4:H4"/>
    <mergeCell ref="A7:H7"/>
    <mergeCell ref="A5:H5"/>
    <mergeCell ref="A6:H6"/>
    <mergeCell ref="B9:B10"/>
    <mergeCell ref="A9:A10"/>
    <mergeCell ref="E9:E10"/>
    <mergeCell ref="C9:C10"/>
    <mergeCell ref="F9:F10"/>
    <mergeCell ref="G9:H9"/>
    <mergeCell ref="D9:D10"/>
  </mergeCells>
  <dataValidations count="1">
    <dataValidation type="list" allowBlank="1" showErrorMessage="1" sqref="C59 C69 C65 C35 C62 C21:C22 C29:C32 C24 C40 C46:C47">
      <formula1>$BR$1:$BS$1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I13"/>
  <sheetViews>
    <sheetView workbookViewId="0">
      <selection activeCell="B27" sqref="B27"/>
    </sheetView>
  </sheetViews>
  <sheetFormatPr baseColWidth="10" defaultRowHeight="12.75" x14ac:dyDescent="0.2"/>
  <cols>
    <col min="2" max="2" width="38" customWidth="1"/>
    <col min="3" max="3" width="24.28515625" customWidth="1"/>
    <col min="4" max="4" width="16.7109375" customWidth="1"/>
    <col min="5" max="5" width="17.140625" customWidth="1"/>
    <col min="7" max="7" width="15.85546875" customWidth="1"/>
  </cols>
  <sheetData>
    <row r="2" spans="1:9" ht="19.5" x14ac:dyDescent="0.3">
      <c r="A2" s="193" t="s">
        <v>0</v>
      </c>
      <c r="B2" s="193"/>
      <c r="C2" s="193"/>
      <c r="D2" s="193"/>
      <c r="E2" s="193"/>
      <c r="F2" s="193"/>
      <c r="G2" s="193"/>
    </row>
    <row r="3" spans="1:9" ht="19.5" x14ac:dyDescent="0.3">
      <c r="A3" s="171" t="s">
        <v>1</v>
      </c>
      <c r="B3" s="171"/>
      <c r="C3" s="171"/>
      <c r="D3" s="171"/>
      <c r="E3" s="171"/>
      <c r="F3" s="171"/>
      <c r="G3" s="171"/>
    </row>
    <row r="4" spans="1:9" x14ac:dyDescent="0.2">
      <c r="A4" s="194" t="s">
        <v>253</v>
      </c>
      <c r="B4" s="194"/>
      <c r="C4" s="194"/>
      <c r="D4" s="194"/>
      <c r="E4" s="194"/>
      <c r="F4" s="194"/>
      <c r="G4" s="194"/>
    </row>
    <row r="5" spans="1:9" x14ac:dyDescent="0.2">
      <c r="A5" s="172" t="s">
        <v>254</v>
      </c>
      <c r="B5" s="172"/>
      <c r="C5" s="172"/>
      <c r="D5" s="172"/>
      <c r="E5" s="172"/>
      <c r="F5" s="172"/>
      <c r="G5" s="172"/>
    </row>
    <row r="6" spans="1:9" x14ac:dyDescent="0.2">
      <c r="A6" s="172" t="s">
        <v>3</v>
      </c>
      <c r="B6" s="172"/>
      <c r="C6" s="172"/>
      <c r="D6" s="172"/>
      <c r="E6" s="172"/>
      <c r="F6" s="172"/>
      <c r="G6" s="172"/>
    </row>
    <row r="7" spans="1:9" x14ac:dyDescent="0.2">
      <c r="A7" s="195">
        <v>43251</v>
      </c>
      <c r="B7" s="195"/>
      <c r="C7" s="195"/>
      <c r="D7" s="195"/>
      <c r="E7" s="195"/>
      <c r="F7" s="195"/>
      <c r="G7" s="195"/>
    </row>
    <row r="8" spans="1:9" x14ac:dyDescent="0.2">
      <c r="A8" s="196"/>
      <c r="B8" s="196"/>
      <c r="C8" s="197"/>
    </row>
    <row r="9" spans="1:9" x14ac:dyDescent="0.2">
      <c r="A9" s="198" t="s">
        <v>4</v>
      </c>
      <c r="B9" s="199" t="s">
        <v>255</v>
      </c>
      <c r="C9" s="200" t="s">
        <v>9</v>
      </c>
      <c r="D9" s="198" t="s">
        <v>256</v>
      </c>
      <c r="E9" s="201" t="s">
        <v>12</v>
      </c>
      <c r="F9" s="198" t="s">
        <v>13</v>
      </c>
      <c r="G9" s="198" t="s">
        <v>257</v>
      </c>
      <c r="H9" s="202" t="s">
        <v>258</v>
      </c>
      <c r="I9" s="202"/>
    </row>
    <row r="10" spans="1:9" x14ac:dyDescent="0.2">
      <c r="A10" s="198"/>
      <c r="B10" s="199"/>
      <c r="C10" s="200"/>
      <c r="D10" s="198"/>
      <c r="E10" s="203"/>
      <c r="F10" s="198"/>
      <c r="G10" s="198"/>
      <c r="H10" s="202"/>
      <c r="I10" s="202"/>
    </row>
    <row r="11" spans="1:9" x14ac:dyDescent="0.2">
      <c r="A11" s="204">
        <v>1</v>
      </c>
      <c r="B11" s="205" t="s">
        <v>259</v>
      </c>
      <c r="C11" s="206" t="s">
        <v>260</v>
      </c>
      <c r="D11" s="207">
        <v>1441</v>
      </c>
      <c r="E11" s="208">
        <v>0</v>
      </c>
      <c r="F11" s="209">
        <v>1441</v>
      </c>
      <c r="G11" s="210" t="s">
        <v>261</v>
      </c>
      <c r="H11" s="211">
        <v>43211</v>
      </c>
      <c r="I11" s="212"/>
    </row>
    <row r="12" spans="1:9" x14ac:dyDescent="0.2">
      <c r="A12" s="204">
        <v>2</v>
      </c>
      <c r="B12" s="205" t="s">
        <v>262</v>
      </c>
      <c r="C12" s="206" t="s">
        <v>260</v>
      </c>
      <c r="D12" s="207">
        <v>2800</v>
      </c>
      <c r="E12" s="208">
        <v>0</v>
      </c>
      <c r="F12" s="209">
        <v>2800</v>
      </c>
      <c r="G12" s="210" t="s">
        <v>261</v>
      </c>
      <c r="H12" s="211">
        <v>43237</v>
      </c>
      <c r="I12" s="212"/>
    </row>
    <row r="13" spans="1:9" x14ac:dyDescent="0.2">
      <c r="B13" s="205"/>
      <c r="C13" s="206"/>
      <c r="D13" s="207"/>
      <c r="E13" s="208"/>
      <c r="F13" s="209"/>
      <c r="G13" s="210"/>
      <c r="H13" s="211"/>
      <c r="I13" s="212"/>
    </row>
  </sheetData>
  <mergeCells count="17">
    <mergeCell ref="G9:G10"/>
    <mergeCell ref="H9:I10"/>
    <mergeCell ref="H11:I11"/>
    <mergeCell ref="H12:I12"/>
    <mergeCell ref="H13:I13"/>
    <mergeCell ref="A9:A10"/>
    <mergeCell ref="B9:B10"/>
    <mergeCell ref="C9:C10"/>
    <mergeCell ref="D9:D10"/>
    <mergeCell ref="E9:E10"/>
    <mergeCell ref="F9:F10"/>
    <mergeCell ref="A2:G2"/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2017-03-23T22:19:54Z</cp:lastPrinted>
  <dcterms:created xsi:type="dcterms:W3CDTF">2013-11-29T23:12:09Z</dcterms:created>
  <dcterms:modified xsi:type="dcterms:W3CDTF">2018-06-12T16:52:27Z</dcterms:modified>
</cp:coreProperties>
</file>