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1.DESPACHO SUPERIOR\9. SEPTIEMBRE\"/>
    </mc:Choice>
  </mc:AlternateContent>
  <bookViews>
    <workbookView xWindow="0" yWindow="0" windowWidth="14295" windowHeight="1216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011'!$B$9:$R$61</definedName>
    <definedName name="_xlnm._FilterDatabase" localSheetId="2" hidden="1">'RENGLON 021'!$B$9:$N$55</definedName>
    <definedName name="_xlnm._FilterDatabase" localSheetId="3" hidden="1">'RENGLON 029'!$A$9:$G$74</definedName>
    <definedName name="_xlnm.Print_Area" localSheetId="0">'RENGLON 011'!$A$1:$S$85</definedName>
    <definedName name="_xlnm.Print_Area" localSheetId="1">'RENGLON 022'!$A$1:$O$10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K59" i="2" l="1"/>
  <c r="M59" i="2" s="1"/>
  <c r="K58" i="2"/>
  <c r="M58" i="2" s="1"/>
  <c r="K57" i="2"/>
  <c r="M57" i="2" s="1"/>
  <c r="N67" i="1" l="1"/>
  <c r="N63" i="1"/>
  <c r="P63" i="1" s="1"/>
  <c r="N62" i="1"/>
  <c r="P62" i="1" s="1"/>
  <c r="N52" i="1" l="1"/>
  <c r="P52" i="1" s="1"/>
  <c r="N58" i="1"/>
  <c r="N59" i="1" l="1"/>
  <c r="P59" i="1" s="1"/>
  <c r="K54" i="2"/>
  <c r="M54" i="2" s="1"/>
  <c r="K14" i="2" l="1"/>
  <c r="M14" i="2" s="1"/>
  <c r="E35" i="2" l="1"/>
  <c r="K35" i="2" s="1"/>
  <c r="M35" i="2" s="1"/>
  <c r="E24" i="2"/>
  <c r="K24" i="2" s="1"/>
  <c r="M24" i="2" s="1"/>
  <c r="K41" i="2"/>
  <c r="M41" i="2" s="1"/>
  <c r="J14" i="3" l="1"/>
  <c r="K18" i="2" l="1"/>
  <c r="M18" i="2" s="1"/>
  <c r="N60" i="1"/>
  <c r="P60" i="1" s="1"/>
  <c r="M12" i="4" l="1"/>
  <c r="M23" i="2" l="1"/>
  <c r="K56" i="2" l="1"/>
  <c r="K22" i="2"/>
  <c r="K43" i="2"/>
  <c r="K11" i="2"/>
  <c r="K48" i="2"/>
  <c r="K28" i="2"/>
  <c r="K40" i="2"/>
  <c r="K32" i="2"/>
  <c r="K42" i="2"/>
  <c r="K33" i="2"/>
  <c r="K36" i="2"/>
  <c r="K29" i="2"/>
  <c r="K34" i="2"/>
  <c r="K52" i="2"/>
  <c r="K47" i="2"/>
  <c r="K49" i="2"/>
  <c r="K44" i="2"/>
  <c r="K45" i="2"/>
  <c r="K38" i="2"/>
  <c r="K37" i="2"/>
  <c r="M37" i="2" s="1"/>
  <c r="K39" i="2"/>
  <c r="K26" i="2"/>
  <c r="K13" i="2"/>
  <c r="K30" i="2"/>
  <c r="K51" i="2"/>
  <c r="K25" i="2"/>
  <c r="K31" i="2"/>
  <c r="K19" i="2"/>
  <c r="K20" i="2"/>
  <c r="K17" i="2"/>
  <c r="K27" i="2"/>
  <c r="K15" i="2"/>
  <c r="K16" i="2"/>
  <c r="K12" i="2"/>
  <c r="E21" i="2"/>
  <c r="E50" i="2"/>
  <c r="K50" i="2" s="1"/>
  <c r="M50" i="2" s="1"/>
  <c r="M34" i="2"/>
  <c r="N14" i="1"/>
  <c r="P14" i="1" s="1"/>
  <c r="N61" i="1"/>
  <c r="P61" i="1" s="1"/>
  <c r="N39" i="1"/>
  <c r="N20" i="1"/>
  <c r="P20" i="1" s="1"/>
  <c r="N46" i="1"/>
  <c r="P46" i="1" s="1"/>
  <c r="N22" i="1"/>
  <c r="P22" i="1" s="1"/>
  <c r="N55" i="1"/>
  <c r="P55" i="1" s="1"/>
  <c r="N50" i="1"/>
  <c r="P50" i="1" s="1"/>
  <c r="N47" i="1"/>
  <c r="P47" i="1" s="1"/>
  <c r="N45" i="1"/>
  <c r="P45" i="1" s="1"/>
  <c r="N44" i="1"/>
  <c r="P44" i="1" s="1"/>
  <c r="N42" i="1"/>
  <c r="P42" i="1" s="1"/>
  <c r="N41" i="1"/>
  <c r="P41" i="1" s="1"/>
  <c r="N40" i="1"/>
  <c r="P40" i="1" s="1"/>
  <c r="N38" i="1"/>
  <c r="P38" i="1" s="1"/>
  <c r="N35" i="1"/>
  <c r="P35" i="1" s="1"/>
  <c r="N34" i="1"/>
  <c r="P34" i="1" s="1"/>
  <c r="N32" i="1"/>
  <c r="P32" i="1" s="1"/>
  <c r="N31" i="1"/>
  <c r="P31" i="1" s="1"/>
  <c r="N30" i="1"/>
  <c r="P30" i="1" s="1"/>
  <c r="N28" i="1"/>
  <c r="P28" i="1" s="1"/>
  <c r="N26" i="1"/>
  <c r="P26" i="1" s="1"/>
  <c r="N25" i="1"/>
  <c r="P25" i="1" s="1"/>
  <c r="N17" i="1"/>
  <c r="P17" i="1" s="1"/>
  <c r="N16" i="1"/>
  <c r="P16" i="1" s="1"/>
  <c r="N15" i="1"/>
  <c r="P15" i="1" s="1"/>
  <c r="N12" i="1"/>
  <c r="P12" i="1" s="1"/>
  <c r="N13" i="1"/>
  <c r="P13" i="1" s="1"/>
  <c r="O39" i="1" l="1"/>
  <c r="P39" i="1" s="1"/>
  <c r="K21" i="2"/>
  <c r="M21" i="2" s="1"/>
  <c r="E54" i="1" l="1"/>
  <c r="N54" i="1" s="1"/>
  <c r="P54" i="1" s="1"/>
  <c r="M56" i="2" l="1"/>
  <c r="M22" i="2"/>
  <c r="M43" i="2"/>
  <c r="M11" i="2"/>
  <c r="M48" i="2"/>
  <c r="M28" i="2"/>
  <c r="M40" i="2"/>
  <c r="M32" i="2"/>
  <c r="M42" i="2"/>
  <c r="M36" i="2"/>
  <c r="M29" i="2"/>
  <c r="M52" i="2"/>
  <c r="M47" i="2"/>
  <c r="M49" i="2"/>
  <c r="M44" i="2"/>
  <c r="M45" i="2"/>
  <c r="M38" i="2"/>
  <c r="M39" i="2"/>
  <c r="M26" i="2"/>
  <c r="M13" i="2"/>
  <c r="M30" i="2"/>
  <c r="M51" i="2"/>
  <c r="M25" i="2"/>
  <c r="M31" i="2"/>
  <c r="M19" i="2"/>
  <c r="M20" i="2"/>
  <c r="M17" i="2"/>
  <c r="M27" i="2"/>
  <c r="M15" i="2"/>
  <c r="M16" i="2"/>
  <c r="M12" i="2"/>
  <c r="E53" i="2" l="1"/>
  <c r="K53" i="2" s="1"/>
  <c r="M53" i="2" s="1"/>
  <c r="E55" i="2"/>
  <c r="K55" i="2" s="1"/>
  <c r="M55" i="2" s="1"/>
  <c r="E46" i="2"/>
  <c r="K46" i="2" s="1"/>
  <c r="M46" i="2" l="1"/>
  <c r="J11" i="3"/>
  <c r="L11" i="3" s="1"/>
  <c r="L11" i="1" l="1"/>
  <c r="K57" i="1"/>
  <c r="J18" i="1"/>
  <c r="H53" i="1"/>
  <c r="N53" i="1" s="1"/>
  <c r="P53" i="1" s="1"/>
  <c r="H21" i="1"/>
  <c r="G49" i="1"/>
  <c r="G37" i="1"/>
  <c r="N37" i="1" s="1"/>
  <c r="P37" i="1" s="1"/>
  <c r="G36" i="1"/>
  <c r="G27" i="1"/>
  <c r="G18" i="1"/>
  <c r="G11" i="1"/>
  <c r="E57" i="1"/>
  <c r="E56" i="1"/>
  <c r="N56" i="1" s="1"/>
  <c r="P56" i="1" s="1"/>
  <c r="E19" i="1"/>
  <c r="N19" i="1" s="1"/>
  <c r="P19" i="1" s="1"/>
  <c r="E48" i="1"/>
  <c r="E51" i="1"/>
  <c r="N51" i="1" s="1"/>
  <c r="P51" i="1" s="1"/>
  <c r="E49" i="1"/>
  <c r="E43" i="1"/>
  <c r="N43" i="1" s="1"/>
  <c r="P43" i="1" s="1"/>
  <c r="E36" i="1"/>
  <c r="E33" i="1"/>
  <c r="N33" i="1" s="1"/>
  <c r="P33" i="1" s="1"/>
  <c r="E29" i="1"/>
  <c r="N29" i="1" s="1"/>
  <c r="P29" i="1" s="1"/>
  <c r="E27" i="1"/>
  <c r="E24" i="1"/>
  <c r="N24" i="1" s="1"/>
  <c r="P24" i="1" s="1"/>
  <c r="E23" i="1"/>
  <c r="N23" i="1" s="1"/>
  <c r="P23" i="1" s="1"/>
  <c r="E18" i="1"/>
  <c r="E11" i="1"/>
  <c r="N48" i="1" l="1"/>
  <c r="P48" i="1" s="1"/>
  <c r="N18" i="1"/>
  <c r="P18" i="1" s="1"/>
  <c r="N49" i="1"/>
  <c r="P49" i="1" s="1"/>
  <c r="N27" i="1"/>
  <c r="P27" i="1" s="1"/>
  <c r="N36" i="1"/>
  <c r="P36" i="1" s="1"/>
  <c r="N57" i="1"/>
  <c r="P57" i="1" s="1"/>
  <c r="N11" i="1"/>
  <c r="P11" i="1" s="1"/>
  <c r="N21" i="1"/>
  <c r="P21" i="1" s="1"/>
</calcChain>
</file>

<file path=xl/comments1.xml><?xml version="1.0" encoding="utf-8"?>
<comments xmlns="http://schemas.openxmlformats.org/spreadsheetml/2006/main">
  <authors>
    <author>tgfigueroa</author>
    <author>Invitado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</rPr>
          <t>tgfigueroa:</t>
        </r>
        <r>
          <rPr>
            <sz val="9"/>
            <color indexed="81"/>
            <rFont val="Tahoma"/>
            <family val="2"/>
          </rPr>
          <t xml:space="preserve">
INICIA 20/04/2016
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sharedStrings.xml><?xml version="1.0" encoding="utf-8"?>
<sst xmlns="http://schemas.openxmlformats.org/spreadsheetml/2006/main" count="472" uniqueCount="289">
  <si>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</si>
  <si>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</si>
  <si>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</si>
  <si>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</si>
  <si>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</si>
  <si>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</si>
  <si>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</si>
  <si>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</si>
  <si>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</si>
  <si>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</si>
  <si>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</si>
  <si>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</si>
  <si>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</si>
  <si>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</si>
  <si>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</si>
  <si>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</si>
  <si>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</si>
  <si>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</si>
  <si>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</si>
  <si>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</si>
  <si>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LIQUIDO</t>
  </si>
  <si>
    <t>DIETAS</t>
  </si>
  <si>
    <t>NOMBRE Y APELLIDOS</t>
  </si>
  <si>
    <t>DIRECCIÓN SUPERIOR</t>
  </si>
  <si>
    <t>BONO REAJUSTE</t>
  </si>
  <si>
    <t>DIRECTOR TECNICO II</t>
  </si>
  <si>
    <t>SUBDIRECTOR TECNICO II</t>
  </si>
  <si>
    <t>JUAN ALBERTO MONZON ESQUIVEL</t>
  </si>
  <si>
    <t>ASISTENTE PROFESIONAL III</t>
  </si>
  <si>
    <t>EGARD FERNANDO LOPEZ</t>
  </si>
  <si>
    <t>PROFESIONAL JEFE II</t>
  </si>
  <si>
    <t>ANA JANNETTE REYES ORTIZ</t>
  </si>
  <si>
    <t>SECRETARIO EJECUTIVO I</t>
  </si>
  <si>
    <t>TECNICO EN INFORMATICA I</t>
  </si>
  <si>
    <t>PABLO FERNANDO ARMIJO MORALES</t>
  </si>
  <si>
    <t>TECNICO PROFESIONAL I</t>
  </si>
  <si>
    <t>TECNICO PROFESIONAL II</t>
  </si>
  <si>
    <t>LAZARO QUELEX YOC</t>
  </si>
  <si>
    <t>TRABAJADOR ESPECIALIZADO III</t>
  </si>
  <si>
    <t>TRABAJADOR OPERATIVO IV</t>
  </si>
  <si>
    <t>DINA ALEJANDRA DONIS MORALES</t>
  </si>
  <si>
    <t>PROFESIONAL II</t>
  </si>
  <si>
    <t>SULMA DANITZA GUZMAN CERVANTES DE CASTELLANOS</t>
  </si>
  <si>
    <t>ASISTENTE PROFESIONAL IV</t>
  </si>
  <si>
    <t>MARIANO SICAY CRUZ</t>
  </si>
  <si>
    <t>ASDRUBAL YEBEL LOPEZ DE LEON</t>
  </si>
  <si>
    <t>ASESOR PROFESIONAL ESPECIALIZADO III</t>
  </si>
  <si>
    <t>ASESOR PROFESIONAL ESPECIALIZADO IV</t>
  </si>
  <si>
    <t>BYRON ALEXANDER LOPEZ</t>
  </si>
  <si>
    <t>PROFESIONAL III</t>
  </si>
  <si>
    <t>ALBA LUCIA CONTRERAS JACINTO</t>
  </si>
  <si>
    <t>ROSA HERLINDA ALVAREZ CANIZALEZ</t>
  </si>
  <si>
    <t>MAYRA JANETTE AXPUAC ASPUAC</t>
  </si>
  <si>
    <t>KARIN ZUSELLI DE LA CRUZ DUARTE</t>
  </si>
  <si>
    <t>MIGUEL PATZAN QUELEX</t>
  </si>
  <si>
    <t>MARTA LUZ CASTILLO CIFUENTES</t>
  </si>
  <si>
    <t>JESSIKA MARNELLY SOLIS MINAS</t>
  </si>
  <si>
    <t>PAOLA JANETH REYES CARRILLO</t>
  </si>
  <si>
    <t xml:space="preserve">LILIAM ANTONIETA MENENDEZ DIAZ DE CARIAS </t>
  </si>
  <si>
    <t>DIRECTOR EJECUTIVO IV</t>
  </si>
  <si>
    <t>OFICINISTA II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</si>
  <si>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</si>
  <si>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</si>
  <si>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</si>
  <si>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</si>
  <si>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</si>
  <si>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</si>
  <si>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</si>
  <si>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PROFESIONAL JURIDICO II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</si>
  <si>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</si>
  <si>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</si>
  <si>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</si>
  <si>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</si>
  <si>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</si>
  <si>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</si>
  <si>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</si>
  <si>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</si>
  <si>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</si>
  <si>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</si>
  <si>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</si>
  <si>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JEFE DE COMPRAS</t>
  </si>
  <si>
    <t>CARLOS ENRIQUE RODAS MIRANDA</t>
  </si>
  <si>
    <t>ANTONIO CUPERTINO PEREIRA PORRES</t>
  </si>
  <si>
    <t>CONDUCTOR</t>
  </si>
  <si>
    <t>JUAN CARLOS EZEQUIEL ALONZO PONCIANO</t>
  </si>
  <si>
    <t>COSTO DE BOLETO</t>
  </si>
  <si>
    <t>MONTO VIÁTICOS</t>
  </si>
  <si>
    <t>JOSÉ LUIS CHEA URRUELA</t>
  </si>
  <si>
    <t>MINISTRO</t>
  </si>
  <si>
    <t>VICEMINISTRO</t>
  </si>
  <si>
    <t>GLADYS PALALA GALVEZ</t>
  </si>
  <si>
    <t>DOMINGO GUMERCINDO VASQUEZ ACEITUNO</t>
  </si>
  <si>
    <t>MANUEL ENRIQUE PICHIYÁ TZAJ</t>
  </si>
  <si>
    <t xml:space="preserve">SERGIO ALEJANDRO ANTILLÓN HERNÁNDEZ </t>
  </si>
  <si>
    <t>OSCAR GILBERTO ESQUIT CUÁ</t>
  </si>
  <si>
    <t>CARLOS AUGUSTO MÉNDEZ</t>
  </si>
  <si>
    <t>JUAN PABLO RODRÍGUEZ SIGUENZA</t>
  </si>
  <si>
    <t xml:space="preserve">ESWIN BAUDILIO CATALÁN HERNÁNDEZ </t>
  </si>
  <si>
    <t>ALBA AIDE GONZALEZ GABRIEL</t>
  </si>
  <si>
    <t>ESTUARDO JOSE ESTUPIANIAN LEIVA</t>
  </si>
  <si>
    <t>MARIO RICARDO GANDARA  MENDOZA</t>
  </si>
  <si>
    <t>RAFAEL ESTUARDO JIMÉNEZ VELÁSQUEZ</t>
  </si>
  <si>
    <t>HAMILTON ALFREDO BARRIOS ORTIZ</t>
  </si>
  <si>
    <t>TÉCNICO PROFESIONAL II</t>
  </si>
  <si>
    <t>WILSON  ISAAC LÓPEZ ARÉVALO</t>
  </si>
  <si>
    <t>JUAN JOSÉ YAT OXOM</t>
  </si>
  <si>
    <t>SONIA MARGARITA CHILE PÉREZ</t>
  </si>
  <si>
    <t>ANA MARÍA ISABEL PÉREZ OSORIO</t>
  </si>
  <si>
    <t>CELIA MARIA OVALLE VALDÉS</t>
  </si>
  <si>
    <t>EVELYN JANET ALARCÓN GODOY</t>
  </si>
  <si>
    <t xml:space="preserve">SILVIA CAROLINA CASTILLO PERDOMO </t>
  </si>
  <si>
    <t>KAREN SAMARA PENAGOS LEMUS</t>
  </si>
  <si>
    <t>RICARDO LOPEZ CASTELLANOS</t>
  </si>
  <si>
    <t>MARÍA INES ORTEGA HERNÁNDEZ</t>
  </si>
  <si>
    <t>DANIEL MELGAR GIRÓN</t>
  </si>
  <si>
    <t>PEDRO LUIS GARCÍA</t>
  </si>
  <si>
    <t>.</t>
  </si>
  <si>
    <t>SILVIA ORALIA BOC CONCOHA</t>
  </si>
  <si>
    <t>JULIO CESAR CASTAÑEDA  LUCAS</t>
  </si>
  <si>
    <t>CLAUDIA MARÍA PATZAN CHITAY DE SUBUYUJ</t>
  </si>
  <si>
    <t>MARCOS ERMENEGILDO ELÍAS ALVARADO</t>
  </si>
  <si>
    <t>MARTINA JUAREZ COCHÉ</t>
  </si>
  <si>
    <t>PEDRO DE JESUS RODRIGUEZ GIRÓN</t>
  </si>
  <si>
    <t>PROFESIONAL ADMINISTRATIVO II</t>
  </si>
  <si>
    <t xml:space="preserve"> DENIS WILFREDO PEREZ JÁUREGUI 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</si>
  <si>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</si>
  <si>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</si>
  <si>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</si>
  <si>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</si>
  <si>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</si>
  <si>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</si>
  <si>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</si>
  <si>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</si>
  <si>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</si>
  <si>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</si>
  <si>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</si>
  <si>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KARLA MARÍA CHOY ALVARADO </t>
  </si>
  <si>
    <t xml:space="preserve"> ASISTENTE DE PLANIFICACIÓN IV </t>
  </si>
  <si>
    <t xml:space="preserve"> KIMBERLY LARISA HERNANDEZ CRUZ </t>
  </si>
  <si>
    <t>ANDREA CELESTE ESRADA AGUILAR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</si>
  <si>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</si>
  <si>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</si>
  <si>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</si>
  <si>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</si>
  <si>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SANDRA ABELINA CONTRERAS NORIEGA</t>
  </si>
  <si>
    <t>JESSICA DINORA LOPEZ LOPEZ</t>
  </si>
  <si>
    <t>JESSY PAOLA CONSTANZA MARTINEZ</t>
  </si>
  <si>
    <t>MAYA IXMUKANÉ SIPAC PATAL</t>
  </si>
  <si>
    <t xml:space="preserve">COORDINADOR ADMINISTRATIVO </t>
  </si>
  <si>
    <t>DALILA DEL ROSARIO ENRIQUEZ JUAREZ</t>
  </si>
  <si>
    <t>JEACQUELINE KATIA MORATAYA MARTINEZ</t>
  </si>
  <si>
    <t xml:space="preserve">SUBJEFE DE TESORERIA </t>
  </si>
  <si>
    <t>AUDITOR  II</t>
  </si>
  <si>
    <t xml:space="preserve">TELMA JUDITH ARRIOLA GUDIEL DE CERVANTES </t>
  </si>
  <si>
    <t>OSCAR ANIBAL SEB GONZÁLEZ</t>
  </si>
  <si>
    <t>VERONICA ELIZABETH MENDEZ ROSALES</t>
  </si>
  <si>
    <t>HONORARIOS</t>
  </si>
  <si>
    <t xml:space="preserve">ASESOR PROFESIONAL III </t>
  </si>
  <si>
    <t>PROFESIONAL I</t>
  </si>
  <si>
    <t>AUXILIAR DE RECURSOS HUMANOS III</t>
  </si>
  <si>
    <t>KIMBERLI DAYANA LÓPEZ VELÁSQUEZ</t>
  </si>
  <si>
    <t>MARIO RENATO MONTERROSO GARCIA</t>
  </si>
  <si>
    <t>LIGIA DEL CARMEN  SALAZAR VALENZUELA ALEJOS</t>
  </si>
  <si>
    <t>RODOLFO MARROQUIN GUTIERREZ</t>
  </si>
  <si>
    <t>BIANCA LORENA LUCAS VELEZ</t>
  </si>
  <si>
    <t>ASISTENTE DE ADQUISICIONES III</t>
  </si>
  <si>
    <t>DORIAN ALEJANDRO DE LEÓN QUEVEDO</t>
  </si>
  <si>
    <t>TECNICOS</t>
  </si>
  <si>
    <t>SOFÍA ALEJANDRA VALDÉZ RÍOS</t>
  </si>
  <si>
    <t>AUDREY DOTRICE DE LEÓN FERRER</t>
  </si>
  <si>
    <t>ARIANA ISABEL RODAS GIRÓN</t>
  </si>
  <si>
    <t>PROFESIONALES</t>
  </si>
  <si>
    <t>SOFIA ELVIRA TABLAS GONZÁLEZ</t>
  </si>
  <si>
    <t>THELMA GABRIELA FIGUEROA VIVAR</t>
  </si>
  <si>
    <t>AROLDO RAMOS GARCÍA</t>
  </si>
  <si>
    <t>VERNON ZADY AYALA RAMOS</t>
  </si>
  <si>
    <t>OVIDIO CORADO RAMÍREZ</t>
  </si>
  <si>
    <t>ZISI BETZABÉ ARCHILA NAVARRO</t>
  </si>
  <si>
    <t>SEBASTIAN ALVARADO COLOCHO</t>
  </si>
  <si>
    <t>MARILYN ANDREA VELÁSQUEZ RAMÍREZ</t>
  </si>
  <si>
    <t>ANDREA ISABEL FIGUEROA ARGUETA</t>
  </si>
  <si>
    <t>RAQUEL EUGENIA MENDOZA LINARES</t>
  </si>
  <si>
    <t>JORGE JOSÉ VIZCAÍNO MALDONADO</t>
  </si>
  <si>
    <t>JUNIOR ALEXANDER CHAJÓN TEPEU</t>
  </si>
  <si>
    <t>JAIME RAMIRO BAUTISTA CASTAÑON</t>
  </si>
  <si>
    <t>CARLOS FERNANDO PAZ GARCIA</t>
  </si>
  <si>
    <t>CARLOS ERNESTO GARRIDO REYNA</t>
  </si>
  <si>
    <t>DENIS ALFREDO PEÑA NUFIO</t>
  </si>
  <si>
    <t>REINA LUCY SALAZAR ESTRADA</t>
  </si>
  <si>
    <t>ROQUE AMADEO RAMÍREZ CHÁVEZ</t>
  </si>
  <si>
    <t>MIGUEL ANGEL LUNA CHINCHILLA</t>
  </si>
  <si>
    <t>ISIS GABRIELA OROZCO ALVARADO</t>
  </si>
  <si>
    <t>ROLANDO RUÍZ RAMÍREZ</t>
  </si>
  <si>
    <t>MARIO ROBERTO CASTAÑEDA LÓPEZ</t>
  </si>
  <si>
    <t>KENNIA DE LOS ANGELES MONZÓN LÓPEZ</t>
  </si>
  <si>
    <t>CARLOS ESTUARDO JOSÉ ARCEYUZ MADRÍZ</t>
  </si>
  <si>
    <t>SERGIO ERNESTO YAX MORALES</t>
  </si>
  <si>
    <t>MEHALCAR ALBERTO ALVAREZ MEDINA</t>
  </si>
  <si>
    <t>JORGE HUMBERTO ORDÓÑEZ DEL VALLE</t>
  </si>
  <si>
    <t>ASTRID LISSETTE MÉNDEZ BARRIOS</t>
  </si>
  <si>
    <t>LIZA MARÍA MESIAS DÍAZ</t>
  </si>
  <si>
    <t>ANDREA CAROLINA RUIZ GORDILLO DE PIMENTEL</t>
  </si>
  <si>
    <t>SERGIO LIONEL SOSA MORALES</t>
  </si>
  <si>
    <t>JORGE MARIO RIVAS AMAYA</t>
  </si>
  <si>
    <t>OLGA ROSALINA ESCALANTE LEIVA</t>
  </si>
  <si>
    <t>ERICK ARMANDO PADILLA CANO</t>
  </si>
  <si>
    <t>SANDRA CLEOTILDA BOROR TAHUITE</t>
  </si>
  <si>
    <t>LUIS ENRIQUE ORTEGA ARANA</t>
  </si>
  <si>
    <t>ALFREDO AUCEDA LUCERO</t>
  </si>
  <si>
    <t>ESTUARDO RENE TORRES AGUILAR</t>
  </si>
  <si>
    <t>WALTER VINICIO CASTILLO MUÑOZ</t>
  </si>
  <si>
    <t>MARIO ROLANDO SOTO RODRIGUEZ</t>
  </si>
  <si>
    <t>LUIS EMILIO POSADAS REYES</t>
  </si>
  <si>
    <t>ODILIO DE LEÓN CAMPOS</t>
  </si>
  <si>
    <t>JULIO RUBEN CASTRO MUÑOZ</t>
  </si>
  <si>
    <t>DANIA ISMENE ORTÍZ RABANALES</t>
  </si>
  <si>
    <t>ADELA NICOLLE AGUIRRE CASTILLO</t>
  </si>
  <si>
    <t>MÓNICA LIZABETH JUÁREZ MARTINI</t>
  </si>
  <si>
    <t>EDIN FERNANDO SANTIZO CABRERA</t>
  </si>
  <si>
    <t>EDWIN ENRIQUE POLANCO ESCOBAR</t>
  </si>
  <si>
    <t>JUAN CARLOS PINILLOS GARCÍA</t>
  </si>
  <si>
    <t>RANDOLPH CHARLES BRENNER SILVA</t>
  </si>
  <si>
    <t>JUAN BOANERGES JUÁREZ HERNÁNDEZ</t>
  </si>
  <si>
    <t>HUGO LEONEL CASTILLO ARAGÓN</t>
  </si>
  <si>
    <t>IRIS ABIGAÍL ORTÍZ VIDAL</t>
  </si>
  <si>
    <t>KAREN PAOLA CASTAÑEDA MUÑOZ</t>
  </si>
  <si>
    <t>MELANIE MARIE MÜLLERS CABRERA DE STEMMLER</t>
  </si>
  <si>
    <t>ANA ELIZABETH GARCIA MERIDA</t>
  </si>
  <si>
    <t>CARMEN MARIA  CATALAN LOPEZ</t>
  </si>
  <si>
    <t>SILVIA MARIA TIRIQUIZ</t>
  </si>
  <si>
    <t xml:space="preserve">LESLIE MELANIE JAZMIN GALEANO MORALES </t>
  </si>
  <si>
    <t>RECONOCIMIENTO DE GASTOS</t>
  </si>
  <si>
    <t>AJUSTE AL SALARIO</t>
  </si>
  <si>
    <t>MARIO SAUL DE LEON HIP</t>
  </si>
  <si>
    <t>DINA STEPHANIE MAZARIEGOS SAAVEDRA</t>
  </si>
  <si>
    <t>KATERIN ALEJANDRA SANTIZO LÓPEZ</t>
  </si>
  <si>
    <t>BELTON ROBERTO CHOC VILLATORO</t>
  </si>
  <si>
    <t>JOSÉ RIGOBERTO FOLGAR VANEGAS</t>
  </si>
  <si>
    <t>MARIA TERESA GRAMAJO PÉREZ</t>
  </si>
  <si>
    <t>JUAN ALEXANDER SAC OROXOM</t>
  </si>
  <si>
    <t>SILVIA ESTELA MORA PACHECO</t>
  </si>
  <si>
    <t>ILWIN ANTONIO VILLALTA GARCÍA</t>
  </si>
  <si>
    <t>CLAUDIA MARIBEL CABRERA GUERRERO</t>
  </si>
  <si>
    <t>MONTO DE TRANSPORTE Según  Resolución  No. 1-2018.</t>
  </si>
  <si>
    <t>HEIDY MARISOL VÉLIZ JUÁREZ</t>
  </si>
  <si>
    <t>JOHANA LINET BARRIOS Y BARRIOS</t>
  </si>
  <si>
    <t>ALAIN  ASTOLFO  CIFUENTES CHAVARRIA</t>
  </si>
  <si>
    <t>DALILA MARIBEL VELIZ PINEDA GARCIA</t>
  </si>
  <si>
    <t>EDWIN RANDOLFO CHAVEZ TAKS</t>
  </si>
  <si>
    <t>SAULO JOSUE ZULETA GUZMAN</t>
  </si>
  <si>
    <t>ANDREA MARIA SALGUERO BUCARO</t>
  </si>
  <si>
    <t>RODRIGO CARPIO ARRIVILLAGA</t>
  </si>
  <si>
    <t>LUCRECIA ARCENIA GÓMEZ AGUILAR</t>
  </si>
  <si>
    <t>ANA GEORGINA HERRERA PACHECO*</t>
  </si>
  <si>
    <t>JOSÉ ALBERTO GONZÁLEZ URREA*</t>
  </si>
  <si>
    <t>MARLON ESTUARDO CRUZ TOBIAS*</t>
  </si>
  <si>
    <t>*SE REALIZARÁ PAGO EN NOMINA DE OCTUBRE</t>
  </si>
  <si>
    <t>ASISTENTE DE PLANIFICACIÓN III</t>
  </si>
  <si>
    <t xml:space="preserve">AUXILIAR PROFESIONAL ADMINISTRATIVO I </t>
  </si>
  <si>
    <t>ARISTIDES ESTUARDO FLORES ROJAS*</t>
  </si>
  <si>
    <t>SUCELY MARIA DE LOS ANGELES  CHACÓN PALMA *</t>
  </si>
  <si>
    <t>ESTEFANY MARIVI  BOITON FERNANDEZ *</t>
  </si>
  <si>
    <t>Q. 589.00 - Q.48.00 - Q.163.00 - Q.210.00</t>
  </si>
  <si>
    <t>Q. 40.00 - Q.195.00</t>
  </si>
  <si>
    <t>Q. 92.75 - Q.1922.00</t>
  </si>
  <si>
    <t>Q. 564.00 - Q.210.00 - Q.565.50 - Q.198.50 - Q.53.00-Q.185.00</t>
  </si>
  <si>
    <t>Q. 413.00 - Q.304.00 - Q.41.00 - Q.77.00 - Q.180.90-Q.210.00</t>
  </si>
  <si>
    <t>Q. 624.00 - Q.601.00 - Q.187.00 - Q.206.00 - Q.210.00-Q.620.00</t>
  </si>
  <si>
    <t>Q. 427.00 - Q.505.75 - Q.153.00 - Q.174.00 - Q.210.00</t>
  </si>
  <si>
    <t>Q. 168.00</t>
  </si>
  <si>
    <t>MONTO DE TRANSPORTE Según  Resolución  No. 1-2018.*</t>
  </si>
  <si>
    <t>*OBSERVACIÓN: La presente información corresponde al pago de los mensajeros en concepto de Q 500.00 mensuales a cada uno, para el gasto de transporte, se reporta el mes vencido de agosto, a excepción de los Señores Eswin Baudilio Catalán y Juan Pablo Rodríguez Ciguenza que se liquida solo el mes de septiembre</t>
  </si>
  <si>
    <t>Q.571.50 - Q. 1782.50</t>
  </si>
  <si>
    <t>Q. 182.50 - Q. 210.00</t>
  </si>
  <si>
    <t>Q. 567.50 - Q. 210.00 - Q. 34.00 -Q. 21.25 - Q. 103.00</t>
  </si>
  <si>
    <t>Q. 208.00- Q. 210.00</t>
  </si>
  <si>
    <t>Q. 475.00 - Q. 207.50 Q. 186.00 - Q. 40.00 - Q. 210.00 - Q. 103.00 - Q. 2160.00</t>
  </si>
  <si>
    <t>Q.160.00 - Q. 544.00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</si>
  <si>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</si>
  <si>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</si>
  <si>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</si>
  <si>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</si>
  <si>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</si>
  <si>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</si>
  <si>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EXTREMO A EXTREMO</t>
  </si>
  <si>
    <t>CAPACITACIÓN</t>
  </si>
  <si>
    <t>NO APLICA</t>
  </si>
  <si>
    <t>ASTRID PAOLA ESTEVZ CRUZ</t>
  </si>
  <si>
    <t>IBECADE,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</si>
</sst>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&quot;Q&quot;#,##0.00"/>
    <numFmt numFmtId="167" formatCode="dd/mm/yyyy;@"/>
    <numFmt numFmtId="168" formatCode="_(\Q* #,##0.00_);_(\Q* \(#,##0.00\);_(\Q* \-??_);_(@_)"/>
    <numFmt numFmtId="169" formatCode="_(* #,##0.00_);_(* \(#,##0.00\);_(* \-??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4" fontId="4" fillId="0" borderId="0" applyFill="0" applyBorder="0" applyAlignment="0" applyProtection="0"/>
    <xf numFmtId="44" fontId="7" fillId="0" borderId="0" applyFill="0" applyBorder="0" applyAlignment="0" applyProtection="0"/>
    <xf numFmtId="0" fontId="11" fillId="0" borderId="0"/>
    <xf numFmtId="0" fontId="11" fillId="0" borderId="0"/>
    <xf numFmtId="0" fontId="7" fillId="0" borderId="0"/>
    <xf numFmtId="44" fontId="7" fillId="0" borderId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168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5" fillId="0" borderId="0" xfId="0" applyFont="1" applyAlignment="1">
      <alignment horizontal="center"/>
    </xf>
    <xf numFmtId="44" fontId="4" fillId="0" borderId="0" xfId="5"/>
    <xf numFmtId="44" fontId="4" fillId="0" borderId="0" xfId="5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44" fontId="4" fillId="0" borderId="0" xfId="5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44" fontId="4" fillId="0" borderId="0" xfId="5" applyAlignment="1">
      <alignment horizontal="right"/>
    </xf>
    <xf numFmtId="0" fontId="0" fillId="0" borderId="0" xfId="0" applyAlignment="1">
      <alignment horizontal="center"/>
    </xf>
    <xf numFmtId="0" fontId="13" fillId="3" borderId="5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0" fontId="15" fillId="0" borderId="0" xfId="0" applyFont="1" applyAlignment="1">
      <alignment horizontal="left" vertical="center"/>
    </xf>
    <xf numFmtId="44" fontId="4" fillId="0" borderId="0" xfId="5" applyAlignment="1">
      <alignment horizontal="right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4" fillId="0" borderId="0" xfId="8" applyFont="1" applyBorder="1" applyAlignment="1"/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Border="1"/>
    <xf numFmtId="44" fontId="20" fillId="4" borderId="0" xfId="5" applyFont="1" applyFill="1" applyBorder="1"/>
    <xf numFmtId="44" fontId="20" fillId="4" borderId="0" xfId="5" applyFont="1" applyFill="1" applyBorder="1" applyAlignment="1">
      <alignment horizontal="right"/>
    </xf>
    <xf numFmtId="44" fontId="0" fillId="0" borderId="0" xfId="0" applyNumberFormat="1" applyBorder="1"/>
    <xf numFmtId="44" fontId="19" fillId="0" borderId="0" xfId="6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 wrapText="1"/>
      <protection locked="0"/>
    </xf>
    <xf numFmtId="44" fontId="19" fillId="0" borderId="0" xfId="22" applyFont="1" applyBorder="1" applyAlignment="1">
      <alignment horizontal="right" vertical="center" wrapText="1"/>
    </xf>
    <xf numFmtId="44" fontId="4" fillId="0" borderId="0" xfId="5" applyFont="1" applyFill="1" applyBorder="1" applyAlignment="1">
      <alignment horizontal="right" vertical="center"/>
    </xf>
    <xf numFmtId="44" fontId="20" fillId="4" borderId="0" xfId="0" applyNumberFormat="1" applyFont="1" applyFill="1" applyBorder="1" applyAlignment="1">
      <alignment vertical="center"/>
    </xf>
    <xf numFmtId="44" fontId="4" fillId="0" borderId="0" xfId="5" applyBorder="1"/>
    <xf numFmtId="44" fontId="4" fillId="0" borderId="0" xfId="5" applyBorder="1" applyAlignment="1">
      <alignment horizontal="right"/>
    </xf>
    <xf numFmtId="44" fontId="4" fillId="0" borderId="0" xfId="5" applyBorder="1" applyAlignment="1">
      <alignment horizontal="right" wrapText="1"/>
    </xf>
    <xf numFmtId="0" fontId="13" fillId="3" borderId="12" xfId="0" applyFont="1" applyFill="1" applyBorder="1" applyAlignment="1">
      <alignment horizontal="center" vertical="center" wrapText="1"/>
    </xf>
    <xf numFmtId="44" fontId="13" fillId="3" borderId="5" xfId="5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0" fillId="0" borderId="0" xfId="0" applyNumberFormat="1"/>
    <xf numFmtId="0" fontId="5" fillId="0" borderId="0" xfId="0" applyFont="1" applyAlignment="1">
      <alignment horizontal="left" wrapText="1"/>
    </xf>
    <xf numFmtId="44" fontId="13" fillId="3" borderId="2" xfId="5" applyFont="1" applyFill="1" applyBorder="1" applyAlignment="1">
      <alignment horizontal="center" vertical="center" wrapText="1"/>
    </xf>
    <xf numFmtId="0" fontId="21" fillId="4" borderId="0" xfId="0" applyFont="1" applyFill="1" applyAlignment="1">
      <alignment vertical="center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21" fillId="4" borderId="3" xfId="7" applyFont="1" applyFill="1" applyBorder="1" applyAlignment="1">
      <alignment vertical="center" wrapText="1"/>
    </xf>
    <xf numFmtId="44" fontId="23" fillId="4" borderId="3" xfId="6" applyNumberFormat="1" applyFont="1" applyFill="1" applyBorder="1" applyAlignment="1">
      <alignment vertical="center"/>
    </xf>
    <xf numFmtId="164" fontId="23" fillId="4" borderId="3" xfId="3" applyNumberFormat="1" applyFont="1" applyFill="1" applyBorder="1" applyAlignment="1">
      <alignment vertical="center"/>
    </xf>
    <xf numFmtId="164" fontId="23" fillId="4" borderId="3" xfId="0" applyNumberFormat="1" applyFont="1" applyFill="1" applyBorder="1" applyAlignment="1">
      <alignment vertical="center"/>
    </xf>
    <xf numFmtId="4" fontId="21" fillId="0" borderId="3" xfId="0" applyNumberFormat="1" applyFont="1" applyBorder="1" applyAlignment="1">
      <alignment vertical="center"/>
    </xf>
    <xf numFmtId="44" fontId="21" fillId="0" borderId="3" xfId="6" applyFont="1" applyFill="1" applyBorder="1" applyAlignment="1">
      <alignment horizontal="center" vertical="center" wrapText="1"/>
    </xf>
    <xf numFmtId="44" fontId="21" fillId="4" borderId="3" xfId="5" applyFont="1" applyFill="1" applyBorder="1" applyAlignment="1">
      <alignment horizontal="right"/>
    </xf>
    <xf numFmtId="44" fontId="24" fillId="0" borderId="3" xfId="22" applyFont="1" applyBorder="1" applyAlignment="1">
      <alignment horizontal="right" vertical="center" wrapText="1"/>
    </xf>
    <xf numFmtId="2" fontId="21" fillId="4" borderId="0" xfId="0" applyNumberFormat="1" applyFont="1" applyFill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4" borderId="1" xfId="7" applyFont="1" applyFill="1" applyBorder="1" applyAlignment="1">
      <alignment vertical="center" wrapText="1"/>
    </xf>
    <xf numFmtId="0" fontId="27" fillId="4" borderId="1" xfId="7" applyFont="1" applyFill="1" applyBorder="1" applyAlignment="1">
      <alignment vertical="center" wrapText="1"/>
    </xf>
    <xf numFmtId="44" fontId="28" fillId="7" borderId="1" xfId="6" applyFont="1" applyFill="1" applyBorder="1" applyAlignment="1" applyProtection="1">
      <alignment vertical="center" wrapText="1"/>
    </xf>
    <xf numFmtId="44" fontId="28" fillId="4" borderId="1" xfId="6" applyFont="1" applyFill="1" applyBorder="1" applyAlignment="1" applyProtection="1">
      <alignment vertical="center" wrapText="1"/>
    </xf>
    <xf numFmtId="164" fontId="27" fillId="4" borderId="1" xfId="0" applyNumberFormat="1" applyFont="1" applyFill="1" applyBorder="1" applyAlignment="1">
      <alignment wrapText="1"/>
    </xf>
    <xf numFmtId="44" fontId="26" fillId="4" borderId="1" xfId="5" applyFont="1" applyFill="1" applyBorder="1" applyAlignment="1">
      <alignment wrapText="1"/>
    </xf>
    <xf numFmtId="44" fontId="27" fillId="0" borderId="1" xfId="5" applyFont="1" applyBorder="1" applyAlignment="1">
      <alignment wrapText="1"/>
    </xf>
    <xf numFmtId="44" fontId="27" fillId="0" borderId="1" xfId="5" applyFont="1" applyBorder="1" applyAlignment="1">
      <alignment vertical="center" wrapText="1"/>
    </xf>
    <xf numFmtId="165" fontId="28" fillId="4" borderId="1" xfId="3" applyNumberFormat="1" applyFont="1" applyFill="1" applyBorder="1" applyAlignment="1">
      <alignment wrapText="1"/>
    </xf>
    <xf numFmtId="0" fontId="27" fillId="4" borderId="1" xfId="0" applyFont="1" applyFill="1" applyBorder="1" applyAlignment="1">
      <alignment vertical="center" wrapText="1"/>
    </xf>
    <xf numFmtId="0" fontId="27" fillId="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8" fillId="4" borderId="1" xfId="7" applyFont="1" applyFill="1" applyBorder="1" applyAlignment="1">
      <alignment vertical="center" wrapText="1"/>
    </xf>
    <xf numFmtId="0" fontId="28" fillId="0" borderId="1" xfId="7" applyFont="1" applyFill="1" applyBorder="1" applyAlignment="1">
      <alignment vertical="center" wrapText="1"/>
    </xf>
    <xf numFmtId="44" fontId="28" fillId="0" borderId="1" xfId="6" applyFont="1" applyFill="1" applyBorder="1" applyAlignment="1" applyProtection="1">
      <alignment vertical="center" wrapText="1"/>
    </xf>
    <xf numFmtId="44" fontId="27" fillId="4" borderId="1" xfId="5" applyFont="1" applyFill="1" applyBorder="1" applyAlignment="1">
      <alignment wrapText="1"/>
    </xf>
    <xf numFmtId="0" fontId="26" fillId="4" borderId="1" xfId="20" applyFont="1" applyFill="1" applyBorder="1" applyAlignment="1">
      <alignment vertical="center" wrapText="1"/>
    </xf>
    <xf numFmtId="0" fontId="27" fillId="4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44" fontId="27" fillId="0" borderId="1" xfId="5" applyFont="1" applyFill="1" applyBorder="1" applyAlignment="1">
      <alignment vertical="center" wrapText="1"/>
    </xf>
    <xf numFmtId="44" fontId="26" fillId="4" borderId="1" xfId="6" applyFont="1" applyFill="1" applyBorder="1" applyAlignment="1" applyProtection="1">
      <alignment vertical="center" wrapText="1"/>
    </xf>
    <xf numFmtId="0" fontId="29" fillId="4" borderId="1" xfId="7" applyFont="1" applyFill="1" applyBorder="1" applyAlignment="1">
      <alignment vertical="center" wrapText="1"/>
    </xf>
    <xf numFmtId="166" fontId="27" fillId="4" borderId="1" xfId="0" applyNumberFormat="1" applyFont="1" applyFill="1" applyBorder="1" applyAlignment="1">
      <alignment wrapText="1"/>
    </xf>
    <xf numFmtId="164" fontId="28" fillId="4" borderId="1" xfId="12" applyNumberFormat="1" applyFont="1" applyFill="1" applyBorder="1" applyAlignment="1">
      <alignment wrapText="1"/>
    </xf>
    <xf numFmtId="168" fontId="27" fillId="4" borderId="1" xfId="21" applyFont="1" applyFill="1" applyBorder="1" applyAlignment="1">
      <alignment vertical="center" wrapText="1"/>
    </xf>
    <xf numFmtId="44" fontId="27" fillId="4" borderId="1" xfId="6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164" fontId="28" fillId="4" borderId="1" xfId="1" applyNumberFormat="1" applyFont="1" applyFill="1" applyBorder="1" applyAlignment="1">
      <alignment wrapText="1"/>
    </xf>
    <xf numFmtId="0" fontId="29" fillId="4" borderId="1" xfId="0" applyFont="1" applyFill="1" applyBorder="1" applyAlignment="1">
      <alignment vertical="center" wrapText="1"/>
    </xf>
    <xf numFmtId="44" fontId="28" fillId="4" borderId="1" xfId="6" applyFont="1" applyFill="1" applyBorder="1" applyAlignment="1">
      <alignment vertical="center" wrapText="1"/>
    </xf>
    <xf numFmtId="168" fontId="26" fillId="4" borderId="1" xfId="21" applyFont="1" applyFill="1" applyBorder="1" applyAlignment="1">
      <alignment vertical="center" wrapText="1"/>
    </xf>
    <xf numFmtId="164" fontId="28" fillId="4" borderId="1" xfId="14" applyNumberFormat="1" applyFont="1" applyFill="1" applyBorder="1" applyAlignment="1">
      <alignment wrapText="1"/>
    </xf>
    <xf numFmtId="169" fontId="28" fillId="4" borderId="1" xfId="3" applyNumberFormat="1" applyFont="1" applyFill="1" applyBorder="1" applyAlignment="1" applyProtection="1">
      <alignment vertical="center" wrapText="1"/>
    </xf>
    <xf numFmtId="164" fontId="28" fillId="4" borderId="1" xfId="15" applyNumberFormat="1" applyFont="1" applyFill="1" applyBorder="1" applyAlignment="1">
      <alignment wrapText="1"/>
    </xf>
    <xf numFmtId="168" fontId="28" fillId="0" borderId="1" xfId="7" applyNumberFormat="1" applyFont="1" applyFill="1" applyBorder="1" applyAlignment="1">
      <alignment vertical="center" wrapText="1"/>
    </xf>
    <xf numFmtId="44" fontId="27" fillId="0" borderId="1" xfId="5" applyFont="1" applyBorder="1"/>
    <xf numFmtId="44" fontId="27" fillId="4" borderId="1" xfId="5" applyFont="1" applyFill="1" applyBorder="1" applyAlignment="1">
      <alignment vertical="center"/>
    </xf>
    <xf numFmtId="44" fontId="27" fillId="0" borderId="1" xfId="5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7" fillId="0" borderId="0" xfId="0" applyFont="1"/>
    <xf numFmtId="44" fontId="27" fillId="4" borderId="1" xfId="5" applyFont="1" applyFill="1" applyBorder="1" applyAlignment="1">
      <alignment horizontal="center" vertical="center"/>
    </xf>
    <xf numFmtId="49" fontId="0" fillId="0" borderId="0" xfId="5" applyNumberFormat="1" applyFont="1" applyAlignment="1">
      <alignment vertical="top" wrapText="1"/>
    </xf>
    <xf numFmtId="165" fontId="27" fillId="4" borderId="1" xfId="0" applyNumberFormat="1" applyFont="1" applyFill="1" applyBorder="1"/>
    <xf numFmtId="0" fontId="28" fillId="4" borderId="1" xfId="7" applyFont="1" applyFill="1" applyBorder="1" applyAlignment="1">
      <alignment horizontal="left" vertical="center" wrapText="1"/>
    </xf>
    <xf numFmtId="44" fontId="28" fillId="4" borderId="1" xfId="19" applyFont="1" applyFill="1" applyBorder="1" applyAlignment="1" applyProtection="1">
      <alignment horizontal="right" vertical="center" wrapText="1"/>
    </xf>
    <xf numFmtId="44" fontId="28" fillId="4" borderId="1" xfId="19" applyFont="1" applyFill="1" applyBorder="1" applyAlignment="1" applyProtection="1">
      <alignment vertical="center" wrapText="1"/>
    </xf>
    <xf numFmtId="44" fontId="28" fillId="4" borderId="1" xfId="19" applyFont="1" applyFill="1" applyBorder="1" applyAlignment="1" applyProtection="1">
      <alignment vertical="center"/>
    </xf>
    <xf numFmtId="0" fontId="27" fillId="4" borderId="1" xfId="0" applyFont="1" applyFill="1" applyBorder="1" applyAlignment="1">
      <alignment vertical="center"/>
    </xf>
    <xf numFmtId="168" fontId="28" fillId="4" borderId="1" xfId="7" applyNumberFormat="1" applyFont="1" applyFill="1" applyBorder="1" applyAlignment="1">
      <alignment horizontal="left" vertical="center" wrapText="1"/>
    </xf>
    <xf numFmtId="44" fontId="28" fillId="4" borderId="1" xfId="17" applyFont="1" applyFill="1" applyBorder="1" applyAlignment="1" applyProtection="1">
      <alignment horizontal="right" vertical="center"/>
    </xf>
    <xf numFmtId="44" fontId="28" fillId="4" borderId="1" xfId="17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vertical="center"/>
    </xf>
    <xf numFmtId="44" fontId="26" fillId="4" borderId="1" xfId="17" applyFont="1" applyFill="1" applyBorder="1" applyAlignment="1" applyProtection="1">
      <alignment horizontal="right" vertical="center"/>
    </xf>
    <xf numFmtId="44" fontId="26" fillId="4" borderId="1" xfId="17" applyFont="1" applyFill="1" applyBorder="1" applyAlignment="1" applyProtection="1">
      <alignment horizontal="center" vertical="center"/>
    </xf>
    <xf numFmtId="0" fontId="28" fillId="0" borderId="1" xfId="7" applyFont="1" applyFill="1" applyBorder="1" applyAlignment="1">
      <alignment horizontal="left" vertical="center" wrapText="1"/>
    </xf>
    <xf numFmtId="44" fontId="28" fillId="0" borderId="1" xfId="6" applyFont="1" applyFill="1" applyBorder="1" applyAlignment="1" applyProtection="1">
      <alignment horizontal="right" vertical="center"/>
    </xf>
    <xf numFmtId="44" fontId="28" fillId="0" borderId="1" xfId="6" applyFont="1" applyFill="1" applyBorder="1" applyAlignment="1" applyProtection="1">
      <alignment vertical="center"/>
    </xf>
    <xf numFmtId="44" fontId="28" fillId="0" borderId="1" xfId="6" applyFont="1" applyFill="1" applyBorder="1" applyAlignment="1">
      <alignment horizontal="right" vertical="center"/>
    </xf>
    <xf numFmtId="44" fontId="28" fillId="4" borderId="1" xfId="6" applyFont="1" applyFill="1" applyBorder="1" applyAlignment="1">
      <alignment horizontal="right" vertical="center"/>
    </xf>
    <xf numFmtId="44" fontId="27" fillId="4" borderId="1" xfId="17" applyFont="1" applyFill="1" applyBorder="1" applyAlignment="1" applyProtection="1">
      <alignment horizontal="center" vertical="center"/>
    </xf>
    <xf numFmtId="0" fontId="27" fillId="4" borderId="0" xfId="0" applyFont="1" applyFill="1"/>
    <xf numFmtId="44" fontId="26" fillId="4" borderId="1" xfId="17" applyFont="1" applyFill="1" applyBorder="1" applyAlignment="1" applyProtection="1">
      <alignment horizontal="right" vertical="center" wrapText="1"/>
    </xf>
    <xf numFmtId="44" fontId="28" fillId="4" borderId="1" xfId="17" applyFont="1" applyFill="1" applyBorder="1" applyAlignment="1" applyProtection="1">
      <alignment horizontal="center" vertical="center" wrapText="1"/>
    </xf>
    <xf numFmtId="44" fontId="26" fillId="4" borderId="1" xfId="17" applyFont="1" applyFill="1" applyBorder="1" applyAlignment="1" applyProtection="1">
      <alignment horizontal="center" vertical="center" wrapText="1"/>
    </xf>
    <xf numFmtId="44" fontId="29" fillId="4" borderId="1" xfId="6" applyFont="1" applyFill="1" applyBorder="1" applyAlignment="1">
      <alignment horizontal="right" vertical="center"/>
    </xf>
    <xf numFmtId="44" fontId="28" fillId="4" borderId="1" xfId="19" applyFont="1" applyFill="1" applyBorder="1" applyAlignment="1">
      <alignment horizontal="right" vertical="center"/>
    </xf>
    <xf numFmtId="44" fontId="28" fillId="4" borderId="1" xfId="19" applyFont="1" applyFill="1" applyBorder="1" applyAlignment="1" applyProtection="1">
      <alignment horizontal="right" vertical="center"/>
    </xf>
    <xf numFmtId="44" fontId="28" fillId="4" borderId="1" xfId="19" applyFont="1" applyFill="1" applyBorder="1" applyAlignment="1">
      <alignment horizontal="right" vertical="center" wrapText="1"/>
    </xf>
    <xf numFmtId="44" fontId="28" fillId="4" borderId="1" xfId="18" applyFont="1" applyFill="1" applyBorder="1" applyAlignment="1" applyProtection="1">
      <alignment horizontal="right" vertical="center" wrapText="1"/>
    </xf>
    <xf numFmtId="44" fontId="28" fillId="4" borderId="1" xfId="18" applyFont="1" applyFill="1" applyBorder="1" applyAlignment="1" applyProtection="1">
      <alignment vertical="center"/>
    </xf>
    <xf numFmtId="44" fontId="28" fillId="4" borderId="1" xfId="18" applyFont="1" applyFill="1" applyBorder="1" applyAlignment="1">
      <alignment horizontal="right" vertical="center" wrapText="1"/>
    </xf>
    <xf numFmtId="44" fontId="27" fillId="0" borderId="15" xfId="5" applyFont="1" applyFill="1" applyBorder="1" applyAlignment="1">
      <alignment horizontal="center" vertical="center"/>
    </xf>
    <xf numFmtId="44" fontId="26" fillId="4" borderId="1" xfId="17" applyFont="1" applyFill="1" applyBorder="1" applyAlignment="1">
      <alignment horizontal="center" vertical="center"/>
    </xf>
    <xf numFmtId="165" fontId="28" fillId="4" borderId="1" xfId="3" applyNumberFormat="1" applyFont="1" applyFill="1" applyBorder="1" applyAlignment="1">
      <alignment vertical="center"/>
    </xf>
    <xf numFmtId="44" fontId="27" fillId="0" borderId="1" xfId="5" applyFont="1" applyBorder="1" applyAlignment="1">
      <alignment vertical="center"/>
    </xf>
    <xf numFmtId="0" fontId="26" fillId="4" borderId="1" xfId="7" applyFont="1" applyFill="1" applyBorder="1" applyAlignment="1">
      <alignment horizontal="left" vertical="center" wrapText="1"/>
    </xf>
    <xf numFmtId="44" fontId="26" fillId="4" borderId="1" xfId="19" applyFont="1" applyFill="1" applyBorder="1" applyAlignment="1">
      <alignment vertical="center"/>
    </xf>
    <xf numFmtId="44" fontId="28" fillId="4" borderId="1" xfId="19" applyFont="1" applyFill="1" applyBorder="1" applyAlignment="1">
      <alignment vertical="center"/>
    </xf>
    <xf numFmtId="44" fontId="28" fillId="4" borderId="1" xfId="6" applyFont="1" applyFill="1" applyBorder="1" applyAlignment="1" applyProtection="1">
      <alignment horizontal="left" vertical="center"/>
    </xf>
    <xf numFmtId="44" fontId="26" fillId="4" borderId="1" xfId="6" applyFont="1" applyFill="1" applyBorder="1" applyAlignment="1" applyProtection="1">
      <alignment horizontal="right" vertical="center"/>
    </xf>
    <xf numFmtId="44" fontId="27" fillId="4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horizontal="left"/>
    </xf>
    <xf numFmtId="44" fontId="26" fillId="0" borderId="1" xfId="6" applyFont="1" applyBorder="1" applyAlignment="1">
      <alignment horizontal="center" vertical="center" wrapText="1"/>
    </xf>
    <xf numFmtId="44" fontId="27" fillId="4" borderId="1" xfId="5" applyFont="1" applyFill="1" applyBorder="1" applyAlignment="1">
      <alignment horizontal="right" vertical="center"/>
    </xf>
    <xf numFmtId="4" fontId="27" fillId="0" borderId="1" xfId="0" applyNumberFormat="1" applyFont="1" applyBorder="1" applyAlignment="1">
      <alignment vertical="center"/>
    </xf>
    <xf numFmtId="165" fontId="27" fillId="4" borderId="1" xfId="0" applyNumberFormat="1" applyFont="1" applyFill="1" applyBorder="1" applyAlignment="1">
      <alignment vertical="center"/>
    </xf>
    <xf numFmtId="164" fontId="27" fillId="4" borderId="1" xfId="0" applyNumberFormat="1" applyFont="1" applyFill="1" applyBorder="1" applyAlignment="1">
      <alignment vertical="center"/>
    </xf>
    <xf numFmtId="166" fontId="27" fillId="4" borderId="1" xfId="0" applyNumberFormat="1" applyFont="1" applyFill="1" applyBorder="1" applyAlignment="1">
      <alignment horizontal="right" vertical="center"/>
    </xf>
    <xf numFmtId="44" fontId="26" fillId="4" borderId="1" xfId="5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5" fillId="3" borderId="4" xfId="0" applyFont="1" applyFill="1" applyBorder="1" applyAlignment="1">
      <alignment horizontal="center" vertical="center" wrapText="1"/>
    </xf>
    <xf numFmtId="0" fontId="27" fillId="4" borderId="5" xfId="7" applyFont="1" applyFill="1" applyBorder="1" applyAlignment="1">
      <alignment vertical="center" wrapText="1"/>
    </xf>
    <xf numFmtId="0" fontId="28" fillId="4" borderId="5" xfId="7" applyFont="1" applyFill="1" applyBorder="1" applyAlignment="1">
      <alignment horizontal="left" vertical="center" wrapText="1"/>
    </xf>
    <xf numFmtId="44" fontId="28" fillId="4" borderId="5" xfId="19" applyFont="1" applyFill="1" applyBorder="1" applyAlignment="1" applyProtection="1">
      <alignment horizontal="right" vertical="center" wrapText="1"/>
    </xf>
    <xf numFmtId="165" fontId="28" fillId="4" borderId="5" xfId="3" applyNumberFormat="1" applyFont="1" applyFill="1" applyBorder="1" applyAlignment="1">
      <alignment vertical="center"/>
    </xf>
    <xf numFmtId="44" fontId="28" fillId="4" borderId="5" xfId="19" applyFont="1" applyFill="1" applyBorder="1" applyAlignment="1" applyProtection="1">
      <alignment vertical="center" wrapText="1"/>
    </xf>
    <xf numFmtId="44" fontId="28" fillId="4" borderId="5" xfId="19" applyFont="1" applyFill="1" applyBorder="1" applyAlignment="1" applyProtection="1">
      <alignment vertical="center"/>
    </xf>
    <xf numFmtId="44" fontId="27" fillId="4" borderId="5" xfId="5" applyFont="1" applyFill="1" applyBorder="1" applyAlignment="1">
      <alignment vertical="center"/>
    </xf>
    <xf numFmtId="44" fontId="27" fillId="0" borderId="5" xfId="6" applyFont="1" applyFill="1" applyBorder="1" applyAlignment="1">
      <alignment horizontal="center" vertical="center" wrapText="1"/>
    </xf>
    <xf numFmtId="44" fontId="26" fillId="0" borderId="5" xfId="6" applyFont="1" applyBorder="1" applyAlignment="1">
      <alignment horizontal="center" vertical="center" wrapText="1"/>
    </xf>
    <xf numFmtId="4" fontId="27" fillId="4" borderId="9" xfId="0" applyNumberFormat="1" applyFont="1" applyFill="1" applyBorder="1" applyAlignment="1">
      <alignment vertical="center"/>
    </xf>
    <xf numFmtId="0" fontId="25" fillId="3" borderId="1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vertical="center"/>
    </xf>
    <xf numFmtId="0" fontId="27" fillId="0" borderId="7" xfId="0" applyFont="1" applyBorder="1" applyAlignment="1">
      <alignment vertical="center"/>
    </xf>
    <xf numFmtId="165" fontId="27" fillId="4" borderId="7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5" fillId="3" borderId="6" xfId="0" applyFont="1" applyFill="1" applyBorder="1" applyAlignment="1">
      <alignment horizontal="center" vertical="center" wrapText="1"/>
    </xf>
    <xf numFmtId="0" fontId="28" fillId="4" borderId="12" xfId="7" applyFont="1" applyFill="1" applyBorder="1" applyAlignment="1">
      <alignment horizontal="left" vertical="center" wrapText="1"/>
    </xf>
    <xf numFmtId="168" fontId="28" fillId="4" borderId="12" xfId="7" applyNumberFormat="1" applyFont="1" applyFill="1" applyBorder="1" applyAlignment="1">
      <alignment horizontal="left" vertical="center" wrapText="1"/>
    </xf>
    <xf numFmtId="44" fontId="28" fillId="4" borderId="12" xfId="17" applyFont="1" applyFill="1" applyBorder="1" applyAlignment="1" applyProtection="1">
      <alignment horizontal="right" vertical="center"/>
    </xf>
    <xf numFmtId="165" fontId="28" fillId="4" borderId="12" xfId="3" applyNumberFormat="1" applyFont="1" applyFill="1" applyBorder="1" applyAlignment="1">
      <alignment vertical="center"/>
    </xf>
    <xf numFmtId="44" fontId="28" fillId="4" borderId="12" xfId="17" applyFont="1" applyFill="1" applyBorder="1" applyAlignment="1" applyProtection="1">
      <alignment horizontal="center" vertical="center"/>
    </xf>
    <xf numFmtId="44" fontId="28" fillId="4" borderId="12" xfId="19" applyFont="1" applyFill="1" applyBorder="1" applyAlignment="1" applyProtection="1">
      <alignment vertical="center"/>
    </xf>
    <xf numFmtId="44" fontId="27" fillId="4" borderId="12" xfId="5" applyFont="1" applyFill="1" applyBorder="1" applyAlignment="1">
      <alignment vertical="center"/>
    </xf>
    <xf numFmtId="44" fontId="27" fillId="0" borderId="12" xfId="5" applyFont="1" applyBorder="1" applyAlignment="1">
      <alignment vertical="center"/>
    </xf>
    <xf numFmtId="44" fontId="27" fillId="4" borderId="12" xfId="5" applyFont="1" applyFill="1" applyBorder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27" fillId="0" borderId="1" xfId="0" applyFont="1" applyFill="1" applyBorder="1" applyAlignment="1">
      <alignment horizontal="left"/>
    </xf>
    <xf numFmtId="44" fontId="27" fillId="0" borderId="1" xfId="5" applyFont="1" applyFill="1" applyBorder="1" applyAlignment="1">
      <alignment horizontal="left"/>
    </xf>
    <xf numFmtId="44" fontId="27" fillId="0" borderId="1" xfId="5" applyFont="1" applyBorder="1" applyAlignment="1">
      <alignment horizontal="left"/>
    </xf>
    <xf numFmtId="44" fontId="27" fillId="4" borderId="1" xfId="5" applyFont="1" applyFill="1" applyBorder="1" applyAlignment="1">
      <alignment horizontal="left" vertical="center"/>
    </xf>
    <xf numFmtId="44" fontId="26" fillId="0" borderId="1" xfId="22" applyFont="1" applyBorder="1" applyAlignment="1">
      <alignment horizontal="left" vertical="center" wrapText="1"/>
    </xf>
    <xf numFmtId="165" fontId="27" fillId="0" borderId="1" xfId="0" applyNumberFormat="1" applyFont="1" applyBorder="1" applyAlignment="1">
      <alignment horizontal="left"/>
    </xf>
    <xf numFmtId="165" fontId="27" fillId="0" borderId="1" xfId="5" applyNumberFormat="1" applyFont="1" applyFill="1" applyBorder="1" applyAlignment="1">
      <alignment horizontal="left"/>
    </xf>
    <xf numFmtId="165" fontId="27" fillId="0" borderId="1" xfId="0" applyNumberFormat="1" applyFont="1" applyFill="1" applyBorder="1" applyAlignment="1">
      <alignment horizontal="left"/>
    </xf>
    <xf numFmtId="44" fontId="27" fillId="4" borderId="1" xfId="5" applyFont="1" applyFill="1" applyBorder="1" applyAlignment="1">
      <alignment horizontal="left" vertical="center" wrapText="1"/>
    </xf>
    <xf numFmtId="44" fontId="27" fillId="0" borderId="1" xfId="0" applyNumberFormat="1" applyFont="1" applyBorder="1" applyAlignment="1">
      <alignment horizontal="left"/>
    </xf>
    <xf numFmtId="44" fontId="27" fillId="0" borderId="1" xfId="0" applyNumberFormat="1" applyFont="1" applyFill="1" applyBorder="1" applyAlignment="1">
      <alignment horizontal="left"/>
    </xf>
    <xf numFmtId="44" fontId="27" fillId="0" borderId="1" xfId="5" applyFont="1" applyBorder="1" applyAlignment="1">
      <alignment horizontal="left" wrapText="1"/>
    </xf>
    <xf numFmtId="0" fontId="27" fillId="0" borderId="0" xfId="0" applyFont="1" applyAlignment="1">
      <alignment horizontal="left"/>
    </xf>
    <xf numFmtId="44" fontId="27" fillId="0" borderId="0" xfId="5" applyFont="1" applyAlignment="1">
      <alignment horizontal="left"/>
    </xf>
    <xf numFmtId="44" fontId="27" fillId="0" borderId="0" xfId="5" applyFont="1" applyAlignment="1">
      <alignment horizontal="left" wrapText="1"/>
    </xf>
    <xf numFmtId="49" fontId="0" fillId="0" borderId="0" xfId="5" applyNumberFormat="1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44" fontId="13" fillId="3" borderId="12" xfId="5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/>
    <xf numFmtId="1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4" fontId="30" fillId="0" borderId="1" xfId="10" applyFont="1" applyFill="1" applyBorder="1" applyAlignment="1">
      <alignment horizontal="justify" vertical="center" wrapText="1"/>
    </xf>
    <xf numFmtId="44" fontId="30" fillId="0" borderId="1" xfId="10" applyFont="1" applyBorder="1" applyAlignment="1">
      <alignment horizontal="justify" vertical="center"/>
    </xf>
    <xf numFmtId="44" fontId="5" fillId="0" borderId="1" xfId="10" applyFont="1" applyBorder="1" applyAlignment="1">
      <alignment horizontal="justify" vertical="center"/>
    </xf>
    <xf numFmtId="44" fontId="30" fillId="0" borderId="1" xfId="1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4" fontId="0" fillId="0" borderId="0" xfId="0" applyNumberFormat="1"/>
  </cellXfs>
  <cellStyles count="23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1"/>
    <cellStyle name="Moneda 2" xfId="6"/>
    <cellStyle name="Moneda 2 2" xfId="22"/>
    <cellStyle name="Moneda 3" xfId="10"/>
    <cellStyle name="Normal" xfId="0" builtinId="0"/>
    <cellStyle name="Normal 2" xfId="7"/>
    <cellStyle name="Normal 25" xfId="8"/>
    <cellStyle name="Normal 5 10" xfId="9"/>
    <cellStyle name="Normal_CUENTAS 029 Y SUB 18 ENERO 200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51104</xdr:rowOff>
    </xdr:from>
    <xdr:to>
      <xdr:col>2</xdr:col>
      <xdr:colOff>3192556</xdr:colOff>
      <xdr:row>6</xdr:row>
      <xdr:rowOff>95250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679"/>
          <a:ext cx="3152775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95250</xdr:rowOff>
    </xdr:from>
    <xdr:to>
      <xdr:col>1</xdr:col>
      <xdr:colOff>2162175</xdr:colOff>
      <xdr:row>5</xdr:row>
      <xdr:rowOff>114300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048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</xdr:col>
      <xdr:colOff>1673225</xdr:colOff>
      <xdr:row>7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2235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T133"/>
  <sheetViews>
    <sheetView tabSelected="1" view="pageBreakPreview" zoomScaleNormal="100" zoomScaleSheetLayoutView="100" workbookViewId="0">
      <selection activeCell="N48" sqref="N48"/>
    </sheetView>
  </sheetViews>
  <sheetFormatPr baseColWidth="10" defaultColWidth="11.5703125" defaultRowHeight="12.75" x14ac:dyDescent="0.2"/>
  <cols>
    <col min="1" max="1" width="10.5703125" customWidth="1"/>
    <col min="2" max="2" width="5.5703125" style="9" customWidth="1"/>
    <col min="3" max="3" width="57.28515625" style="6" customWidth="1"/>
    <col min="4" max="4" width="45.140625" customWidth="1"/>
    <col min="5" max="6" width="17" style="2" customWidth="1"/>
    <col min="7" max="7" width="13.140625" style="2" customWidth="1"/>
    <col min="8" max="13" width="17" style="2" customWidth="1"/>
    <col min="14" max="14" width="19.5703125" style="2" customWidth="1"/>
    <col min="15" max="16" width="17" style="2" customWidth="1"/>
    <col min="17" max="17" width="22.140625" style="2" customWidth="1"/>
    <col min="18" max="18" width="30.85546875" style="16" customWidth="1"/>
    <col min="19" max="19" width="18" customWidth="1"/>
  </cols>
  <sheetData>
    <row r="2" spans="2:20" ht="19.5" customHeight="1" x14ac:dyDescent="0.3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2:20" ht="19.5" x14ac:dyDescent="0.3">
      <c r="B3" s="191" t="s">
        <v>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2:20" ht="19.5" customHeight="1" x14ac:dyDescent="0.25">
      <c r="B4" s="192" t="s">
        <v>23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2:20" x14ac:dyDescent="0.2">
      <c r="B5" s="193" t="s">
        <v>2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2:20" ht="14.25" customHeight="1" x14ac:dyDescent="0.2">
      <c r="B6" s="193" t="s">
        <v>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</row>
    <row r="7" spans="2:20" ht="14.25" customHeight="1" x14ac:dyDescent="0.2">
      <c r="B7" s="196">
        <v>43371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</row>
    <row r="8" spans="2:20" ht="13.5" thickBot="1" x14ac:dyDescent="0.25">
      <c r="B8" s="10"/>
      <c r="C8" s="5"/>
    </row>
    <row r="9" spans="2:20" s="9" customFormat="1" ht="13.5" customHeight="1" x14ac:dyDescent="0.2">
      <c r="B9" s="197" t="s">
        <v>4</v>
      </c>
      <c r="C9" s="199" t="s">
        <v>22</v>
      </c>
      <c r="D9" s="199" t="s">
        <v>9</v>
      </c>
      <c r="E9" s="201" t="s">
        <v>10</v>
      </c>
      <c r="F9" s="39"/>
      <c r="G9" s="201" t="s">
        <v>14</v>
      </c>
      <c r="H9" s="201"/>
      <c r="I9" s="201"/>
      <c r="J9" s="201"/>
      <c r="K9" s="201"/>
      <c r="L9" s="201"/>
      <c r="M9" s="201"/>
      <c r="N9" s="201"/>
      <c r="O9" s="201" t="s">
        <v>12</v>
      </c>
      <c r="P9" s="201" t="s">
        <v>13</v>
      </c>
      <c r="Q9" s="201" t="s">
        <v>270</v>
      </c>
      <c r="R9" s="199" t="s">
        <v>86</v>
      </c>
      <c r="S9" s="194" t="s">
        <v>85</v>
      </c>
    </row>
    <row r="10" spans="2:20" s="9" customFormat="1" ht="40.5" customHeight="1" thickBot="1" x14ac:dyDescent="0.25">
      <c r="B10" s="198"/>
      <c r="C10" s="200"/>
      <c r="D10" s="200"/>
      <c r="E10" s="202"/>
      <c r="F10" s="43" t="s">
        <v>24</v>
      </c>
      <c r="G10" s="43" t="s">
        <v>15</v>
      </c>
      <c r="H10" s="43" t="s">
        <v>16</v>
      </c>
      <c r="I10" s="43" t="s">
        <v>11</v>
      </c>
      <c r="J10" s="43" t="s">
        <v>17</v>
      </c>
      <c r="K10" s="43" t="s">
        <v>18</v>
      </c>
      <c r="L10" s="43" t="s">
        <v>19</v>
      </c>
      <c r="M10" s="43" t="s">
        <v>21</v>
      </c>
      <c r="N10" s="43" t="s">
        <v>5</v>
      </c>
      <c r="O10" s="202"/>
      <c r="P10" s="202"/>
      <c r="Q10" s="202"/>
      <c r="R10" s="200"/>
      <c r="S10" s="195"/>
    </row>
    <row r="11" spans="2:20" s="67" customFormat="1" ht="15.75" x14ac:dyDescent="0.2">
      <c r="B11" s="147">
        <v>1</v>
      </c>
      <c r="C11" s="148" t="s">
        <v>87</v>
      </c>
      <c r="D11" s="149" t="s">
        <v>88</v>
      </c>
      <c r="E11" s="150">
        <f>17500</f>
        <v>17500</v>
      </c>
      <c r="F11" s="151">
        <v>0</v>
      </c>
      <c r="G11" s="152">
        <f>6000</f>
        <v>6000</v>
      </c>
      <c r="H11" s="150">
        <v>375</v>
      </c>
      <c r="I11" s="153">
        <v>250</v>
      </c>
      <c r="J11" s="150">
        <v>6000</v>
      </c>
      <c r="K11" s="151">
        <v>0</v>
      </c>
      <c r="L11" s="150">
        <f>12000</f>
        <v>12000</v>
      </c>
      <c r="M11" s="151">
        <v>0</v>
      </c>
      <c r="N11" s="154">
        <f>SUM(E11:M11)</f>
        <v>42125</v>
      </c>
      <c r="O11" s="154">
        <v>6739</v>
      </c>
      <c r="P11" s="154">
        <f>N11-O11</f>
        <v>35386</v>
      </c>
      <c r="Q11" s="155"/>
      <c r="R11" s="156"/>
      <c r="S11" s="157"/>
      <c r="T11" s="66"/>
    </row>
    <row r="12" spans="2:20" s="67" customFormat="1" ht="16.5" customHeight="1" x14ac:dyDescent="0.2">
      <c r="B12" s="158">
        <v>2</v>
      </c>
      <c r="C12" s="57" t="s">
        <v>27</v>
      </c>
      <c r="D12" s="100" t="s">
        <v>89</v>
      </c>
      <c r="E12" s="101">
        <v>12773</v>
      </c>
      <c r="F12" s="130">
        <v>0</v>
      </c>
      <c r="G12" s="102">
        <v>6000</v>
      </c>
      <c r="H12" s="101">
        <v>375</v>
      </c>
      <c r="I12" s="103">
        <v>250</v>
      </c>
      <c r="J12" s="101">
        <v>5000</v>
      </c>
      <c r="K12" s="130">
        <v>0</v>
      </c>
      <c r="L12" s="101">
        <v>12000</v>
      </c>
      <c r="M12" s="130">
        <v>0</v>
      </c>
      <c r="N12" s="93">
        <f>SUM(E12:M12)</f>
        <v>36398</v>
      </c>
      <c r="O12" s="131">
        <v>5462.22</v>
      </c>
      <c r="P12" s="93">
        <f>N12-O12</f>
        <v>30935.78</v>
      </c>
      <c r="Q12" s="93"/>
      <c r="R12" s="140"/>
      <c r="S12" s="159"/>
      <c r="T12" s="66"/>
    </row>
    <row r="13" spans="2:20" s="67" customFormat="1" ht="16.5" customHeight="1" x14ac:dyDescent="0.2">
      <c r="B13" s="158">
        <v>3</v>
      </c>
      <c r="C13" s="104" t="s">
        <v>161</v>
      </c>
      <c r="D13" s="100" t="s">
        <v>89</v>
      </c>
      <c r="E13" s="101">
        <v>12773</v>
      </c>
      <c r="F13" s="130">
        <v>0</v>
      </c>
      <c r="G13" s="102">
        <v>6000</v>
      </c>
      <c r="H13" s="101"/>
      <c r="I13" s="103">
        <v>250</v>
      </c>
      <c r="J13" s="101">
        <v>5000</v>
      </c>
      <c r="K13" s="130">
        <v>0</v>
      </c>
      <c r="L13" s="101">
        <v>12000</v>
      </c>
      <c r="M13" s="130">
        <v>0</v>
      </c>
      <c r="N13" s="93">
        <f>SUM(E13:M13)</f>
        <v>36023</v>
      </c>
      <c r="O13" s="131">
        <v>5401.04</v>
      </c>
      <c r="P13" s="93">
        <f t="shared" ref="P13:P61" si="0">N13-O13</f>
        <v>30621.96</v>
      </c>
      <c r="Q13" s="93"/>
      <c r="R13" s="140"/>
      <c r="S13" s="159"/>
      <c r="T13" s="66"/>
    </row>
    <row r="14" spans="2:20" s="67" customFormat="1" ht="33" customHeight="1" x14ac:dyDescent="0.2">
      <c r="B14" s="158">
        <v>4</v>
      </c>
      <c r="C14" s="100" t="s">
        <v>162</v>
      </c>
      <c r="D14" s="105" t="s">
        <v>158</v>
      </c>
      <c r="E14" s="106">
        <v>3295</v>
      </c>
      <c r="F14" s="130"/>
      <c r="G14" s="107">
        <v>1800</v>
      </c>
      <c r="H14" s="130">
        <v>375</v>
      </c>
      <c r="I14" s="103">
        <v>250</v>
      </c>
      <c r="J14" s="130">
        <v>1800</v>
      </c>
      <c r="K14" s="130">
        <v>0</v>
      </c>
      <c r="L14" s="130">
        <v>0</v>
      </c>
      <c r="M14" s="130">
        <v>0</v>
      </c>
      <c r="N14" s="93">
        <f>SUM(E14:M14)</f>
        <v>7520</v>
      </c>
      <c r="O14" s="141">
        <v>1300.07</v>
      </c>
      <c r="P14" s="93">
        <f>N14-O14</f>
        <v>6219.93</v>
      </c>
      <c r="Q14" s="93"/>
      <c r="R14" s="140"/>
      <c r="S14" s="160"/>
    </row>
    <row r="15" spans="2:20" s="67" customFormat="1" ht="16.5" customHeight="1" x14ac:dyDescent="0.2">
      <c r="B15" s="158">
        <v>5</v>
      </c>
      <c r="C15" s="57" t="s">
        <v>90</v>
      </c>
      <c r="D15" s="100" t="s">
        <v>89</v>
      </c>
      <c r="E15" s="101">
        <v>12773</v>
      </c>
      <c r="F15" s="130">
        <v>0</v>
      </c>
      <c r="G15" s="102">
        <v>6000</v>
      </c>
      <c r="H15" s="101">
        <v>375</v>
      </c>
      <c r="I15" s="103">
        <v>250</v>
      </c>
      <c r="J15" s="101">
        <v>5000</v>
      </c>
      <c r="K15" s="130">
        <v>0</v>
      </c>
      <c r="L15" s="101">
        <v>12000</v>
      </c>
      <c r="M15" s="130">
        <v>0</v>
      </c>
      <c r="N15" s="93">
        <f>SUM(E15:M15)</f>
        <v>36398</v>
      </c>
      <c r="O15" s="131">
        <v>5462.22</v>
      </c>
      <c r="P15" s="93">
        <f>N15-O15</f>
        <v>30935.78</v>
      </c>
      <c r="Q15" s="93"/>
      <c r="R15" s="140"/>
      <c r="S15" s="159"/>
      <c r="T15" s="66"/>
    </row>
    <row r="16" spans="2:20" s="67" customFormat="1" ht="16.5" customHeight="1" x14ac:dyDescent="0.2">
      <c r="B16" s="158">
        <v>6</v>
      </c>
      <c r="C16" s="100" t="s">
        <v>91</v>
      </c>
      <c r="D16" s="105" t="s">
        <v>26</v>
      </c>
      <c r="E16" s="109">
        <v>8216</v>
      </c>
      <c r="F16" s="130">
        <v>0</v>
      </c>
      <c r="G16" s="107">
        <v>5000</v>
      </c>
      <c r="H16" s="130">
        <v>0</v>
      </c>
      <c r="I16" s="103">
        <v>250</v>
      </c>
      <c r="J16" s="107">
        <v>2500</v>
      </c>
      <c r="K16" s="130">
        <v>0</v>
      </c>
      <c r="L16" s="130">
        <v>0</v>
      </c>
      <c r="M16" s="130">
        <v>0</v>
      </c>
      <c r="N16" s="93">
        <f t="shared" ref="N16:N63" si="1">SUM(E16:M16)</f>
        <v>15966</v>
      </c>
      <c r="O16" s="131">
        <v>3497.79</v>
      </c>
      <c r="P16" s="93">
        <f t="shared" si="0"/>
        <v>12468.21</v>
      </c>
      <c r="Q16" s="93"/>
      <c r="R16" s="140"/>
      <c r="S16" s="159"/>
      <c r="T16" s="66"/>
    </row>
    <row r="17" spans="2:20" s="67" customFormat="1" ht="16.5" customHeight="1" x14ac:dyDescent="0.2">
      <c r="B17" s="158">
        <v>7</v>
      </c>
      <c r="C17" s="100" t="s">
        <v>50</v>
      </c>
      <c r="D17" s="105" t="s">
        <v>26</v>
      </c>
      <c r="E17" s="109">
        <v>8216</v>
      </c>
      <c r="F17" s="130">
        <v>0</v>
      </c>
      <c r="G17" s="107">
        <v>5000</v>
      </c>
      <c r="H17" s="110">
        <v>375</v>
      </c>
      <c r="I17" s="103">
        <v>250</v>
      </c>
      <c r="J17" s="107">
        <v>2500</v>
      </c>
      <c r="K17" s="130">
        <v>0</v>
      </c>
      <c r="L17" s="130">
        <v>0</v>
      </c>
      <c r="M17" s="130">
        <v>0</v>
      </c>
      <c r="N17" s="93">
        <f t="shared" si="1"/>
        <v>16341</v>
      </c>
      <c r="O17" s="131">
        <v>3585.7</v>
      </c>
      <c r="P17" s="93">
        <f t="shared" si="0"/>
        <v>12755.3</v>
      </c>
      <c r="Q17" s="93"/>
      <c r="R17" s="140"/>
      <c r="S17" s="159"/>
      <c r="T17" s="66"/>
    </row>
    <row r="18" spans="2:20" s="67" customFormat="1" ht="16.5" customHeight="1" x14ac:dyDescent="0.2">
      <c r="B18" s="158">
        <v>8</v>
      </c>
      <c r="C18" s="57" t="s">
        <v>92</v>
      </c>
      <c r="D18" s="111" t="s">
        <v>28</v>
      </c>
      <c r="E18" s="112">
        <f>2281</f>
        <v>2281</v>
      </c>
      <c r="F18" s="130">
        <v>0</v>
      </c>
      <c r="G18" s="113">
        <f>1000</f>
        <v>1000</v>
      </c>
      <c r="H18" s="114"/>
      <c r="I18" s="103">
        <v>250</v>
      </c>
      <c r="J18" s="112">
        <f>800</f>
        <v>800</v>
      </c>
      <c r="K18" s="115">
        <v>50</v>
      </c>
      <c r="L18" s="130">
        <v>0</v>
      </c>
      <c r="M18" s="130">
        <v>0</v>
      </c>
      <c r="N18" s="93">
        <f t="shared" si="1"/>
        <v>4381</v>
      </c>
      <c r="O18" s="131">
        <v>619.65</v>
      </c>
      <c r="P18" s="93">
        <f t="shared" si="0"/>
        <v>3761.35</v>
      </c>
      <c r="Q18" s="93"/>
      <c r="R18" s="140"/>
      <c r="S18" s="159"/>
      <c r="T18" s="66"/>
    </row>
    <row r="19" spans="2:20" s="117" customFormat="1" ht="16.5" customHeight="1" x14ac:dyDescent="0.25">
      <c r="B19" s="158">
        <v>9</v>
      </c>
      <c r="C19" s="57" t="s">
        <v>113</v>
      </c>
      <c r="D19" s="57" t="s">
        <v>41</v>
      </c>
      <c r="E19" s="107">
        <f>3525</f>
        <v>3525</v>
      </c>
      <c r="F19" s="130">
        <v>0</v>
      </c>
      <c r="G19" s="107">
        <v>1800</v>
      </c>
      <c r="H19" s="116">
        <v>375</v>
      </c>
      <c r="I19" s="103">
        <v>250</v>
      </c>
      <c r="J19" s="130">
        <v>1800</v>
      </c>
      <c r="K19" s="130">
        <v>0</v>
      </c>
      <c r="L19" s="130">
        <v>0</v>
      </c>
      <c r="M19" s="130">
        <v>0</v>
      </c>
      <c r="N19" s="93">
        <f>SUM(E19:M19)</f>
        <v>7750</v>
      </c>
      <c r="O19" s="141">
        <v>1255.58</v>
      </c>
      <c r="P19" s="93">
        <f>N19-O19</f>
        <v>6494.42</v>
      </c>
      <c r="Q19" s="93"/>
      <c r="R19" s="140"/>
      <c r="S19" s="159"/>
    </row>
    <row r="20" spans="2:20" s="117" customFormat="1" ht="16.5" customHeight="1" x14ac:dyDescent="0.25">
      <c r="B20" s="158">
        <v>10</v>
      </c>
      <c r="C20" s="57" t="s">
        <v>110</v>
      </c>
      <c r="D20" s="57" t="s">
        <v>25</v>
      </c>
      <c r="E20" s="107">
        <v>10261</v>
      </c>
      <c r="F20" s="130">
        <v>0</v>
      </c>
      <c r="G20" s="107">
        <v>5000</v>
      </c>
      <c r="H20" s="116">
        <v>375</v>
      </c>
      <c r="I20" s="103">
        <v>250</v>
      </c>
      <c r="J20" s="107">
        <v>4000</v>
      </c>
      <c r="K20" s="130">
        <v>0</v>
      </c>
      <c r="L20" s="130">
        <v>0</v>
      </c>
      <c r="M20" s="130">
        <v>0</v>
      </c>
      <c r="N20" s="93">
        <f>SUM(E20:M20)</f>
        <v>19886</v>
      </c>
      <c r="O20" s="141">
        <v>4416.8</v>
      </c>
      <c r="P20" s="93">
        <f>N20-O20</f>
        <v>15469.2</v>
      </c>
      <c r="Q20" s="93"/>
      <c r="R20" s="140"/>
      <c r="S20" s="159"/>
    </row>
    <row r="21" spans="2:20" s="67" customFormat="1" ht="16.5" customHeight="1" x14ac:dyDescent="0.2">
      <c r="B21" s="158">
        <v>11</v>
      </c>
      <c r="C21" s="56" t="s">
        <v>51</v>
      </c>
      <c r="D21" s="105" t="s">
        <v>25</v>
      </c>
      <c r="E21" s="118">
        <v>10261</v>
      </c>
      <c r="F21" s="130">
        <v>0</v>
      </c>
      <c r="G21" s="119">
        <v>5000</v>
      </c>
      <c r="H21" s="120">
        <f>(375)</f>
        <v>375</v>
      </c>
      <c r="I21" s="103">
        <v>250</v>
      </c>
      <c r="J21" s="119">
        <v>4000</v>
      </c>
      <c r="K21" s="130">
        <v>0</v>
      </c>
      <c r="L21" s="130">
        <v>0</v>
      </c>
      <c r="M21" s="130">
        <v>0</v>
      </c>
      <c r="N21" s="93">
        <f t="shared" si="1"/>
        <v>19886</v>
      </c>
      <c r="O21" s="93">
        <v>4416.8</v>
      </c>
      <c r="P21" s="93">
        <f t="shared" si="0"/>
        <v>15469.2</v>
      </c>
      <c r="Q21" s="93"/>
      <c r="R21" s="139"/>
      <c r="S21" s="159"/>
      <c r="T21" s="66"/>
    </row>
    <row r="22" spans="2:20" s="67" customFormat="1" ht="16.5" customHeight="1" x14ac:dyDescent="0.2">
      <c r="B22" s="158">
        <v>12</v>
      </c>
      <c r="C22" s="57" t="s">
        <v>57</v>
      </c>
      <c r="D22" s="57" t="s">
        <v>26</v>
      </c>
      <c r="E22" s="107">
        <v>8216</v>
      </c>
      <c r="F22" s="130">
        <v>0</v>
      </c>
      <c r="G22" s="107">
        <v>5000</v>
      </c>
      <c r="H22" s="116">
        <v>375</v>
      </c>
      <c r="I22" s="103">
        <v>250</v>
      </c>
      <c r="J22" s="107">
        <v>4000</v>
      </c>
      <c r="K22" s="130">
        <v>0</v>
      </c>
      <c r="L22" s="130">
        <v>0</v>
      </c>
      <c r="M22" s="130">
        <v>0</v>
      </c>
      <c r="N22" s="93">
        <f>SUM(E22:M22)</f>
        <v>17841</v>
      </c>
      <c r="O22" s="131">
        <v>3937.36</v>
      </c>
      <c r="P22" s="93">
        <f>N22-O22</f>
        <v>13903.64</v>
      </c>
      <c r="Q22" s="93"/>
      <c r="R22" s="140"/>
      <c r="S22" s="160"/>
    </row>
    <row r="23" spans="2:20" s="67" customFormat="1" ht="16.5" customHeight="1" x14ac:dyDescent="0.2">
      <c r="B23" s="158">
        <v>13</v>
      </c>
      <c r="C23" s="100" t="s">
        <v>52</v>
      </c>
      <c r="D23" s="105" t="s">
        <v>46</v>
      </c>
      <c r="E23" s="118">
        <f>6297</f>
        <v>6297</v>
      </c>
      <c r="F23" s="130">
        <v>0</v>
      </c>
      <c r="G23" s="119">
        <v>4000</v>
      </c>
      <c r="H23" s="120">
        <v>375</v>
      </c>
      <c r="I23" s="103">
        <v>250</v>
      </c>
      <c r="J23" s="119">
        <v>2000</v>
      </c>
      <c r="K23" s="130">
        <v>0</v>
      </c>
      <c r="L23" s="130">
        <v>0</v>
      </c>
      <c r="M23" s="130">
        <v>0</v>
      </c>
      <c r="N23" s="93">
        <f t="shared" si="1"/>
        <v>12922</v>
      </c>
      <c r="O23" s="131">
        <v>2613.85</v>
      </c>
      <c r="P23" s="93">
        <f t="shared" si="0"/>
        <v>10308.15</v>
      </c>
      <c r="Q23" s="93"/>
      <c r="R23" s="140"/>
      <c r="S23" s="159"/>
      <c r="T23" s="66"/>
    </row>
    <row r="24" spans="2:20" s="67" customFormat="1" ht="16.5" customHeight="1" x14ac:dyDescent="0.2">
      <c r="B24" s="158">
        <v>14</v>
      </c>
      <c r="C24" s="57" t="s">
        <v>45</v>
      </c>
      <c r="D24" s="69" t="s">
        <v>46</v>
      </c>
      <c r="E24" s="121">
        <f>6297</f>
        <v>6297</v>
      </c>
      <c r="F24" s="130">
        <v>0</v>
      </c>
      <c r="G24" s="103">
        <v>4000</v>
      </c>
      <c r="H24" s="122">
        <v>375</v>
      </c>
      <c r="I24" s="103">
        <v>250</v>
      </c>
      <c r="J24" s="123">
        <v>3000</v>
      </c>
      <c r="K24" s="130">
        <v>0</v>
      </c>
      <c r="L24" s="130">
        <v>0</v>
      </c>
      <c r="M24" s="130">
        <v>0</v>
      </c>
      <c r="N24" s="93">
        <f t="shared" si="1"/>
        <v>13922</v>
      </c>
      <c r="O24" s="93">
        <v>3018.6</v>
      </c>
      <c r="P24" s="93">
        <f t="shared" si="0"/>
        <v>10903.4</v>
      </c>
      <c r="Q24" s="93"/>
      <c r="R24" s="142">
        <v>1165</v>
      </c>
      <c r="S24" s="159"/>
      <c r="T24" s="66"/>
    </row>
    <row r="25" spans="2:20" s="67" customFormat="1" ht="16.5" customHeight="1" x14ac:dyDescent="0.2">
      <c r="B25" s="158">
        <v>15</v>
      </c>
      <c r="C25" s="57" t="s">
        <v>40</v>
      </c>
      <c r="D25" s="100" t="s">
        <v>41</v>
      </c>
      <c r="E25" s="101">
        <v>3525</v>
      </c>
      <c r="F25" s="130">
        <v>0</v>
      </c>
      <c r="G25" s="102">
        <v>1800</v>
      </c>
      <c r="H25" s="124">
        <v>375</v>
      </c>
      <c r="I25" s="103">
        <v>250</v>
      </c>
      <c r="J25" s="101">
        <v>1800</v>
      </c>
      <c r="K25" s="130">
        <v>0</v>
      </c>
      <c r="L25" s="130">
        <v>0</v>
      </c>
      <c r="M25" s="130">
        <v>0</v>
      </c>
      <c r="N25" s="93">
        <f t="shared" si="1"/>
        <v>7750</v>
      </c>
      <c r="O25" s="131">
        <v>1328.33</v>
      </c>
      <c r="P25" s="93">
        <f t="shared" si="0"/>
        <v>6421.67</v>
      </c>
      <c r="Q25" s="93"/>
      <c r="R25" s="140"/>
      <c r="S25" s="159"/>
      <c r="T25" s="66"/>
    </row>
    <row r="26" spans="2:20" s="67" customFormat="1" ht="16.5" customHeight="1" x14ac:dyDescent="0.2">
      <c r="B26" s="158">
        <v>16</v>
      </c>
      <c r="C26" s="100" t="s">
        <v>53</v>
      </c>
      <c r="D26" s="105" t="s">
        <v>46</v>
      </c>
      <c r="E26" s="118">
        <v>6297</v>
      </c>
      <c r="F26" s="130">
        <v>0</v>
      </c>
      <c r="G26" s="119">
        <v>4000</v>
      </c>
      <c r="H26" s="120">
        <v>375</v>
      </c>
      <c r="I26" s="103">
        <v>250</v>
      </c>
      <c r="J26" s="119">
        <v>2000</v>
      </c>
      <c r="K26" s="130">
        <v>0</v>
      </c>
      <c r="L26" s="130">
        <v>0</v>
      </c>
      <c r="M26" s="130">
        <v>0</v>
      </c>
      <c r="N26" s="93">
        <f t="shared" si="1"/>
        <v>12922</v>
      </c>
      <c r="O26" s="131">
        <v>2613.85</v>
      </c>
      <c r="P26" s="93">
        <f t="shared" si="0"/>
        <v>10308.15</v>
      </c>
      <c r="Q26" s="93"/>
      <c r="R26" s="97" t="s">
        <v>272</v>
      </c>
      <c r="S26" s="161"/>
      <c r="T26" s="66"/>
    </row>
    <row r="27" spans="2:20" s="67" customFormat="1" ht="16.5" customHeight="1" x14ac:dyDescent="0.2">
      <c r="B27" s="158">
        <v>17</v>
      </c>
      <c r="C27" s="57" t="s">
        <v>93</v>
      </c>
      <c r="D27" s="100" t="s">
        <v>49</v>
      </c>
      <c r="E27" s="125">
        <f>3757</f>
        <v>3757</v>
      </c>
      <c r="F27" s="130">
        <v>0</v>
      </c>
      <c r="G27" s="126">
        <f>1800</f>
        <v>1800</v>
      </c>
      <c r="H27" s="130">
        <v>0</v>
      </c>
      <c r="I27" s="103">
        <v>250</v>
      </c>
      <c r="J27" s="127">
        <v>1800</v>
      </c>
      <c r="K27" s="130">
        <v>0</v>
      </c>
      <c r="L27" s="130">
        <v>0</v>
      </c>
      <c r="M27" s="130">
        <v>0</v>
      </c>
      <c r="N27" s="93">
        <f t="shared" si="1"/>
        <v>7607</v>
      </c>
      <c r="O27" s="131">
        <v>1371.54</v>
      </c>
      <c r="P27" s="93">
        <f t="shared" si="0"/>
        <v>6235.46</v>
      </c>
      <c r="Q27" s="93"/>
      <c r="R27" s="97" t="s">
        <v>277</v>
      </c>
      <c r="S27" s="159"/>
      <c r="T27" s="66"/>
    </row>
    <row r="28" spans="2:20" s="67" customFormat="1" ht="16.5" customHeight="1" x14ac:dyDescent="0.2">
      <c r="B28" s="158">
        <v>18</v>
      </c>
      <c r="C28" s="57" t="s">
        <v>37</v>
      </c>
      <c r="D28" s="100" t="s">
        <v>38</v>
      </c>
      <c r="E28" s="123">
        <v>1168</v>
      </c>
      <c r="F28" s="103">
        <v>200</v>
      </c>
      <c r="G28" s="103">
        <v>1000</v>
      </c>
      <c r="H28" s="130">
        <v>0</v>
      </c>
      <c r="I28" s="103">
        <v>250</v>
      </c>
      <c r="J28" s="123">
        <v>500</v>
      </c>
      <c r="K28" s="122">
        <v>50</v>
      </c>
      <c r="L28" s="130">
        <v>0</v>
      </c>
      <c r="M28" s="130">
        <v>0</v>
      </c>
      <c r="N28" s="93">
        <f t="shared" si="1"/>
        <v>3168</v>
      </c>
      <c r="O28" s="93">
        <v>408.52</v>
      </c>
      <c r="P28" s="93">
        <f t="shared" si="0"/>
        <v>2759.48</v>
      </c>
      <c r="Q28" s="93"/>
      <c r="R28" s="140"/>
      <c r="S28" s="159"/>
      <c r="T28" s="66"/>
    </row>
    <row r="29" spans="2:20" s="67" customFormat="1" ht="47.25" x14ac:dyDescent="0.2">
      <c r="B29" s="158">
        <v>19</v>
      </c>
      <c r="C29" s="100" t="s">
        <v>94</v>
      </c>
      <c r="D29" s="100" t="s">
        <v>38</v>
      </c>
      <c r="E29" s="106">
        <f>1168</f>
        <v>1168</v>
      </c>
      <c r="F29" s="107">
        <v>700</v>
      </c>
      <c r="G29" s="107">
        <v>1000</v>
      </c>
      <c r="H29" s="130">
        <v>0</v>
      </c>
      <c r="I29" s="103">
        <v>250</v>
      </c>
      <c r="J29" s="130">
        <v>0</v>
      </c>
      <c r="K29" s="130">
        <v>0</v>
      </c>
      <c r="L29" s="130">
        <v>0</v>
      </c>
      <c r="M29" s="130">
        <v>0</v>
      </c>
      <c r="N29" s="93">
        <f t="shared" si="1"/>
        <v>3118</v>
      </c>
      <c r="O29" s="131">
        <v>401.52</v>
      </c>
      <c r="P29" s="93">
        <f t="shared" si="0"/>
        <v>2716.48</v>
      </c>
      <c r="Q29" s="93"/>
      <c r="R29" s="65" t="s">
        <v>276</v>
      </c>
      <c r="S29" s="159"/>
      <c r="T29" s="66"/>
    </row>
    <row r="30" spans="2:20" s="67" customFormat="1" ht="16.5" customHeight="1" x14ac:dyDescent="0.2">
      <c r="B30" s="158">
        <v>20</v>
      </c>
      <c r="C30" s="57" t="s">
        <v>95</v>
      </c>
      <c r="D30" s="100" t="s">
        <v>39</v>
      </c>
      <c r="E30" s="123">
        <v>1105</v>
      </c>
      <c r="F30" s="103">
        <v>250</v>
      </c>
      <c r="G30" s="103">
        <v>1000</v>
      </c>
      <c r="H30" s="130">
        <v>0</v>
      </c>
      <c r="I30" s="103">
        <v>250</v>
      </c>
      <c r="J30" s="123">
        <v>450</v>
      </c>
      <c r="K30" s="122">
        <v>75</v>
      </c>
      <c r="L30" s="130">
        <v>0</v>
      </c>
      <c r="M30" s="130">
        <v>0</v>
      </c>
      <c r="N30" s="93">
        <f t="shared" si="1"/>
        <v>3130</v>
      </c>
      <c r="O30" s="93">
        <v>403.2</v>
      </c>
      <c r="P30" s="93">
        <f t="shared" si="0"/>
        <v>2726.8</v>
      </c>
      <c r="Q30" s="94">
        <v>1000</v>
      </c>
      <c r="R30" s="140"/>
      <c r="S30" s="159"/>
      <c r="T30" s="66"/>
    </row>
    <row r="31" spans="2:20" s="67" customFormat="1" ht="16.5" customHeight="1" x14ac:dyDescent="0.2">
      <c r="B31" s="158">
        <v>21</v>
      </c>
      <c r="C31" s="57" t="s">
        <v>96</v>
      </c>
      <c r="D31" s="100" t="s">
        <v>39</v>
      </c>
      <c r="E31" s="123">
        <v>1105</v>
      </c>
      <c r="F31" s="103">
        <v>250</v>
      </c>
      <c r="G31" s="103">
        <v>1000</v>
      </c>
      <c r="H31" s="130">
        <v>0</v>
      </c>
      <c r="I31" s="103">
        <v>250</v>
      </c>
      <c r="J31" s="123">
        <v>450</v>
      </c>
      <c r="K31" s="122">
        <v>50</v>
      </c>
      <c r="L31" s="130">
        <v>0</v>
      </c>
      <c r="M31" s="130">
        <v>0</v>
      </c>
      <c r="N31" s="93">
        <f t="shared" si="1"/>
        <v>3105</v>
      </c>
      <c r="O31" s="131">
        <v>399.7</v>
      </c>
      <c r="P31" s="93">
        <f t="shared" si="0"/>
        <v>2705.3</v>
      </c>
      <c r="Q31" s="94">
        <v>500</v>
      </c>
      <c r="R31" s="140"/>
      <c r="S31" s="159"/>
      <c r="T31" s="66"/>
    </row>
    <row r="32" spans="2:20" s="67" customFormat="1" ht="16.5" customHeight="1" x14ac:dyDescent="0.2">
      <c r="B32" s="158">
        <v>22</v>
      </c>
      <c r="C32" s="57" t="s">
        <v>44</v>
      </c>
      <c r="D32" s="100" t="s">
        <v>39</v>
      </c>
      <c r="E32" s="123">
        <v>1105</v>
      </c>
      <c r="F32" s="103">
        <v>250</v>
      </c>
      <c r="G32" s="103">
        <v>1000</v>
      </c>
      <c r="H32" s="130">
        <v>0</v>
      </c>
      <c r="I32" s="103">
        <v>250</v>
      </c>
      <c r="J32" s="123">
        <v>500</v>
      </c>
      <c r="K32" s="130">
        <v>0</v>
      </c>
      <c r="L32" s="130">
        <v>0</v>
      </c>
      <c r="M32" s="130">
        <v>0</v>
      </c>
      <c r="N32" s="93">
        <f t="shared" si="1"/>
        <v>3105</v>
      </c>
      <c r="O32" s="131">
        <v>399.7</v>
      </c>
      <c r="P32" s="93">
        <f t="shared" si="0"/>
        <v>2705.3</v>
      </c>
      <c r="Q32" s="93"/>
      <c r="R32" s="97" t="s">
        <v>275</v>
      </c>
      <c r="S32" s="159"/>
      <c r="T32" s="66"/>
    </row>
    <row r="33" spans="2:20" s="67" customFormat="1" ht="16.5" customHeight="1" x14ac:dyDescent="0.2">
      <c r="B33" s="158">
        <v>23</v>
      </c>
      <c r="C33" s="100" t="s">
        <v>97</v>
      </c>
      <c r="D33" s="100" t="s">
        <v>39</v>
      </c>
      <c r="E33" s="106">
        <f>1105</f>
        <v>1105</v>
      </c>
      <c r="F33" s="107">
        <v>700</v>
      </c>
      <c r="G33" s="107">
        <v>1000</v>
      </c>
      <c r="H33" s="130">
        <v>0</v>
      </c>
      <c r="I33" s="103">
        <v>250</v>
      </c>
      <c r="J33" s="130">
        <v>0</v>
      </c>
      <c r="K33" s="130">
        <v>0</v>
      </c>
      <c r="L33" s="130">
        <v>0</v>
      </c>
      <c r="M33" s="130">
        <v>0</v>
      </c>
      <c r="N33" s="93">
        <f t="shared" si="1"/>
        <v>3055</v>
      </c>
      <c r="O33" s="131">
        <v>392.7</v>
      </c>
      <c r="P33" s="93">
        <f t="shared" si="0"/>
        <v>2662.3</v>
      </c>
      <c r="Q33" s="94">
        <v>500</v>
      </c>
      <c r="R33" s="140"/>
      <c r="S33" s="159"/>
      <c r="T33" s="66"/>
    </row>
    <row r="34" spans="2:20" s="67" customFormat="1" ht="16.5" customHeight="1" x14ac:dyDescent="0.2">
      <c r="B34" s="158">
        <v>24</v>
      </c>
      <c r="C34" s="100" t="s">
        <v>54</v>
      </c>
      <c r="D34" s="100" t="s">
        <v>38</v>
      </c>
      <c r="E34" s="106">
        <v>1168</v>
      </c>
      <c r="F34" s="107">
        <v>500</v>
      </c>
      <c r="G34" s="107">
        <v>1000</v>
      </c>
      <c r="H34" s="130">
        <v>0</v>
      </c>
      <c r="I34" s="103">
        <v>250</v>
      </c>
      <c r="J34" s="110">
        <v>200</v>
      </c>
      <c r="K34" s="129">
        <v>75</v>
      </c>
      <c r="L34" s="130">
        <v>0</v>
      </c>
      <c r="M34" s="130">
        <v>0</v>
      </c>
      <c r="N34" s="93">
        <f t="shared" si="1"/>
        <v>3193</v>
      </c>
      <c r="O34" s="131">
        <v>412.02</v>
      </c>
      <c r="P34" s="93">
        <f t="shared" si="0"/>
        <v>2780.98</v>
      </c>
      <c r="Q34" s="94">
        <v>1000</v>
      </c>
      <c r="R34" s="140"/>
      <c r="S34" s="159"/>
      <c r="T34" s="66"/>
    </row>
    <row r="35" spans="2:20" s="67" customFormat="1" ht="16.5" customHeight="1" x14ac:dyDescent="0.2">
      <c r="B35" s="158">
        <v>25</v>
      </c>
      <c r="C35" s="100" t="s">
        <v>98</v>
      </c>
      <c r="D35" s="100" t="s">
        <v>38</v>
      </c>
      <c r="E35" s="106">
        <v>1168</v>
      </c>
      <c r="F35" s="107">
        <v>200</v>
      </c>
      <c r="G35" s="107">
        <v>1000</v>
      </c>
      <c r="H35" s="130">
        <v>0</v>
      </c>
      <c r="I35" s="103">
        <v>250</v>
      </c>
      <c r="J35" s="110">
        <v>500</v>
      </c>
      <c r="K35" s="110">
        <v>35</v>
      </c>
      <c r="L35" s="130">
        <v>0</v>
      </c>
      <c r="M35" s="130">
        <v>0</v>
      </c>
      <c r="N35" s="93">
        <f t="shared" si="1"/>
        <v>3153</v>
      </c>
      <c r="O35" s="131">
        <v>406.42</v>
      </c>
      <c r="P35" s="93">
        <f t="shared" si="0"/>
        <v>2746.58</v>
      </c>
      <c r="Q35" s="93"/>
      <c r="R35" s="140"/>
      <c r="S35" s="159"/>
      <c r="T35" s="66"/>
    </row>
    <row r="36" spans="2:20" s="67" customFormat="1" ht="25.5" customHeight="1" x14ac:dyDescent="0.2">
      <c r="B36" s="158">
        <v>26</v>
      </c>
      <c r="C36" s="132" t="s">
        <v>99</v>
      </c>
      <c r="D36" s="78" t="s">
        <v>25</v>
      </c>
      <c r="E36" s="109">
        <f>10261</f>
        <v>10261</v>
      </c>
      <c r="F36" s="130">
        <v>0</v>
      </c>
      <c r="G36" s="106">
        <f>5000</f>
        <v>5000</v>
      </c>
      <c r="H36" s="130">
        <v>0</v>
      </c>
      <c r="I36" s="103">
        <v>250</v>
      </c>
      <c r="J36" s="106">
        <v>4000</v>
      </c>
      <c r="K36" s="130">
        <v>0</v>
      </c>
      <c r="L36" s="130">
        <v>0</v>
      </c>
      <c r="M36" s="130">
        <v>0</v>
      </c>
      <c r="N36" s="93">
        <f t="shared" si="1"/>
        <v>19511</v>
      </c>
      <c r="O36" s="131">
        <v>4328.88</v>
      </c>
      <c r="P36" s="93">
        <f t="shared" si="0"/>
        <v>15182.119999999999</v>
      </c>
      <c r="Q36" s="93"/>
      <c r="R36" s="65" t="s">
        <v>274</v>
      </c>
      <c r="S36" s="162"/>
      <c r="T36" s="66"/>
    </row>
    <row r="37" spans="2:20" s="67" customFormat="1" ht="16.5" customHeight="1" x14ac:dyDescent="0.2">
      <c r="B37" s="158">
        <v>27</v>
      </c>
      <c r="C37" s="56" t="s">
        <v>100</v>
      </c>
      <c r="D37" s="78" t="s">
        <v>26</v>
      </c>
      <c r="E37" s="109">
        <v>8216</v>
      </c>
      <c r="F37" s="130">
        <v>0</v>
      </c>
      <c r="G37" s="106">
        <f>5000</f>
        <v>5000</v>
      </c>
      <c r="H37" s="109">
        <v>375</v>
      </c>
      <c r="I37" s="103">
        <v>250</v>
      </c>
      <c r="J37" s="106">
        <v>4000</v>
      </c>
      <c r="K37" s="130">
        <v>0</v>
      </c>
      <c r="L37" s="130">
        <v>0</v>
      </c>
      <c r="M37" s="130">
        <v>0</v>
      </c>
      <c r="N37" s="93">
        <f t="shared" si="1"/>
        <v>17841</v>
      </c>
      <c r="O37" s="131">
        <v>3937.36</v>
      </c>
      <c r="P37" s="93">
        <f t="shared" si="0"/>
        <v>13903.64</v>
      </c>
      <c r="Q37" s="93"/>
      <c r="R37" s="94"/>
      <c r="S37" s="159"/>
      <c r="T37" s="66"/>
    </row>
    <row r="38" spans="2:20" s="67" customFormat="1" ht="16.5" customHeight="1" x14ac:dyDescent="0.2">
      <c r="B38" s="158">
        <v>28</v>
      </c>
      <c r="C38" s="57" t="s">
        <v>101</v>
      </c>
      <c r="D38" s="100" t="s">
        <v>35</v>
      </c>
      <c r="E38" s="123">
        <v>2315</v>
      </c>
      <c r="F38" s="130">
        <v>0</v>
      </c>
      <c r="G38" s="103">
        <v>1000</v>
      </c>
      <c r="H38" s="130">
        <v>0</v>
      </c>
      <c r="I38" s="103">
        <v>250</v>
      </c>
      <c r="J38" s="123">
        <v>600</v>
      </c>
      <c r="K38" s="123">
        <v>50</v>
      </c>
      <c r="L38" s="130">
        <v>0</v>
      </c>
      <c r="M38" s="130">
        <v>0</v>
      </c>
      <c r="N38" s="93">
        <f t="shared" si="1"/>
        <v>4215</v>
      </c>
      <c r="O38" s="131">
        <v>555.1</v>
      </c>
      <c r="P38" s="93">
        <f t="shared" si="0"/>
        <v>3659.9</v>
      </c>
      <c r="Q38" s="93"/>
      <c r="R38" s="140"/>
      <c r="S38" s="159"/>
      <c r="T38" s="66"/>
    </row>
    <row r="39" spans="2:20" s="117" customFormat="1" ht="16.5" customHeight="1" x14ac:dyDescent="0.25">
      <c r="B39" s="158">
        <v>29</v>
      </c>
      <c r="C39" s="57" t="s">
        <v>112</v>
      </c>
      <c r="D39" s="57" t="s">
        <v>35</v>
      </c>
      <c r="E39" s="107">
        <v>1575</v>
      </c>
      <c r="F39" s="130">
        <v>0</v>
      </c>
      <c r="G39" s="107">
        <v>1000</v>
      </c>
      <c r="H39" s="130">
        <v>0</v>
      </c>
      <c r="I39" s="103">
        <v>250</v>
      </c>
      <c r="J39" s="130">
        <v>600</v>
      </c>
      <c r="K39" s="130">
        <v>0</v>
      </c>
      <c r="L39" s="130">
        <v>0</v>
      </c>
      <c r="M39" s="130">
        <v>0</v>
      </c>
      <c r="N39" s="93">
        <f>SUM(E39:M39)</f>
        <v>3425</v>
      </c>
      <c r="O39" s="93">
        <f>SUM(F39:N39)</f>
        <v>5275</v>
      </c>
      <c r="P39" s="93">
        <f>+N39-O39</f>
        <v>-1850</v>
      </c>
      <c r="Q39" s="93"/>
      <c r="R39" s="140"/>
      <c r="S39" s="159"/>
    </row>
    <row r="40" spans="2:20" s="67" customFormat="1" ht="16.5" customHeight="1" x14ac:dyDescent="0.2">
      <c r="B40" s="158">
        <v>30</v>
      </c>
      <c r="C40" s="57" t="s">
        <v>34</v>
      </c>
      <c r="D40" s="100" t="s">
        <v>35</v>
      </c>
      <c r="E40" s="123">
        <v>1575</v>
      </c>
      <c r="F40" s="130">
        <v>0</v>
      </c>
      <c r="G40" s="103">
        <v>1000</v>
      </c>
      <c r="H40" s="130">
        <v>0</v>
      </c>
      <c r="I40" s="103">
        <v>250</v>
      </c>
      <c r="J40" s="123">
        <v>600</v>
      </c>
      <c r="K40" s="122">
        <v>50</v>
      </c>
      <c r="L40" s="130">
        <v>0</v>
      </c>
      <c r="M40" s="130">
        <v>0</v>
      </c>
      <c r="N40" s="93">
        <f t="shared" si="1"/>
        <v>3475</v>
      </c>
      <c r="O40" s="93">
        <v>451.5</v>
      </c>
      <c r="P40" s="93">
        <f t="shared" si="0"/>
        <v>3023.5</v>
      </c>
      <c r="Q40" s="93"/>
      <c r="R40" s="140"/>
      <c r="S40" s="159"/>
      <c r="T40" s="66"/>
    </row>
    <row r="41" spans="2:20" s="67" customFormat="1" ht="16.5" customHeight="1" x14ac:dyDescent="0.2">
      <c r="B41" s="158">
        <v>31</v>
      </c>
      <c r="C41" s="57" t="s">
        <v>102</v>
      </c>
      <c r="D41" s="100" t="s">
        <v>103</v>
      </c>
      <c r="E41" s="123">
        <v>1302</v>
      </c>
      <c r="F41" s="130">
        <v>0</v>
      </c>
      <c r="G41" s="103">
        <v>1000</v>
      </c>
      <c r="H41" s="130">
        <v>0</v>
      </c>
      <c r="I41" s="103">
        <v>250</v>
      </c>
      <c r="J41" s="123">
        <v>600</v>
      </c>
      <c r="K41" s="130">
        <v>0</v>
      </c>
      <c r="L41" s="130">
        <v>0</v>
      </c>
      <c r="M41" s="130">
        <v>0</v>
      </c>
      <c r="N41" s="93">
        <f t="shared" si="1"/>
        <v>3152</v>
      </c>
      <c r="O41" s="93">
        <v>406.28</v>
      </c>
      <c r="P41" s="93">
        <f t="shared" si="0"/>
        <v>2745.7200000000003</v>
      </c>
      <c r="Q41" s="93"/>
      <c r="R41" s="140"/>
      <c r="S41" s="159"/>
      <c r="T41" s="66"/>
    </row>
    <row r="42" spans="2:20" s="67" customFormat="1" ht="16.5" customHeight="1" x14ac:dyDescent="0.2">
      <c r="B42" s="158">
        <v>32</v>
      </c>
      <c r="C42" s="57" t="s">
        <v>104</v>
      </c>
      <c r="D42" s="100" t="s">
        <v>39</v>
      </c>
      <c r="E42" s="123">
        <v>1105</v>
      </c>
      <c r="F42" s="103">
        <v>200</v>
      </c>
      <c r="G42" s="103">
        <v>1000</v>
      </c>
      <c r="H42" s="130">
        <v>0</v>
      </c>
      <c r="I42" s="103">
        <v>250</v>
      </c>
      <c r="J42" s="123">
        <v>500</v>
      </c>
      <c r="K42" s="123">
        <v>50</v>
      </c>
      <c r="L42" s="130">
        <v>0</v>
      </c>
      <c r="M42" s="130">
        <v>0</v>
      </c>
      <c r="N42" s="93">
        <f t="shared" si="1"/>
        <v>3105</v>
      </c>
      <c r="O42" s="93">
        <v>399.7</v>
      </c>
      <c r="P42" s="93">
        <f t="shared" si="0"/>
        <v>2705.3</v>
      </c>
      <c r="Q42" s="93"/>
      <c r="R42" s="140"/>
      <c r="S42" s="159"/>
      <c r="T42" s="66"/>
    </row>
    <row r="43" spans="2:20" s="67" customFormat="1" ht="16.5" customHeight="1" x14ac:dyDescent="0.2">
      <c r="B43" s="158">
        <v>33</v>
      </c>
      <c r="C43" s="57" t="s">
        <v>29</v>
      </c>
      <c r="D43" s="100" t="s">
        <v>30</v>
      </c>
      <c r="E43" s="123">
        <f>4219</f>
        <v>4219</v>
      </c>
      <c r="F43" s="130">
        <v>0</v>
      </c>
      <c r="G43" s="103">
        <v>1800</v>
      </c>
      <c r="H43" s="130">
        <v>0</v>
      </c>
      <c r="I43" s="103">
        <v>250</v>
      </c>
      <c r="J43" s="123">
        <v>1800</v>
      </c>
      <c r="K43" s="130">
        <v>0</v>
      </c>
      <c r="L43" s="130">
        <v>0</v>
      </c>
      <c r="M43" s="130">
        <v>0</v>
      </c>
      <c r="N43" s="93">
        <f t="shared" ref="N43:N55" si="2">SUM(E43:M43)</f>
        <v>8069</v>
      </c>
      <c r="O43" s="131">
        <v>1392.77</v>
      </c>
      <c r="P43" s="93">
        <f t="shared" ref="P43:P50" si="3">N43-O43</f>
        <v>6676.23</v>
      </c>
      <c r="Q43" s="93"/>
      <c r="R43" s="140"/>
      <c r="S43" s="160"/>
    </row>
    <row r="44" spans="2:20" s="67" customFormat="1" ht="16.5" customHeight="1" x14ac:dyDescent="0.2">
      <c r="B44" s="158">
        <v>34</v>
      </c>
      <c r="C44" s="57" t="s">
        <v>105</v>
      </c>
      <c r="D44" s="100" t="s">
        <v>33</v>
      </c>
      <c r="E44" s="123">
        <v>1698</v>
      </c>
      <c r="F44" s="130">
        <v>0</v>
      </c>
      <c r="G44" s="103">
        <v>1000</v>
      </c>
      <c r="H44" s="130">
        <v>0</v>
      </c>
      <c r="I44" s="103">
        <v>250</v>
      </c>
      <c r="J44" s="123">
        <v>600</v>
      </c>
      <c r="K44" s="123">
        <v>50</v>
      </c>
      <c r="L44" s="130">
        <v>0</v>
      </c>
      <c r="M44" s="130">
        <v>0</v>
      </c>
      <c r="N44" s="93">
        <f t="shared" si="2"/>
        <v>3598</v>
      </c>
      <c r="O44" s="93">
        <v>468.72</v>
      </c>
      <c r="P44" s="93">
        <f t="shared" si="3"/>
        <v>3129.2799999999997</v>
      </c>
      <c r="Q44" s="93"/>
      <c r="R44" s="140"/>
      <c r="S44" s="160"/>
    </row>
    <row r="45" spans="2:20" s="67" customFormat="1" ht="16.5" customHeight="1" x14ac:dyDescent="0.2">
      <c r="B45" s="158">
        <v>35</v>
      </c>
      <c r="C45" s="57" t="s">
        <v>31</v>
      </c>
      <c r="D45" s="78" t="s">
        <v>32</v>
      </c>
      <c r="E45" s="123">
        <v>1286</v>
      </c>
      <c r="F45" s="130">
        <v>0</v>
      </c>
      <c r="G45" s="103">
        <v>1000</v>
      </c>
      <c r="H45" s="130">
        <v>0</v>
      </c>
      <c r="I45" s="103">
        <v>250</v>
      </c>
      <c r="J45" s="133">
        <v>800</v>
      </c>
      <c r="K45" s="103">
        <v>35</v>
      </c>
      <c r="L45" s="130">
        <v>0</v>
      </c>
      <c r="M45" s="130">
        <v>0</v>
      </c>
      <c r="N45" s="93">
        <f t="shared" si="2"/>
        <v>3371</v>
      </c>
      <c r="O45" s="93">
        <v>436.94</v>
      </c>
      <c r="P45" s="93">
        <f t="shared" si="3"/>
        <v>2934.06</v>
      </c>
      <c r="Q45" s="93"/>
      <c r="R45" s="140"/>
      <c r="S45" s="160"/>
    </row>
    <row r="46" spans="2:20" s="67" customFormat="1" ht="16.5" customHeight="1" x14ac:dyDescent="0.2">
      <c r="B46" s="158">
        <v>36</v>
      </c>
      <c r="C46" s="57" t="s">
        <v>109</v>
      </c>
      <c r="D46" s="57" t="s">
        <v>25</v>
      </c>
      <c r="E46" s="107">
        <v>10261</v>
      </c>
      <c r="F46" s="130">
        <v>0</v>
      </c>
      <c r="G46" s="107">
        <v>5000</v>
      </c>
      <c r="H46" s="116">
        <v>375</v>
      </c>
      <c r="I46" s="103">
        <v>250</v>
      </c>
      <c r="J46" s="107">
        <v>4000</v>
      </c>
      <c r="K46" s="130">
        <v>0</v>
      </c>
      <c r="L46" s="130">
        <v>0</v>
      </c>
      <c r="M46" s="130">
        <v>0</v>
      </c>
      <c r="N46" s="93">
        <f t="shared" si="2"/>
        <v>19886</v>
      </c>
      <c r="O46" s="131">
        <v>4416.8</v>
      </c>
      <c r="P46" s="93">
        <f t="shared" si="3"/>
        <v>15469.2</v>
      </c>
      <c r="Q46" s="93"/>
      <c r="R46" s="94"/>
      <c r="S46" s="160"/>
    </row>
    <row r="47" spans="2:20" s="67" customFormat="1" ht="16.5" customHeight="1" x14ac:dyDescent="0.2">
      <c r="B47" s="158">
        <v>37</v>
      </c>
      <c r="C47" s="57" t="s">
        <v>48</v>
      </c>
      <c r="D47" s="100" t="s">
        <v>41</v>
      </c>
      <c r="E47" s="123">
        <v>3525</v>
      </c>
      <c r="F47" s="130">
        <v>0</v>
      </c>
      <c r="G47" s="103">
        <v>1800</v>
      </c>
      <c r="H47" s="134">
        <v>375</v>
      </c>
      <c r="I47" s="103">
        <v>250</v>
      </c>
      <c r="J47" s="103">
        <v>1800</v>
      </c>
      <c r="K47" s="130">
        <v>0</v>
      </c>
      <c r="L47" s="130">
        <v>0</v>
      </c>
      <c r="M47" s="130">
        <v>0</v>
      </c>
      <c r="N47" s="93">
        <f t="shared" si="2"/>
        <v>7750</v>
      </c>
      <c r="O47" s="131">
        <v>1429.13</v>
      </c>
      <c r="P47" s="93">
        <f t="shared" si="3"/>
        <v>6320.87</v>
      </c>
      <c r="Q47" s="93"/>
      <c r="R47" s="140"/>
      <c r="S47" s="160"/>
    </row>
    <row r="48" spans="2:20" s="117" customFormat="1" ht="16.5" customHeight="1" x14ac:dyDescent="0.25">
      <c r="B48" s="158">
        <v>38</v>
      </c>
      <c r="C48" s="57" t="s">
        <v>111</v>
      </c>
      <c r="D48" s="57" t="s">
        <v>60</v>
      </c>
      <c r="E48" s="107">
        <f>1159</f>
        <v>1159</v>
      </c>
      <c r="F48" s="130">
        <v>0</v>
      </c>
      <c r="G48" s="107">
        <v>1000</v>
      </c>
      <c r="H48" s="130">
        <v>0</v>
      </c>
      <c r="I48" s="103">
        <v>250</v>
      </c>
      <c r="J48" s="130">
        <v>600</v>
      </c>
      <c r="K48" s="130">
        <v>0</v>
      </c>
      <c r="L48" s="130">
        <v>0</v>
      </c>
      <c r="M48" s="130">
        <v>0</v>
      </c>
      <c r="N48" s="93">
        <f>SUM(E48:M48)</f>
        <v>3009</v>
      </c>
      <c r="O48" s="108">
        <v>423.34</v>
      </c>
      <c r="P48" s="93">
        <f t="shared" si="3"/>
        <v>2585.66</v>
      </c>
      <c r="Q48" s="93"/>
      <c r="R48" s="140"/>
      <c r="S48" s="159"/>
    </row>
    <row r="49" spans="2:19" s="67" customFormat="1" ht="16.5" customHeight="1" x14ac:dyDescent="0.2">
      <c r="B49" s="158">
        <v>39</v>
      </c>
      <c r="C49" s="57" t="s">
        <v>106</v>
      </c>
      <c r="D49" s="100" t="s">
        <v>36</v>
      </c>
      <c r="E49" s="123">
        <f>1701</f>
        <v>1701</v>
      </c>
      <c r="F49" s="130">
        <v>0</v>
      </c>
      <c r="G49" s="103">
        <f>1000</f>
        <v>1000</v>
      </c>
      <c r="H49" s="130">
        <v>0</v>
      </c>
      <c r="I49" s="103">
        <v>250</v>
      </c>
      <c r="J49" s="103">
        <v>800</v>
      </c>
      <c r="K49" s="103">
        <v>50</v>
      </c>
      <c r="L49" s="130">
        <v>0</v>
      </c>
      <c r="M49" s="130">
        <v>0</v>
      </c>
      <c r="N49" s="93">
        <f t="shared" si="2"/>
        <v>3801</v>
      </c>
      <c r="O49" s="93">
        <v>497.14</v>
      </c>
      <c r="P49" s="93">
        <f t="shared" si="3"/>
        <v>3303.86</v>
      </c>
      <c r="Q49" s="93"/>
      <c r="R49" s="140"/>
      <c r="S49" s="160"/>
    </row>
    <row r="50" spans="2:19" s="67" customFormat="1" ht="16.5" customHeight="1" x14ac:dyDescent="0.2">
      <c r="B50" s="158">
        <v>40</v>
      </c>
      <c r="C50" s="57" t="s">
        <v>107</v>
      </c>
      <c r="D50" s="100" t="s">
        <v>36</v>
      </c>
      <c r="E50" s="123">
        <v>1701</v>
      </c>
      <c r="F50" s="130">
        <v>0</v>
      </c>
      <c r="G50" s="103">
        <v>1000</v>
      </c>
      <c r="H50" s="130">
        <v>0</v>
      </c>
      <c r="I50" s="103">
        <v>250</v>
      </c>
      <c r="J50" s="123">
        <v>1000</v>
      </c>
      <c r="K50" s="130">
        <v>0</v>
      </c>
      <c r="L50" s="130">
        <v>0</v>
      </c>
      <c r="M50" s="130">
        <v>0</v>
      </c>
      <c r="N50" s="93">
        <f t="shared" si="2"/>
        <v>3951</v>
      </c>
      <c r="O50" s="131">
        <v>518.14</v>
      </c>
      <c r="P50" s="93">
        <f t="shared" si="3"/>
        <v>3432.86</v>
      </c>
      <c r="Q50" s="93"/>
      <c r="R50" s="140"/>
      <c r="S50" s="160"/>
    </row>
    <row r="51" spans="2:19" s="67" customFormat="1" ht="16.5" customHeight="1" x14ac:dyDescent="0.2">
      <c r="B51" s="158">
        <v>41</v>
      </c>
      <c r="C51" s="100" t="s">
        <v>56</v>
      </c>
      <c r="D51" s="100" t="s">
        <v>47</v>
      </c>
      <c r="E51" s="121">
        <f>6297</f>
        <v>6297</v>
      </c>
      <c r="F51" s="130">
        <v>0</v>
      </c>
      <c r="G51" s="103">
        <v>4000</v>
      </c>
      <c r="H51" s="130">
        <v>0</v>
      </c>
      <c r="I51" s="103">
        <v>250</v>
      </c>
      <c r="J51" s="130">
        <v>2000</v>
      </c>
      <c r="K51" s="130">
        <v>0</v>
      </c>
      <c r="L51" s="130">
        <v>0</v>
      </c>
      <c r="M51" s="130">
        <v>0</v>
      </c>
      <c r="N51" s="93">
        <f t="shared" si="2"/>
        <v>12547</v>
      </c>
      <c r="O51" s="141">
        <v>2618.58</v>
      </c>
      <c r="P51" s="93">
        <f>+N51-O51</f>
        <v>9928.42</v>
      </c>
      <c r="Q51" s="93"/>
      <c r="R51" s="94"/>
      <c r="S51" s="160"/>
    </row>
    <row r="52" spans="2:19" s="67" customFormat="1" ht="15.75" x14ac:dyDescent="0.2">
      <c r="B52" s="158">
        <v>42</v>
      </c>
      <c r="C52" s="57" t="s">
        <v>246</v>
      </c>
      <c r="D52" s="105" t="s">
        <v>25</v>
      </c>
      <c r="E52" s="113">
        <v>10261</v>
      </c>
      <c r="F52" s="135">
        <v>0</v>
      </c>
      <c r="G52" s="136">
        <v>5000</v>
      </c>
      <c r="H52" s="143"/>
      <c r="I52" s="144">
        <v>250</v>
      </c>
      <c r="J52" s="145"/>
      <c r="K52" s="131"/>
      <c r="L52" s="145"/>
      <c r="M52" s="135"/>
      <c r="N52" s="93">
        <f t="shared" si="2"/>
        <v>15511</v>
      </c>
      <c r="O52" s="141">
        <v>3177.39</v>
      </c>
      <c r="P52" s="141">
        <f>+N52-O52</f>
        <v>12333.61</v>
      </c>
      <c r="Q52" s="137"/>
      <c r="R52" s="140"/>
      <c r="S52" s="160"/>
    </row>
    <row r="53" spans="2:19" s="67" customFormat="1" ht="16.5" customHeight="1" x14ac:dyDescent="0.2">
      <c r="B53" s="158">
        <v>43</v>
      </c>
      <c r="C53" s="100" t="s">
        <v>55</v>
      </c>
      <c r="D53" s="78" t="s">
        <v>25</v>
      </c>
      <c r="E53" s="118">
        <v>10261</v>
      </c>
      <c r="F53" s="130">
        <v>0</v>
      </c>
      <c r="G53" s="119">
        <v>5000</v>
      </c>
      <c r="H53" s="120">
        <f>(375)</f>
        <v>375</v>
      </c>
      <c r="I53" s="103">
        <v>250</v>
      </c>
      <c r="J53" s="119">
        <v>4000</v>
      </c>
      <c r="K53" s="130">
        <v>0</v>
      </c>
      <c r="L53" s="130">
        <v>0</v>
      </c>
      <c r="M53" s="130">
        <v>0</v>
      </c>
      <c r="N53" s="93">
        <f t="shared" si="2"/>
        <v>19886</v>
      </c>
      <c r="O53" s="131">
        <v>4416.8</v>
      </c>
      <c r="P53" s="93">
        <f>N53-O53</f>
        <v>15469.2</v>
      </c>
      <c r="Q53" s="93"/>
      <c r="R53" s="94"/>
      <c r="S53" s="160"/>
    </row>
    <row r="54" spans="2:19" s="67" customFormat="1" ht="16.5" customHeight="1" x14ac:dyDescent="0.2">
      <c r="B54" s="158">
        <v>44</v>
      </c>
      <c r="C54" s="100" t="s">
        <v>163</v>
      </c>
      <c r="D54" s="105" t="s">
        <v>157</v>
      </c>
      <c r="E54" s="106">
        <f>6297</f>
        <v>6297</v>
      </c>
      <c r="F54" s="130"/>
      <c r="G54" s="107">
        <v>4000</v>
      </c>
      <c r="H54" s="130">
        <v>375</v>
      </c>
      <c r="I54" s="103">
        <v>250</v>
      </c>
      <c r="J54" s="130">
        <v>2000</v>
      </c>
      <c r="K54" s="130">
        <v>0</v>
      </c>
      <c r="L54" s="130">
        <v>0</v>
      </c>
      <c r="M54" s="130">
        <v>0</v>
      </c>
      <c r="N54" s="93">
        <f t="shared" si="2"/>
        <v>12922</v>
      </c>
      <c r="O54" s="141">
        <v>2722.32</v>
      </c>
      <c r="P54" s="93">
        <f>+N54-O54</f>
        <v>10199.68</v>
      </c>
      <c r="Q54" s="93"/>
      <c r="R54" s="140"/>
      <c r="S54" s="160"/>
    </row>
    <row r="55" spans="2:19" s="67" customFormat="1" ht="16.5" customHeight="1" x14ac:dyDescent="0.2">
      <c r="B55" s="158">
        <v>45</v>
      </c>
      <c r="C55" s="57" t="s">
        <v>108</v>
      </c>
      <c r="D55" s="100" t="s">
        <v>47</v>
      </c>
      <c r="E55" s="123">
        <v>6759</v>
      </c>
      <c r="F55" s="130">
        <v>0</v>
      </c>
      <c r="G55" s="103">
        <v>3000</v>
      </c>
      <c r="H55" s="134">
        <v>375</v>
      </c>
      <c r="I55" s="103">
        <v>250</v>
      </c>
      <c r="J55" s="103">
        <v>3000</v>
      </c>
      <c r="K55" s="130">
        <v>0</v>
      </c>
      <c r="L55" s="130">
        <v>0</v>
      </c>
      <c r="M55" s="130">
        <v>0</v>
      </c>
      <c r="N55" s="93">
        <f t="shared" si="2"/>
        <v>13384</v>
      </c>
      <c r="O55" s="131">
        <v>2715.95</v>
      </c>
      <c r="P55" s="93">
        <f>N55-O55</f>
        <v>10668.05</v>
      </c>
      <c r="Q55" s="93"/>
      <c r="R55" s="140"/>
      <c r="S55" s="160"/>
    </row>
    <row r="56" spans="2:19" s="67" customFormat="1" ht="16.5" customHeight="1" x14ac:dyDescent="0.2">
      <c r="B56" s="158">
        <v>46</v>
      </c>
      <c r="C56" s="100" t="s">
        <v>114</v>
      </c>
      <c r="D56" s="100" t="s">
        <v>41</v>
      </c>
      <c r="E56" s="123">
        <f>3525</f>
        <v>3525</v>
      </c>
      <c r="F56" s="130">
        <v>0</v>
      </c>
      <c r="G56" s="103">
        <v>1800</v>
      </c>
      <c r="H56" s="130">
        <v>375</v>
      </c>
      <c r="I56" s="103">
        <v>250</v>
      </c>
      <c r="J56" s="130">
        <v>1800</v>
      </c>
      <c r="K56" s="130">
        <v>0</v>
      </c>
      <c r="L56" s="130">
        <v>0</v>
      </c>
      <c r="M56" s="130">
        <v>0</v>
      </c>
      <c r="N56" s="93">
        <f t="shared" si="1"/>
        <v>7750</v>
      </c>
      <c r="O56" s="131">
        <v>1429.13</v>
      </c>
      <c r="P56" s="93">
        <f t="shared" si="0"/>
        <v>6320.87</v>
      </c>
      <c r="Q56" s="93"/>
      <c r="R56" s="140"/>
      <c r="S56" s="160"/>
    </row>
    <row r="57" spans="2:19" s="67" customFormat="1" ht="26.25" customHeight="1" x14ac:dyDescent="0.2">
      <c r="B57" s="158">
        <v>47</v>
      </c>
      <c r="C57" s="100" t="s">
        <v>42</v>
      </c>
      <c r="D57" s="100" t="s">
        <v>43</v>
      </c>
      <c r="E57" s="123">
        <f>2441</f>
        <v>2441</v>
      </c>
      <c r="F57" s="130">
        <v>0</v>
      </c>
      <c r="G57" s="103">
        <v>1000</v>
      </c>
      <c r="H57" s="130">
        <v>0</v>
      </c>
      <c r="I57" s="103">
        <v>250</v>
      </c>
      <c r="J57" s="130">
        <v>1000</v>
      </c>
      <c r="K57" s="122">
        <f>75</f>
        <v>75</v>
      </c>
      <c r="L57" s="130">
        <v>0</v>
      </c>
      <c r="M57" s="130">
        <v>0</v>
      </c>
      <c r="N57" s="93">
        <f t="shared" si="1"/>
        <v>4766</v>
      </c>
      <c r="O57" s="108">
        <v>682.66</v>
      </c>
      <c r="P57" s="93">
        <f t="shared" si="0"/>
        <v>4083.34</v>
      </c>
      <c r="Q57" s="93"/>
      <c r="R57" s="140"/>
      <c r="S57" s="160"/>
    </row>
    <row r="58" spans="2:19" s="67" customFormat="1" ht="15.75" x14ac:dyDescent="0.2">
      <c r="B58" s="158">
        <v>48</v>
      </c>
      <c r="C58" s="146" t="s">
        <v>247</v>
      </c>
      <c r="D58" s="146" t="s">
        <v>26</v>
      </c>
      <c r="E58" s="113">
        <v>8216</v>
      </c>
      <c r="F58" s="135"/>
      <c r="G58" s="136">
        <v>5000</v>
      </c>
      <c r="H58" s="143">
        <v>375</v>
      </c>
      <c r="I58" s="144">
        <v>250</v>
      </c>
      <c r="J58" s="145"/>
      <c r="K58" s="131"/>
      <c r="L58" s="145"/>
      <c r="M58" s="135"/>
      <c r="N58" s="93">
        <f>SUM(E58:M58)</f>
        <v>13841</v>
      </c>
      <c r="O58" s="141">
        <v>2787.34</v>
      </c>
      <c r="P58" s="137">
        <v>9606.9500000000007</v>
      </c>
      <c r="Q58" s="137"/>
      <c r="R58" s="140"/>
      <c r="S58" s="160"/>
    </row>
    <row r="59" spans="2:19" s="67" customFormat="1" ht="15.75" x14ac:dyDescent="0.2">
      <c r="B59" s="158">
        <v>49</v>
      </c>
      <c r="C59" s="57" t="s">
        <v>233</v>
      </c>
      <c r="D59" s="105" t="s">
        <v>25</v>
      </c>
      <c r="E59" s="113">
        <v>10261</v>
      </c>
      <c r="F59" s="135">
        <v>0</v>
      </c>
      <c r="G59" s="136">
        <v>5000</v>
      </c>
      <c r="H59" s="143">
        <v>375</v>
      </c>
      <c r="I59" s="144">
        <v>250</v>
      </c>
      <c r="J59" s="145"/>
      <c r="K59" s="131">
        <v>0</v>
      </c>
      <c r="L59" s="145">
        <v>0</v>
      </c>
      <c r="M59" s="135"/>
      <c r="N59" s="93">
        <f>SUM(E59:M59)</f>
        <v>15886</v>
      </c>
      <c r="O59" s="141">
        <v>3336.19</v>
      </c>
      <c r="P59" s="137">
        <f>+N59-O59</f>
        <v>12549.81</v>
      </c>
      <c r="Q59" s="137"/>
      <c r="R59" s="140"/>
      <c r="S59" s="160"/>
    </row>
    <row r="60" spans="2:19" s="67" customFormat="1" ht="15.75" x14ac:dyDescent="0.2">
      <c r="B60" s="158">
        <v>50</v>
      </c>
      <c r="C60" s="57" t="s">
        <v>153</v>
      </c>
      <c r="D60" s="105" t="s">
        <v>41</v>
      </c>
      <c r="E60" s="113">
        <v>3525</v>
      </c>
      <c r="F60" s="135"/>
      <c r="G60" s="136">
        <v>1800</v>
      </c>
      <c r="H60" s="143">
        <v>375</v>
      </c>
      <c r="I60" s="144">
        <v>250</v>
      </c>
      <c r="J60" s="145"/>
      <c r="K60" s="131"/>
      <c r="L60" s="145"/>
      <c r="M60" s="135"/>
      <c r="N60" s="93">
        <f>SUM(E60:M60)</f>
        <v>5950</v>
      </c>
      <c r="O60" s="108">
        <v>987.19</v>
      </c>
      <c r="P60" s="137">
        <f>+N60-O60</f>
        <v>4962.8099999999995</v>
      </c>
      <c r="Q60" s="137"/>
      <c r="R60" s="140"/>
      <c r="S60" s="160"/>
    </row>
    <row r="61" spans="2:19" s="67" customFormat="1" ht="16.5" customHeight="1" x14ac:dyDescent="0.2">
      <c r="B61" s="158">
        <v>51</v>
      </c>
      <c r="C61" s="100" t="s">
        <v>115</v>
      </c>
      <c r="D61" s="105" t="s">
        <v>46</v>
      </c>
      <c r="E61" s="106">
        <v>6297</v>
      </c>
      <c r="F61" s="130">
        <v>0</v>
      </c>
      <c r="G61" s="107">
        <v>4000</v>
      </c>
      <c r="H61" s="130">
        <v>375</v>
      </c>
      <c r="I61" s="103">
        <v>250</v>
      </c>
      <c r="J61" s="130">
        <v>2000</v>
      </c>
      <c r="K61" s="130">
        <v>0</v>
      </c>
      <c r="L61" s="130">
        <v>0</v>
      </c>
      <c r="M61" s="130">
        <v>0</v>
      </c>
      <c r="N61" s="93">
        <f t="shared" si="1"/>
        <v>12922</v>
      </c>
      <c r="O61" s="131">
        <v>2784.16</v>
      </c>
      <c r="P61" s="93">
        <f t="shared" si="0"/>
        <v>10137.84</v>
      </c>
      <c r="Q61" s="93"/>
      <c r="R61" s="140"/>
      <c r="S61" s="160"/>
    </row>
    <row r="62" spans="2:19" s="67" customFormat="1" ht="16.5" customHeight="1" x14ac:dyDescent="0.2">
      <c r="B62" s="158">
        <v>52</v>
      </c>
      <c r="C62" s="100" t="s">
        <v>248</v>
      </c>
      <c r="D62" s="105" t="s">
        <v>25</v>
      </c>
      <c r="E62" s="106">
        <v>10261</v>
      </c>
      <c r="F62" s="130"/>
      <c r="G62" s="107">
        <v>5000</v>
      </c>
      <c r="H62" s="130"/>
      <c r="I62" s="103">
        <v>250</v>
      </c>
      <c r="J62" s="130"/>
      <c r="K62" s="130"/>
      <c r="L62" s="130"/>
      <c r="M62" s="130"/>
      <c r="N62" s="93">
        <f t="shared" si="1"/>
        <v>15511</v>
      </c>
      <c r="O62" s="131">
        <v>2952.09</v>
      </c>
      <c r="P62" s="93">
        <f>+N62-O62</f>
        <v>12558.91</v>
      </c>
      <c r="Q62" s="93"/>
      <c r="R62" s="140"/>
      <c r="S62" s="160"/>
    </row>
    <row r="63" spans="2:19" s="67" customFormat="1" ht="16.5" customHeight="1" thickBot="1" x14ac:dyDescent="0.25">
      <c r="B63" s="163">
        <v>53</v>
      </c>
      <c r="C63" s="164" t="s">
        <v>249</v>
      </c>
      <c r="D63" s="165" t="s">
        <v>26</v>
      </c>
      <c r="E63" s="166">
        <v>8216</v>
      </c>
      <c r="F63" s="167"/>
      <c r="G63" s="168">
        <v>5000</v>
      </c>
      <c r="H63" s="167"/>
      <c r="I63" s="169">
        <v>250</v>
      </c>
      <c r="J63" s="167"/>
      <c r="K63" s="167"/>
      <c r="L63" s="167"/>
      <c r="M63" s="167"/>
      <c r="N63" s="170">
        <f t="shared" si="1"/>
        <v>13466</v>
      </c>
      <c r="O63" s="171">
        <v>2556.5</v>
      </c>
      <c r="P63" s="170">
        <f>+N63-O63</f>
        <v>10909.5</v>
      </c>
      <c r="Q63" s="170"/>
      <c r="R63" s="172"/>
      <c r="S63" s="173"/>
    </row>
    <row r="64" spans="2:19" x14ac:dyDescent="0.2">
      <c r="C64" s="15"/>
      <c r="O64" s="7"/>
    </row>
    <row r="65" spans="3:17" x14ac:dyDescent="0.2">
      <c r="C65" s="42"/>
    </row>
    <row r="66" spans="3:17" ht="12.75" customHeight="1" x14ac:dyDescent="0.2">
      <c r="N66" s="41"/>
      <c r="O66" s="41"/>
      <c r="Q66" s="189" t="s">
        <v>271</v>
      </c>
    </row>
    <row r="67" spans="3:17" x14ac:dyDescent="0.2">
      <c r="N67" s="2">
        <f>+N66-N65</f>
        <v>0</v>
      </c>
      <c r="O67" s="7"/>
      <c r="Q67" s="189"/>
    </row>
    <row r="68" spans="3:17" x14ac:dyDescent="0.2">
      <c r="O68" s="41"/>
      <c r="Q68" s="189"/>
    </row>
    <row r="69" spans="3:17" x14ac:dyDescent="0.2">
      <c r="O69" s="7"/>
      <c r="Q69" s="189"/>
    </row>
    <row r="70" spans="3:17" x14ac:dyDescent="0.2">
      <c r="O70" s="7"/>
      <c r="Q70" s="189"/>
    </row>
    <row r="71" spans="3:17" x14ac:dyDescent="0.2">
      <c r="O71" s="7"/>
      <c r="Q71" s="189"/>
    </row>
    <row r="72" spans="3:17" x14ac:dyDescent="0.2">
      <c r="O72" s="7"/>
      <c r="Q72" s="189"/>
    </row>
    <row r="73" spans="3:17" x14ac:dyDescent="0.2">
      <c r="O73" s="7"/>
      <c r="Q73" s="189"/>
    </row>
    <row r="74" spans="3:17" x14ac:dyDescent="0.2">
      <c r="O74" s="7"/>
      <c r="Q74" s="98"/>
    </row>
    <row r="75" spans="3:17" x14ac:dyDescent="0.2">
      <c r="O75" s="7"/>
      <c r="Q75" s="98"/>
    </row>
    <row r="76" spans="3:17" x14ac:dyDescent="0.2">
      <c r="O76" s="7"/>
      <c r="Q76" s="98"/>
    </row>
    <row r="77" spans="3:17" x14ac:dyDescent="0.2">
      <c r="O77" s="7"/>
      <c r="Q77" s="98"/>
    </row>
    <row r="78" spans="3:17" x14ac:dyDescent="0.2">
      <c r="O78" s="7"/>
      <c r="Q78" s="98"/>
    </row>
    <row r="79" spans="3:17" x14ac:dyDescent="0.2">
      <c r="O79" s="7"/>
      <c r="Q79" s="98"/>
    </row>
    <row r="80" spans="3:17" x14ac:dyDescent="0.2">
      <c r="O80" s="7"/>
      <c r="Q80" s="98"/>
    </row>
    <row r="81" spans="15:17" x14ac:dyDescent="0.2">
      <c r="O81" s="7"/>
      <c r="Q81" s="98"/>
    </row>
    <row r="82" spans="15:17" x14ac:dyDescent="0.2">
      <c r="O82" s="7"/>
      <c r="Q82" s="98"/>
    </row>
    <row r="83" spans="15:17" x14ac:dyDescent="0.2">
      <c r="O83" s="7"/>
      <c r="Q83" s="98"/>
    </row>
    <row r="84" spans="15:17" x14ac:dyDescent="0.2">
      <c r="O84" s="7"/>
      <c r="Q84" s="98"/>
    </row>
    <row r="85" spans="15:17" x14ac:dyDescent="0.2">
      <c r="O85" s="7"/>
      <c r="Q85" s="98"/>
    </row>
    <row r="86" spans="15:17" x14ac:dyDescent="0.2">
      <c r="O86" s="7"/>
    </row>
    <row r="87" spans="15:17" x14ac:dyDescent="0.2">
      <c r="O87" s="7"/>
    </row>
    <row r="88" spans="15:17" x14ac:dyDescent="0.2">
      <c r="O88" s="7"/>
    </row>
    <row r="89" spans="15:17" x14ac:dyDescent="0.2">
      <c r="O89" s="7"/>
    </row>
    <row r="90" spans="15:17" x14ac:dyDescent="0.2">
      <c r="O90" s="7"/>
    </row>
    <row r="91" spans="15:17" x14ac:dyDescent="0.2">
      <c r="O91" s="7"/>
    </row>
    <row r="92" spans="15:17" x14ac:dyDescent="0.2">
      <c r="O92" s="7"/>
    </row>
    <row r="93" spans="15:17" x14ac:dyDescent="0.2">
      <c r="O93" s="7"/>
    </row>
    <row r="94" spans="15:17" x14ac:dyDescent="0.2">
      <c r="O94" s="7"/>
    </row>
    <row r="95" spans="15:17" x14ac:dyDescent="0.2">
      <c r="O95" s="7"/>
    </row>
    <row r="96" spans="15:17" x14ac:dyDescent="0.2">
      <c r="O96" s="7"/>
    </row>
    <row r="97" spans="15:15" x14ac:dyDescent="0.2">
      <c r="O97" s="7"/>
    </row>
    <row r="98" spans="15:15" x14ac:dyDescent="0.2">
      <c r="O98" s="7"/>
    </row>
    <row r="99" spans="15:15" x14ac:dyDescent="0.2">
      <c r="O99" s="7"/>
    </row>
    <row r="100" spans="15:15" x14ac:dyDescent="0.2">
      <c r="O100" s="7"/>
    </row>
    <row r="101" spans="15:15" x14ac:dyDescent="0.2">
      <c r="O101" s="7"/>
    </row>
    <row r="102" spans="15:15" x14ac:dyDescent="0.2">
      <c r="O102" s="7"/>
    </row>
    <row r="103" spans="15:15" x14ac:dyDescent="0.2">
      <c r="O103" s="7"/>
    </row>
    <row r="104" spans="15:15" x14ac:dyDescent="0.2">
      <c r="O104" s="7"/>
    </row>
    <row r="105" spans="15:15" x14ac:dyDescent="0.2">
      <c r="O105" s="7"/>
    </row>
    <row r="106" spans="15:15" x14ac:dyDescent="0.2">
      <c r="O106" s="7"/>
    </row>
    <row r="107" spans="15:15" x14ac:dyDescent="0.2">
      <c r="O107" s="7"/>
    </row>
    <row r="108" spans="15:15" x14ac:dyDescent="0.2">
      <c r="O108" s="7"/>
    </row>
    <row r="109" spans="15:15" x14ac:dyDescent="0.2">
      <c r="O109" s="7"/>
    </row>
    <row r="110" spans="15:15" x14ac:dyDescent="0.2">
      <c r="O110" s="7"/>
    </row>
    <row r="111" spans="15:15" x14ac:dyDescent="0.2">
      <c r="O111" s="7"/>
    </row>
    <row r="112" spans="15:15" x14ac:dyDescent="0.2">
      <c r="O112" s="7"/>
    </row>
    <row r="113" spans="15:15" x14ac:dyDescent="0.2">
      <c r="O113" s="7"/>
    </row>
    <row r="114" spans="15:15" x14ac:dyDescent="0.2">
      <c r="O114" s="7"/>
    </row>
    <row r="115" spans="15:15" x14ac:dyDescent="0.2">
      <c r="O115" s="7"/>
    </row>
    <row r="116" spans="15:15" x14ac:dyDescent="0.2">
      <c r="O116" s="7"/>
    </row>
    <row r="117" spans="15:15" x14ac:dyDescent="0.2">
      <c r="O117" s="7"/>
    </row>
    <row r="118" spans="15:15" x14ac:dyDescent="0.2">
      <c r="O118" s="7"/>
    </row>
    <row r="119" spans="15:15" x14ac:dyDescent="0.2">
      <c r="O119" s="7"/>
    </row>
    <row r="120" spans="15:15" x14ac:dyDescent="0.2">
      <c r="O120" s="7"/>
    </row>
    <row r="121" spans="15:15" x14ac:dyDescent="0.2">
      <c r="O121" s="7"/>
    </row>
    <row r="122" spans="15:15" x14ac:dyDescent="0.2">
      <c r="O122" s="7"/>
    </row>
    <row r="123" spans="15:15" x14ac:dyDescent="0.2">
      <c r="O123" s="7"/>
    </row>
    <row r="124" spans="15:15" x14ac:dyDescent="0.2">
      <c r="O124" s="7"/>
    </row>
    <row r="125" spans="15:15" x14ac:dyDescent="0.2">
      <c r="O125" s="7"/>
    </row>
    <row r="126" spans="15:15" x14ac:dyDescent="0.2">
      <c r="O126" s="7"/>
    </row>
    <row r="127" spans="15:15" x14ac:dyDescent="0.2">
      <c r="O127" s="7"/>
    </row>
    <row r="128" spans="15:15" x14ac:dyDescent="0.2">
      <c r="O128" s="7"/>
    </row>
    <row r="129" spans="15:15" x14ac:dyDescent="0.2">
      <c r="O129" s="7"/>
    </row>
    <row r="130" spans="15:15" x14ac:dyDescent="0.2">
      <c r="O130" s="7"/>
    </row>
    <row r="131" spans="15:15" x14ac:dyDescent="0.2">
      <c r="O131" s="7"/>
    </row>
    <row r="132" spans="15:15" x14ac:dyDescent="0.2">
      <c r="O132" s="7"/>
    </row>
    <row r="133" spans="15:15" x14ac:dyDescent="0.2">
      <c r="O133" s="7"/>
    </row>
  </sheetData>
  <protectedRanges>
    <protectedRange sqref="C21" name="Rango1_1_3_1_2_1_1_1_1_1_1_1_2"/>
    <protectedRange sqref="C22" name="Rango1_1_3_1_2_1_1_1_1_1_1_1_2_1"/>
  </protectedRanges>
  <autoFilter ref="B9:R61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">
    <mergeCell ref="S9:S10"/>
    <mergeCell ref="B7:R7"/>
    <mergeCell ref="B9:B10"/>
    <mergeCell ref="D9:D10"/>
    <mergeCell ref="O9:O10"/>
    <mergeCell ref="E9:E10"/>
    <mergeCell ref="P9:P10"/>
    <mergeCell ref="C9:C10"/>
    <mergeCell ref="G9:N9"/>
    <mergeCell ref="Q9:Q10"/>
    <mergeCell ref="R9:R10"/>
    <mergeCell ref="Q66:Q73"/>
    <mergeCell ref="B2:R2"/>
    <mergeCell ref="B3:R3"/>
    <mergeCell ref="B4:R4"/>
    <mergeCell ref="B5:R5"/>
    <mergeCell ref="B6:R6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42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P131"/>
  <sheetViews>
    <sheetView zoomScaleNormal="100" workbookViewId="0">
      <selection activeCell="F35" sqref="F35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3.14062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2" width="15.42578125" customWidth="1"/>
    <col min="13" max="13" width="22.140625" style="2" customWidth="1"/>
    <col min="14" max="14" width="23.85546875" style="11" customWidth="1"/>
    <col min="15" max="15" width="24.140625" style="16" customWidth="1"/>
  </cols>
  <sheetData>
    <row r="2" spans="1:16" ht="19.5" customHeight="1" x14ac:dyDescent="0.3">
      <c r="C2" s="190" t="s">
        <v>0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6" ht="19.5" x14ac:dyDescent="0.3">
      <c r="B3" s="1"/>
      <c r="C3" s="191" t="s">
        <v>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6" ht="15" x14ac:dyDescent="0.25">
      <c r="B4" s="192" t="s">
        <v>23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6" x14ac:dyDescent="0.2">
      <c r="B5" s="193" t="s">
        <v>7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6" ht="14.25" customHeight="1" x14ac:dyDescent="0.2">
      <c r="B6" s="193" t="s">
        <v>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6" ht="14.25" customHeight="1" x14ac:dyDescent="0.2">
      <c r="B7" s="203">
        <v>43371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193"/>
      <c r="P7" s="193"/>
    </row>
    <row r="8" spans="1:16" ht="13.5" thickBot="1" x14ac:dyDescent="0.25"/>
    <row r="9" spans="1:16" s="40" customFormat="1" ht="20.25" customHeight="1" x14ac:dyDescent="0.2">
      <c r="B9" s="197" t="s">
        <v>4</v>
      </c>
      <c r="C9" s="199" t="s">
        <v>22</v>
      </c>
      <c r="D9" s="199" t="s">
        <v>9</v>
      </c>
      <c r="E9" s="199" t="s">
        <v>10</v>
      </c>
      <c r="F9" s="199" t="s">
        <v>14</v>
      </c>
      <c r="G9" s="199"/>
      <c r="H9" s="199"/>
      <c r="I9" s="199"/>
      <c r="J9" s="199"/>
      <c r="K9" s="199" t="s">
        <v>12</v>
      </c>
      <c r="L9" s="199" t="s">
        <v>20</v>
      </c>
      <c r="M9" s="201" t="s">
        <v>243</v>
      </c>
      <c r="N9" s="201" t="s">
        <v>231</v>
      </c>
      <c r="O9" s="207" t="s">
        <v>86</v>
      </c>
    </row>
    <row r="10" spans="1:16" s="10" customFormat="1" ht="36" customHeight="1" thickBot="1" x14ac:dyDescent="0.25">
      <c r="B10" s="206"/>
      <c r="C10" s="205"/>
      <c r="D10" s="205"/>
      <c r="E10" s="205"/>
      <c r="F10" s="38" t="s">
        <v>15</v>
      </c>
      <c r="G10" s="38" t="s">
        <v>17</v>
      </c>
      <c r="H10" s="38" t="s">
        <v>16</v>
      </c>
      <c r="I10" s="38" t="s">
        <v>11</v>
      </c>
      <c r="J10" s="38" t="s">
        <v>5</v>
      </c>
      <c r="K10" s="205"/>
      <c r="L10" s="205"/>
      <c r="M10" s="204"/>
      <c r="N10" s="204"/>
      <c r="O10" s="208"/>
    </row>
    <row r="11" spans="1:16" s="44" customFormat="1" ht="30" customHeight="1" x14ac:dyDescent="0.25">
      <c r="B11" s="45">
        <v>1</v>
      </c>
      <c r="C11" s="46" t="s">
        <v>58</v>
      </c>
      <c r="D11" s="46" t="s">
        <v>59</v>
      </c>
      <c r="E11" s="47">
        <v>25000</v>
      </c>
      <c r="F11" s="48"/>
      <c r="G11" s="48"/>
      <c r="H11" s="48">
        <v>375</v>
      </c>
      <c r="I11" s="48">
        <v>250</v>
      </c>
      <c r="J11" s="49">
        <f>SUM(E11:I11)</f>
        <v>25625</v>
      </c>
      <c r="K11" s="50">
        <v>5762.25</v>
      </c>
      <c r="L11" s="49">
        <f>+J11-K11</f>
        <v>19862.75</v>
      </c>
      <c r="M11" s="51"/>
      <c r="N11" s="52"/>
      <c r="O11" s="53"/>
      <c r="P11" s="54"/>
    </row>
    <row r="12" spans="1:16" s="24" customFormat="1" ht="15" x14ac:dyDescent="0.25">
      <c r="A12" s="18"/>
      <c r="B12" s="19"/>
      <c r="C12" s="20"/>
      <c r="D12" s="21"/>
      <c r="E12" s="22" t="s">
        <v>116</v>
      </c>
      <c r="F12" s="22"/>
      <c r="G12" s="22"/>
      <c r="H12" s="22"/>
      <c r="I12" s="22"/>
      <c r="J12" s="23"/>
      <c r="M12" s="25"/>
      <c r="N12" s="26"/>
      <c r="O12" s="26"/>
    </row>
    <row r="13" spans="1:16" s="24" customFormat="1" ht="15" x14ac:dyDescent="0.25">
      <c r="C13" s="20"/>
      <c r="M13" s="25"/>
      <c r="N13" s="26"/>
      <c r="O13" s="26"/>
    </row>
    <row r="14" spans="1:16" s="24" customFormat="1" ht="15" x14ac:dyDescent="0.25">
      <c r="J14" s="27">
        <f>+J13-J12</f>
        <v>0</v>
      </c>
      <c r="M14" s="25"/>
      <c r="N14" s="26"/>
      <c r="O14" s="26"/>
    </row>
    <row r="15" spans="1:16" s="24" customFormat="1" ht="15" x14ac:dyDescent="0.25">
      <c r="M15" s="25"/>
      <c r="N15" s="26"/>
      <c r="O15" s="26"/>
    </row>
    <row r="16" spans="1:16" s="24" customFormat="1" ht="15" x14ac:dyDescent="0.25">
      <c r="M16" s="25"/>
      <c r="N16" s="26"/>
      <c r="O16" s="26"/>
    </row>
    <row r="17" spans="13:15" s="24" customFormat="1" ht="15" x14ac:dyDescent="0.25">
      <c r="M17" s="25"/>
      <c r="N17" s="26"/>
      <c r="O17" s="26"/>
    </row>
    <row r="18" spans="13:15" s="24" customFormat="1" ht="15" x14ac:dyDescent="0.25">
      <c r="M18" s="25"/>
      <c r="N18" s="26"/>
      <c r="O18" s="28"/>
    </row>
    <row r="19" spans="13:15" s="24" customFormat="1" ht="15" x14ac:dyDescent="0.25">
      <c r="M19" s="25"/>
      <c r="N19" s="26"/>
      <c r="O19" s="26"/>
    </row>
    <row r="20" spans="13:15" s="24" customFormat="1" ht="15" x14ac:dyDescent="0.25">
      <c r="M20" s="25"/>
      <c r="N20" s="26"/>
      <c r="O20" s="26"/>
    </row>
    <row r="21" spans="13:15" s="24" customFormat="1" ht="15" x14ac:dyDescent="0.25">
      <c r="M21" s="25"/>
      <c r="N21" s="26"/>
      <c r="O21" s="26"/>
    </row>
    <row r="22" spans="13:15" s="24" customFormat="1" ht="15" x14ac:dyDescent="0.25">
      <c r="M22" s="25"/>
      <c r="N22" s="26"/>
      <c r="O22" s="26"/>
    </row>
    <row r="23" spans="13:15" s="24" customFormat="1" ht="15" x14ac:dyDescent="0.25">
      <c r="M23" s="25"/>
      <c r="N23" s="26"/>
      <c r="O23" s="26"/>
    </row>
    <row r="24" spans="13:15" s="24" customFormat="1" ht="15" x14ac:dyDescent="0.25">
      <c r="M24" s="25"/>
      <c r="N24" s="26"/>
      <c r="O24" s="26"/>
    </row>
    <row r="25" spans="13:15" s="24" customFormat="1" ht="15" x14ac:dyDescent="0.25">
      <c r="M25" s="25"/>
      <c r="N25" s="26"/>
      <c r="O25" s="26"/>
    </row>
    <row r="26" spans="13:15" s="24" customFormat="1" ht="15" x14ac:dyDescent="0.25">
      <c r="M26" s="25"/>
      <c r="N26" s="26"/>
      <c r="O26" s="26"/>
    </row>
    <row r="27" spans="13:15" s="24" customFormat="1" ht="15" x14ac:dyDescent="0.25">
      <c r="M27" s="25"/>
      <c r="N27" s="26"/>
      <c r="O27" s="26"/>
    </row>
    <row r="28" spans="13:15" s="24" customFormat="1" ht="15" x14ac:dyDescent="0.25">
      <c r="M28" s="25"/>
      <c r="N28" s="26"/>
      <c r="O28" s="29"/>
    </row>
    <row r="29" spans="13:15" s="24" customFormat="1" ht="15" x14ac:dyDescent="0.25">
      <c r="M29" s="30"/>
      <c r="N29" s="26"/>
      <c r="O29" s="26"/>
    </row>
    <row r="30" spans="13:15" s="24" customFormat="1" ht="15" x14ac:dyDescent="0.25">
      <c r="M30" s="25"/>
      <c r="N30" s="26"/>
      <c r="O30" s="26"/>
    </row>
    <row r="31" spans="13:15" s="24" customFormat="1" ht="15" x14ac:dyDescent="0.25">
      <c r="M31" s="25"/>
      <c r="N31" s="26"/>
      <c r="O31" s="26"/>
    </row>
    <row r="32" spans="13:15" s="24" customFormat="1" ht="15" x14ac:dyDescent="0.25">
      <c r="M32" s="25"/>
      <c r="N32" s="31"/>
      <c r="O32" s="32"/>
    </row>
    <row r="33" spans="13:15" s="24" customFormat="1" ht="15" x14ac:dyDescent="0.25">
      <c r="M33" s="25"/>
      <c r="N33" s="26"/>
      <c r="O33" s="26"/>
    </row>
    <row r="34" spans="13:15" s="24" customFormat="1" ht="15" x14ac:dyDescent="0.25">
      <c r="M34" s="25"/>
      <c r="N34" s="26"/>
      <c r="O34" s="26"/>
    </row>
    <row r="35" spans="13:15" s="24" customFormat="1" ht="15" x14ac:dyDescent="0.25">
      <c r="M35" s="25"/>
      <c r="N35" s="26"/>
      <c r="O35" s="26"/>
    </row>
    <row r="36" spans="13:15" s="24" customFormat="1" ht="15" x14ac:dyDescent="0.25">
      <c r="M36" s="25"/>
      <c r="N36" s="26"/>
      <c r="O36" s="26"/>
    </row>
    <row r="37" spans="13:15" s="24" customFormat="1" ht="15" x14ac:dyDescent="0.25">
      <c r="M37" s="25"/>
      <c r="N37" s="26"/>
      <c r="O37" s="26"/>
    </row>
    <row r="38" spans="13:15" s="24" customFormat="1" ht="15" x14ac:dyDescent="0.25">
      <c r="M38" s="25"/>
      <c r="N38" s="26"/>
      <c r="O38" s="26"/>
    </row>
    <row r="39" spans="13:15" s="24" customFormat="1" ht="15" x14ac:dyDescent="0.25">
      <c r="M39" s="25"/>
      <c r="N39" s="26"/>
      <c r="O39" s="26"/>
    </row>
    <row r="40" spans="13:15" s="24" customFormat="1" ht="15" x14ac:dyDescent="0.25">
      <c r="M40" s="25"/>
      <c r="N40" s="26"/>
      <c r="O40" s="33"/>
    </row>
    <row r="41" spans="13:15" s="24" customFormat="1" ht="15" x14ac:dyDescent="0.25">
      <c r="M41" s="25"/>
      <c r="N41" s="26"/>
      <c r="O41" s="26"/>
    </row>
    <row r="42" spans="13:15" s="24" customFormat="1" ht="15" x14ac:dyDescent="0.25">
      <c r="M42" s="25"/>
      <c r="N42" s="26"/>
      <c r="O42" s="26"/>
    </row>
    <row r="43" spans="13:15" s="24" customFormat="1" ht="15" x14ac:dyDescent="0.25">
      <c r="M43" s="25"/>
      <c r="N43" s="26"/>
      <c r="O43" s="26"/>
    </row>
    <row r="44" spans="13:15" s="24" customFormat="1" ht="15" x14ac:dyDescent="0.25">
      <c r="M44" s="25"/>
      <c r="N44" s="26"/>
      <c r="O44" s="26"/>
    </row>
    <row r="45" spans="13:15" s="24" customFormat="1" ht="15" x14ac:dyDescent="0.25">
      <c r="M45" s="25"/>
      <c r="N45" s="26"/>
      <c r="O45" s="26"/>
    </row>
    <row r="46" spans="13:15" s="24" customFormat="1" ht="15" x14ac:dyDescent="0.25">
      <c r="M46" s="25"/>
      <c r="N46" s="26"/>
      <c r="O46" s="26"/>
    </row>
    <row r="47" spans="13:15" s="24" customFormat="1" ht="15" x14ac:dyDescent="0.25">
      <c r="M47" s="25"/>
      <c r="N47" s="26"/>
      <c r="O47" s="26"/>
    </row>
    <row r="48" spans="13:15" s="24" customFormat="1" ht="15" x14ac:dyDescent="0.25">
      <c r="M48" s="25"/>
      <c r="N48" s="26"/>
      <c r="O48" s="26"/>
    </row>
    <row r="49" spans="13:15" s="24" customFormat="1" ht="15" x14ac:dyDescent="0.25">
      <c r="M49" s="25"/>
      <c r="N49" s="26"/>
      <c r="O49" s="26"/>
    </row>
    <row r="50" spans="13:15" s="24" customFormat="1" ht="15" x14ac:dyDescent="0.25">
      <c r="M50" s="25"/>
      <c r="N50" s="26"/>
      <c r="O50" s="26"/>
    </row>
    <row r="51" spans="13:15" s="24" customFormat="1" ht="15" x14ac:dyDescent="0.25">
      <c r="M51" s="25"/>
      <c r="N51" s="26"/>
      <c r="O51" s="26"/>
    </row>
    <row r="52" spans="13:15" s="24" customFormat="1" ht="15" x14ac:dyDescent="0.25">
      <c r="M52" s="25"/>
      <c r="N52" s="26"/>
      <c r="O52" s="26"/>
    </row>
    <row r="53" spans="13:15" s="24" customFormat="1" ht="15" x14ac:dyDescent="0.25">
      <c r="M53" s="25"/>
      <c r="N53" s="26"/>
      <c r="O53" s="26"/>
    </row>
    <row r="54" spans="13:15" s="24" customFormat="1" ht="15" x14ac:dyDescent="0.25">
      <c r="M54" s="25"/>
      <c r="N54" s="26"/>
      <c r="O54" s="26"/>
    </row>
    <row r="55" spans="13:15" s="24" customFormat="1" ht="15" x14ac:dyDescent="0.25">
      <c r="M55" s="25"/>
      <c r="N55" s="26"/>
      <c r="O55" s="26"/>
    </row>
    <row r="56" spans="13:15" s="24" customFormat="1" ht="15" x14ac:dyDescent="0.25">
      <c r="M56" s="25"/>
      <c r="N56" s="26"/>
      <c r="O56" s="26"/>
    </row>
    <row r="57" spans="13:15" s="24" customFormat="1" ht="15" x14ac:dyDescent="0.25">
      <c r="M57" s="25"/>
      <c r="N57" s="26"/>
      <c r="O57" s="26"/>
    </row>
    <row r="58" spans="13:15" s="24" customFormat="1" ht="15" x14ac:dyDescent="0.25">
      <c r="M58" s="25"/>
      <c r="N58" s="26"/>
      <c r="O58" s="26"/>
    </row>
    <row r="59" spans="13:15" s="24" customFormat="1" ht="15" x14ac:dyDescent="0.25">
      <c r="M59" s="25"/>
      <c r="N59" s="26"/>
      <c r="O59" s="26"/>
    </row>
    <row r="60" spans="13:15" s="24" customFormat="1" ht="15" x14ac:dyDescent="0.25">
      <c r="M60" s="34"/>
      <c r="N60" s="26"/>
      <c r="O60" s="26"/>
    </row>
    <row r="61" spans="13:15" s="24" customFormat="1" ht="15" x14ac:dyDescent="0.25">
      <c r="M61" s="34"/>
      <c r="N61" s="26"/>
      <c r="O61" s="26"/>
    </row>
    <row r="62" spans="13:15" s="24" customFormat="1" x14ac:dyDescent="0.2">
      <c r="M62" s="35"/>
      <c r="N62" s="36"/>
      <c r="O62" s="37"/>
    </row>
    <row r="63" spans="13:15" s="24" customFormat="1" x14ac:dyDescent="0.2">
      <c r="M63" s="35"/>
      <c r="N63" s="36"/>
      <c r="O63" s="37"/>
    </row>
    <row r="64" spans="13:15" s="24" customFormat="1" x14ac:dyDescent="0.2">
      <c r="M64" s="35"/>
      <c r="N64" s="36"/>
      <c r="O64" s="37"/>
    </row>
    <row r="65" spans="13:15" s="24" customFormat="1" x14ac:dyDescent="0.2">
      <c r="M65" s="35"/>
      <c r="N65" s="36"/>
      <c r="O65" s="37"/>
    </row>
    <row r="66" spans="13:15" s="24" customFormat="1" x14ac:dyDescent="0.2">
      <c r="M66" s="35"/>
      <c r="N66" s="36"/>
      <c r="O66" s="37"/>
    </row>
    <row r="67" spans="13:15" s="24" customFormat="1" x14ac:dyDescent="0.2">
      <c r="M67" s="35"/>
      <c r="N67" s="36"/>
      <c r="O67" s="37"/>
    </row>
    <row r="68" spans="13:15" s="24" customFormat="1" x14ac:dyDescent="0.2">
      <c r="M68" s="35"/>
      <c r="N68" s="36"/>
      <c r="O68" s="37"/>
    </row>
    <row r="69" spans="13:15" s="24" customFormat="1" x14ac:dyDescent="0.2">
      <c r="M69" s="35"/>
      <c r="N69" s="36"/>
      <c r="O69" s="37"/>
    </row>
    <row r="70" spans="13:15" s="24" customFormat="1" x14ac:dyDescent="0.2">
      <c r="M70" s="35"/>
      <c r="N70" s="36"/>
      <c r="O70" s="37"/>
    </row>
    <row r="71" spans="13:15" s="24" customFormat="1" x14ac:dyDescent="0.2">
      <c r="M71" s="35"/>
      <c r="N71" s="36"/>
      <c r="O71" s="37"/>
    </row>
    <row r="72" spans="13:15" s="24" customFormat="1" x14ac:dyDescent="0.2">
      <c r="M72" s="35"/>
      <c r="N72" s="36"/>
      <c r="O72" s="37"/>
    </row>
    <row r="73" spans="13:15" s="24" customFormat="1" x14ac:dyDescent="0.2">
      <c r="M73" s="35"/>
      <c r="N73" s="36"/>
      <c r="O73" s="37"/>
    </row>
    <row r="74" spans="13:15" s="24" customFormat="1" x14ac:dyDescent="0.2">
      <c r="M74" s="35"/>
      <c r="N74" s="36"/>
      <c r="O74" s="37"/>
    </row>
    <row r="75" spans="13:15" s="24" customFormat="1" x14ac:dyDescent="0.2">
      <c r="M75" s="35"/>
      <c r="N75" s="36"/>
      <c r="O75" s="37"/>
    </row>
    <row r="76" spans="13:15" s="24" customFormat="1" x14ac:dyDescent="0.2">
      <c r="M76" s="35"/>
      <c r="N76" s="36"/>
      <c r="O76" s="37"/>
    </row>
    <row r="77" spans="13:15" s="24" customFormat="1" x14ac:dyDescent="0.2">
      <c r="M77" s="35"/>
      <c r="N77" s="36"/>
      <c r="O77" s="37"/>
    </row>
    <row r="78" spans="13:15" s="24" customFormat="1" x14ac:dyDescent="0.2">
      <c r="M78" s="35"/>
      <c r="N78" s="36"/>
      <c r="O78" s="37"/>
    </row>
    <row r="79" spans="13:15" s="24" customFormat="1" x14ac:dyDescent="0.2">
      <c r="M79" s="35"/>
      <c r="N79" s="36"/>
      <c r="O79" s="37"/>
    </row>
    <row r="80" spans="13:15" s="24" customFormat="1" x14ac:dyDescent="0.2">
      <c r="M80" s="35"/>
      <c r="N80" s="36"/>
      <c r="O80" s="37"/>
    </row>
    <row r="81" spans="13:15" s="24" customFormat="1" x14ac:dyDescent="0.2">
      <c r="M81" s="35"/>
      <c r="N81" s="36"/>
      <c r="O81" s="37"/>
    </row>
    <row r="82" spans="13:15" s="24" customFormat="1" x14ac:dyDescent="0.2">
      <c r="M82" s="35"/>
      <c r="N82" s="36"/>
      <c r="O82" s="37"/>
    </row>
    <row r="83" spans="13:15" s="24" customFormat="1" x14ac:dyDescent="0.2">
      <c r="M83" s="35"/>
      <c r="N83" s="36"/>
      <c r="O83" s="37"/>
    </row>
    <row r="84" spans="13:15" s="24" customFormat="1" x14ac:dyDescent="0.2">
      <c r="M84" s="35"/>
      <c r="N84" s="36"/>
      <c r="O84" s="37"/>
    </row>
    <row r="85" spans="13:15" s="24" customFormat="1" x14ac:dyDescent="0.2">
      <c r="M85" s="35"/>
      <c r="N85" s="36"/>
      <c r="O85" s="37"/>
    </row>
    <row r="86" spans="13:15" s="24" customFormat="1" x14ac:dyDescent="0.2">
      <c r="M86" s="35"/>
      <c r="N86" s="36"/>
      <c r="O86" s="37"/>
    </row>
    <row r="87" spans="13:15" s="24" customFormat="1" x14ac:dyDescent="0.2">
      <c r="M87" s="35"/>
      <c r="N87" s="36"/>
      <c r="O87" s="37"/>
    </row>
    <row r="88" spans="13:15" s="24" customFormat="1" x14ac:dyDescent="0.2">
      <c r="M88" s="35"/>
      <c r="N88" s="36"/>
      <c r="O88" s="37"/>
    </row>
    <row r="89" spans="13:15" s="24" customFormat="1" x14ac:dyDescent="0.2">
      <c r="M89" s="35"/>
      <c r="N89" s="36"/>
      <c r="O89" s="37"/>
    </row>
    <row r="90" spans="13:15" s="24" customFormat="1" x14ac:dyDescent="0.2">
      <c r="M90" s="35"/>
      <c r="N90" s="36"/>
      <c r="O90" s="37"/>
    </row>
    <row r="91" spans="13:15" s="24" customFormat="1" x14ac:dyDescent="0.2">
      <c r="M91" s="35"/>
      <c r="N91" s="36"/>
      <c r="O91" s="37"/>
    </row>
    <row r="92" spans="13:15" s="24" customFormat="1" x14ac:dyDescent="0.2">
      <c r="M92" s="35"/>
      <c r="N92" s="36"/>
      <c r="O92" s="37"/>
    </row>
    <row r="93" spans="13:15" s="24" customFormat="1" x14ac:dyDescent="0.2">
      <c r="M93" s="35"/>
      <c r="N93" s="36"/>
      <c r="O93" s="37"/>
    </row>
    <row r="94" spans="13:15" s="24" customFormat="1" x14ac:dyDescent="0.2">
      <c r="M94" s="35"/>
      <c r="N94" s="36"/>
      <c r="O94" s="37"/>
    </row>
    <row r="95" spans="13:15" s="24" customFormat="1" x14ac:dyDescent="0.2">
      <c r="M95" s="35"/>
      <c r="N95" s="36"/>
      <c r="O95" s="37"/>
    </row>
    <row r="96" spans="13:15" s="24" customFormat="1" x14ac:dyDescent="0.2">
      <c r="M96" s="35"/>
      <c r="N96" s="36"/>
      <c r="O96" s="37"/>
    </row>
    <row r="97" spans="13:15" s="24" customFormat="1" x14ac:dyDescent="0.2">
      <c r="M97" s="35"/>
      <c r="N97" s="36"/>
      <c r="O97" s="37"/>
    </row>
    <row r="98" spans="13:15" s="24" customFormat="1" x14ac:dyDescent="0.2">
      <c r="M98" s="35"/>
      <c r="N98" s="36"/>
      <c r="O98" s="37"/>
    </row>
    <row r="99" spans="13:15" s="24" customFormat="1" x14ac:dyDescent="0.2">
      <c r="M99" s="35"/>
      <c r="N99" s="36"/>
      <c r="O99" s="37"/>
    </row>
    <row r="100" spans="13:15" s="24" customFormat="1" x14ac:dyDescent="0.2">
      <c r="M100" s="35"/>
      <c r="N100" s="36"/>
      <c r="O100" s="37"/>
    </row>
    <row r="101" spans="13:15" s="24" customFormat="1" x14ac:dyDescent="0.2">
      <c r="M101" s="35"/>
      <c r="N101" s="36"/>
      <c r="O101" s="37"/>
    </row>
    <row r="102" spans="13:15" s="24" customFormat="1" x14ac:dyDescent="0.2">
      <c r="M102" s="35"/>
      <c r="N102" s="36"/>
      <c r="O102" s="37"/>
    </row>
    <row r="103" spans="13:15" s="24" customFormat="1" x14ac:dyDescent="0.2">
      <c r="M103" s="35"/>
      <c r="N103" s="36"/>
      <c r="O103" s="37"/>
    </row>
    <row r="104" spans="13:15" s="24" customFormat="1" x14ac:dyDescent="0.2">
      <c r="M104" s="35"/>
      <c r="N104" s="36"/>
      <c r="O104" s="37"/>
    </row>
    <row r="105" spans="13:15" s="24" customFormat="1" x14ac:dyDescent="0.2">
      <c r="M105" s="35"/>
      <c r="N105" s="36"/>
      <c r="O105" s="37"/>
    </row>
    <row r="106" spans="13:15" s="24" customFormat="1" x14ac:dyDescent="0.2">
      <c r="M106" s="35"/>
      <c r="N106" s="36"/>
      <c r="O106" s="37"/>
    </row>
    <row r="107" spans="13:15" s="24" customFormat="1" x14ac:dyDescent="0.2">
      <c r="M107" s="35"/>
      <c r="N107" s="36"/>
      <c r="O107" s="37"/>
    </row>
    <row r="108" spans="13:15" s="24" customFormat="1" x14ac:dyDescent="0.2">
      <c r="M108" s="35"/>
      <c r="N108" s="36"/>
      <c r="O108" s="37"/>
    </row>
    <row r="109" spans="13:15" s="24" customFormat="1" x14ac:dyDescent="0.2">
      <c r="M109" s="35"/>
      <c r="N109" s="36"/>
      <c r="O109" s="37"/>
    </row>
    <row r="110" spans="13:15" s="24" customFormat="1" x14ac:dyDescent="0.2">
      <c r="M110" s="35"/>
      <c r="N110" s="36"/>
      <c r="O110" s="37"/>
    </row>
    <row r="111" spans="13:15" s="24" customFormat="1" x14ac:dyDescent="0.2">
      <c r="M111" s="35"/>
      <c r="N111" s="36"/>
      <c r="O111" s="37"/>
    </row>
    <row r="112" spans="13:15" s="24" customFormat="1" x14ac:dyDescent="0.2">
      <c r="M112" s="35"/>
      <c r="N112" s="36"/>
      <c r="O112" s="37"/>
    </row>
    <row r="113" spans="13:15" s="24" customFormat="1" x14ac:dyDescent="0.2">
      <c r="M113" s="35"/>
      <c r="N113" s="36"/>
      <c r="O113" s="37"/>
    </row>
    <row r="114" spans="13:15" s="24" customFormat="1" x14ac:dyDescent="0.2">
      <c r="M114" s="35"/>
      <c r="N114" s="36"/>
      <c r="O114" s="37"/>
    </row>
    <row r="115" spans="13:15" s="24" customFormat="1" x14ac:dyDescent="0.2">
      <c r="M115" s="35"/>
      <c r="N115" s="36"/>
      <c r="O115" s="37"/>
    </row>
    <row r="116" spans="13:15" s="24" customFormat="1" x14ac:dyDescent="0.2">
      <c r="M116" s="35"/>
      <c r="N116" s="36"/>
      <c r="O116" s="37"/>
    </row>
    <row r="117" spans="13:15" s="24" customFormat="1" x14ac:dyDescent="0.2">
      <c r="M117" s="35"/>
      <c r="N117" s="36"/>
      <c r="O117" s="37"/>
    </row>
    <row r="118" spans="13:15" s="24" customFormat="1" x14ac:dyDescent="0.2">
      <c r="M118" s="35"/>
      <c r="N118" s="36"/>
      <c r="O118" s="37"/>
    </row>
    <row r="119" spans="13:15" s="24" customFormat="1" x14ac:dyDescent="0.2">
      <c r="M119" s="35"/>
      <c r="N119" s="36"/>
      <c r="O119" s="37"/>
    </row>
    <row r="120" spans="13:15" s="24" customFormat="1" x14ac:dyDescent="0.2">
      <c r="M120" s="35"/>
      <c r="N120" s="36"/>
      <c r="O120" s="37"/>
    </row>
    <row r="121" spans="13:15" s="24" customFormat="1" x14ac:dyDescent="0.2">
      <c r="M121" s="35"/>
      <c r="N121" s="36"/>
      <c r="O121" s="37"/>
    </row>
    <row r="122" spans="13:15" s="24" customFormat="1" x14ac:dyDescent="0.2">
      <c r="M122" s="35"/>
      <c r="N122" s="36"/>
      <c r="O122" s="37"/>
    </row>
    <row r="123" spans="13:15" s="24" customFormat="1" x14ac:dyDescent="0.2">
      <c r="M123" s="35"/>
      <c r="N123" s="36"/>
      <c r="O123" s="37"/>
    </row>
    <row r="124" spans="13:15" s="24" customFormat="1" x14ac:dyDescent="0.2">
      <c r="M124" s="35"/>
      <c r="N124" s="36"/>
      <c r="O124" s="37"/>
    </row>
    <row r="125" spans="13:15" s="24" customFormat="1" x14ac:dyDescent="0.2">
      <c r="M125" s="35"/>
      <c r="N125" s="36"/>
      <c r="O125" s="37"/>
    </row>
    <row r="126" spans="13:15" s="24" customFormat="1" x14ac:dyDescent="0.2">
      <c r="M126" s="35"/>
      <c r="N126" s="36"/>
      <c r="O126" s="37"/>
    </row>
    <row r="127" spans="13:15" s="24" customFormat="1" x14ac:dyDescent="0.2">
      <c r="M127" s="35"/>
      <c r="N127" s="36"/>
      <c r="O127" s="37"/>
    </row>
    <row r="128" spans="13:15" s="24" customFormat="1" x14ac:dyDescent="0.2">
      <c r="M128" s="35"/>
      <c r="N128" s="36"/>
      <c r="O128" s="37"/>
    </row>
    <row r="129" spans="13:15" s="24" customFormat="1" x14ac:dyDescent="0.2">
      <c r="M129" s="35"/>
      <c r="N129" s="36"/>
      <c r="O129" s="37"/>
    </row>
    <row r="130" spans="13:15" s="24" customFormat="1" x14ac:dyDescent="0.2">
      <c r="M130" s="35"/>
      <c r="N130" s="36"/>
      <c r="O130" s="37"/>
    </row>
    <row r="131" spans="13:15" s="24" customFormat="1" x14ac:dyDescent="0.2">
      <c r="M131" s="35"/>
      <c r="N131" s="36"/>
      <c r="O131" s="37"/>
    </row>
  </sheetData>
  <protectedRanges>
    <protectedRange sqref="E11" name="Rango4_5_1_2_3_2_1"/>
  </protectedRanges>
  <mergeCells count="17">
    <mergeCell ref="C2:N2"/>
    <mergeCell ref="C3:N3"/>
    <mergeCell ref="B4:N4"/>
    <mergeCell ref="B5:N5"/>
    <mergeCell ref="B6:N6"/>
    <mergeCell ref="B7:N7"/>
    <mergeCell ref="O7:P7"/>
    <mergeCell ref="N9:N10"/>
    <mergeCell ref="E9:E10"/>
    <mergeCell ref="L9:L10"/>
    <mergeCell ref="B9:B10"/>
    <mergeCell ref="C9:C10"/>
    <mergeCell ref="D9:D10"/>
    <mergeCell ref="K9:K10"/>
    <mergeCell ref="M9:M10"/>
    <mergeCell ref="F9:J9"/>
    <mergeCell ref="O9:O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Q61"/>
  <sheetViews>
    <sheetView zoomScaleNormal="100" workbookViewId="0">
      <selection activeCell="B25" sqref="B25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5" width="16.85546875" customWidth="1"/>
    <col min="6" max="6" width="14.140625" customWidth="1"/>
    <col min="7" max="10" width="11.7109375" customWidth="1"/>
    <col min="11" max="11" width="13" customWidth="1"/>
    <col min="12" max="12" width="17.85546875" style="2" customWidth="1"/>
    <col min="13" max="14" width="20.42578125" customWidth="1"/>
    <col min="15" max="15" width="30.7109375" customWidth="1"/>
  </cols>
  <sheetData>
    <row r="2" spans="2:17" ht="19.5" customHeight="1" x14ac:dyDescent="0.3">
      <c r="C2" s="190" t="s">
        <v>0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2:17" ht="19.5" x14ac:dyDescent="0.3">
      <c r="B3" s="1"/>
      <c r="C3" s="191" t="s">
        <v>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2:17" ht="19.5" customHeight="1" x14ac:dyDescent="0.25">
      <c r="B4" s="192" t="s">
        <v>23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2:17" x14ac:dyDescent="0.2">
      <c r="B5" s="193" t="s">
        <v>6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7" ht="14.25" customHeight="1" x14ac:dyDescent="0.2">
      <c r="B6" s="193" t="s">
        <v>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2:17" ht="14.25" customHeight="1" x14ac:dyDescent="0.2">
      <c r="B7" s="196">
        <v>43371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2:17" ht="13.5" thickBot="1" x14ac:dyDescent="0.25"/>
    <row r="9" spans="2:17" s="8" customFormat="1" ht="12.75" customHeight="1" x14ac:dyDescent="0.2">
      <c r="B9" s="197" t="s">
        <v>4</v>
      </c>
      <c r="C9" s="199" t="s">
        <v>22</v>
      </c>
      <c r="D9" s="201" t="s">
        <v>9</v>
      </c>
      <c r="E9" s="199" t="s">
        <v>10</v>
      </c>
      <c r="F9" s="199" t="s">
        <v>14</v>
      </c>
      <c r="G9" s="199"/>
      <c r="H9" s="199"/>
      <c r="I9" s="199"/>
      <c r="J9" s="13"/>
      <c r="K9" s="13"/>
      <c r="L9" s="201" t="s">
        <v>12</v>
      </c>
      <c r="M9" s="199" t="s">
        <v>13</v>
      </c>
      <c r="N9" s="201" t="s">
        <v>243</v>
      </c>
      <c r="O9" s="207" t="s">
        <v>86</v>
      </c>
    </row>
    <row r="10" spans="2:17" s="8" customFormat="1" ht="39" thickBot="1" x14ac:dyDescent="0.25">
      <c r="B10" s="206"/>
      <c r="C10" s="200"/>
      <c r="D10" s="202"/>
      <c r="E10" s="200"/>
      <c r="F10" s="17" t="s">
        <v>15</v>
      </c>
      <c r="G10" s="17" t="s">
        <v>16</v>
      </c>
      <c r="H10" s="17" t="s">
        <v>11</v>
      </c>
      <c r="I10" s="17" t="s">
        <v>232</v>
      </c>
      <c r="J10" s="17" t="s">
        <v>21</v>
      </c>
      <c r="K10" s="17" t="s">
        <v>5</v>
      </c>
      <c r="L10" s="202"/>
      <c r="M10" s="200"/>
      <c r="N10" s="202"/>
      <c r="O10" s="209"/>
    </row>
    <row r="11" spans="2:17" s="67" customFormat="1" ht="15.75" x14ac:dyDescent="0.25">
      <c r="B11" s="55">
        <v>1</v>
      </c>
      <c r="C11" s="56" t="s">
        <v>147</v>
      </c>
      <c r="D11" s="57" t="s">
        <v>148</v>
      </c>
      <c r="E11" s="58">
        <v>6249</v>
      </c>
      <c r="F11" s="59">
        <v>1800</v>
      </c>
      <c r="G11" s="59"/>
      <c r="H11" s="60">
        <v>250</v>
      </c>
      <c r="I11" s="60"/>
      <c r="J11" s="60"/>
      <c r="K11" s="61">
        <f t="shared" ref="K11:K22" si="0">SUM(E11:J11)</f>
        <v>8299</v>
      </c>
      <c r="L11" s="62">
        <v>1515.7</v>
      </c>
      <c r="M11" s="61">
        <f t="shared" ref="M11:M32" si="1">+K11-L11</f>
        <v>6783.3</v>
      </c>
      <c r="N11" s="63"/>
      <c r="O11" s="65"/>
      <c r="P11" s="66"/>
      <c r="Q11" s="66"/>
    </row>
    <row r="12" spans="2:17" s="67" customFormat="1" ht="15.75" x14ac:dyDescent="0.25">
      <c r="B12" s="68">
        <v>2</v>
      </c>
      <c r="C12" s="69" t="s">
        <v>63</v>
      </c>
      <c r="D12" s="70" t="s">
        <v>64</v>
      </c>
      <c r="E12" s="58">
        <v>5095</v>
      </c>
      <c r="F12" s="59">
        <v>1800</v>
      </c>
      <c r="G12" s="71"/>
      <c r="H12" s="60">
        <v>250</v>
      </c>
      <c r="I12" s="60"/>
      <c r="J12" s="60"/>
      <c r="K12" s="61">
        <f t="shared" si="0"/>
        <v>7145</v>
      </c>
      <c r="L12" s="72">
        <v>1206.1199999999999</v>
      </c>
      <c r="M12" s="61">
        <f t="shared" si="1"/>
        <v>5938.88</v>
      </c>
      <c r="N12" s="63"/>
      <c r="O12" s="65"/>
      <c r="P12" s="66"/>
      <c r="Q12" s="66"/>
    </row>
    <row r="13" spans="2:17" s="67" customFormat="1" ht="15.75" x14ac:dyDescent="0.25">
      <c r="B13" s="68">
        <v>3</v>
      </c>
      <c r="C13" s="73" t="s">
        <v>125</v>
      </c>
      <c r="D13" s="57" t="s">
        <v>64</v>
      </c>
      <c r="E13" s="58">
        <v>5095</v>
      </c>
      <c r="F13" s="59">
        <v>1800</v>
      </c>
      <c r="G13" s="59"/>
      <c r="H13" s="60">
        <v>250</v>
      </c>
      <c r="I13" s="60"/>
      <c r="J13" s="60"/>
      <c r="K13" s="61">
        <f t="shared" si="0"/>
        <v>7145</v>
      </c>
      <c r="L13" s="72">
        <v>1298.79</v>
      </c>
      <c r="M13" s="61">
        <f t="shared" si="1"/>
        <v>5846.21</v>
      </c>
      <c r="N13" s="63"/>
      <c r="O13" s="65"/>
      <c r="P13" s="66"/>
      <c r="Q13" s="66"/>
    </row>
    <row r="14" spans="2:17" s="67" customFormat="1" ht="15.75" x14ac:dyDescent="0.25">
      <c r="B14" s="55">
        <v>4</v>
      </c>
      <c r="C14" s="74" t="s">
        <v>229</v>
      </c>
      <c r="D14" s="75" t="s">
        <v>143</v>
      </c>
      <c r="E14" s="58">
        <v>2375</v>
      </c>
      <c r="F14" s="59">
        <v>1000</v>
      </c>
      <c r="G14" s="59"/>
      <c r="H14" s="60">
        <v>250</v>
      </c>
      <c r="I14" s="60"/>
      <c r="J14" s="60"/>
      <c r="K14" s="61">
        <f t="shared" si="0"/>
        <v>3625</v>
      </c>
      <c r="L14" s="72">
        <v>472.5</v>
      </c>
      <c r="M14" s="61">
        <f t="shared" si="1"/>
        <v>3152.5</v>
      </c>
      <c r="N14" s="63"/>
      <c r="O14" s="65"/>
      <c r="P14" s="66"/>
      <c r="Q14" s="66"/>
    </row>
    <row r="15" spans="2:17" s="67" customFormat="1" ht="15.75" x14ac:dyDescent="0.25">
      <c r="B15" s="68">
        <v>5</v>
      </c>
      <c r="C15" s="69" t="s">
        <v>118</v>
      </c>
      <c r="D15" s="69" t="s">
        <v>68</v>
      </c>
      <c r="E15" s="58">
        <v>5325</v>
      </c>
      <c r="F15" s="59">
        <v>1800</v>
      </c>
      <c r="G15" s="59"/>
      <c r="H15" s="60">
        <v>250</v>
      </c>
      <c r="I15" s="60"/>
      <c r="J15" s="60"/>
      <c r="K15" s="61">
        <f t="shared" si="0"/>
        <v>7375</v>
      </c>
      <c r="L15" s="62">
        <v>1252.58</v>
      </c>
      <c r="M15" s="61">
        <f t="shared" si="1"/>
        <v>6122.42</v>
      </c>
      <c r="N15" s="128">
        <v>185</v>
      </c>
      <c r="O15" s="99">
        <v>432</v>
      </c>
      <c r="P15" s="66"/>
      <c r="Q15" s="66"/>
    </row>
    <row r="16" spans="2:17" s="67" customFormat="1" ht="15.75" x14ac:dyDescent="0.25">
      <c r="B16" s="68">
        <v>6</v>
      </c>
      <c r="C16" s="69" t="s">
        <v>117</v>
      </c>
      <c r="D16" s="70" t="s">
        <v>67</v>
      </c>
      <c r="E16" s="58">
        <v>3241</v>
      </c>
      <c r="F16" s="71">
        <v>1000</v>
      </c>
      <c r="G16" s="71"/>
      <c r="H16" s="60">
        <v>250</v>
      </c>
      <c r="I16" s="60"/>
      <c r="J16" s="60"/>
      <c r="K16" s="61">
        <f t="shared" si="0"/>
        <v>4491</v>
      </c>
      <c r="L16" s="62">
        <v>636.15</v>
      </c>
      <c r="M16" s="61">
        <f t="shared" si="1"/>
        <v>3854.85</v>
      </c>
      <c r="N16" s="63"/>
      <c r="O16" s="65"/>
      <c r="P16" s="66"/>
      <c r="Q16" s="66"/>
    </row>
    <row r="17" spans="2:17" s="67" customFormat="1" ht="15.75" x14ac:dyDescent="0.25">
      <c r="B17" s="55">
        <v>7</v>
      </c>
      <c r="C17" s="69" t="s">
        <v>65</v>
      </c>
      <c r="D17" s="69" t="s">
        <v>62</v>
      </c>
      <c r="E17" s="58">
        <v>5325</v>
      </c>
      <c r="F17" s="59">
        <v>1800</v>
      </c>
      <c r="G17" s="59"/>
      <c r="H17" s="60">
        <v>250</v>
      </c>
      <c r="I17" s="60"/>
      <c r="J17" s="60"/>
      <c r="K17" s="61">
        <f t="shared" si="0"/>
        <v>7375</v>
      </c>
      <c r="L17" s="72">
        <v>1348.34</v>
      </c>
      <c r="M17" s="61">
        <f t="shared" si="1"/>
        <v>6026.66</v>
      </c>
      <c r="N17" s="63"/>
      <c r="O17" s="65"/>
      <c r="P17" s="66"/>
      <c r="Q17" s="66"/>
    </row>
    <row r="18" spans="2:17" s="67" customFormat="1" ht="15.75" x14ac:dyDescent="0.25">
      <c r="B18" s="68">
        <v>8</v>
      </c>
      <c r="C18" s="69" t="s">
        <v>164</v>
      </c>
      <c r="D18" s="69" t="s">
        <v>62</v>
      </c>
      <c r="E18" s="58">
        <v>5325</v>
      </c>
      <c r="F18" s="59">
        <v>1800</v>
      </c>
      <c r="G18" s="59"/>
      <c r="H18" s="60">
        <v>250</v>
      </c>
      <c r="I18" s="60"/>
      <c r="J18" s="60"/>
      <c r="K18" s="61">
        <f t="shared" si="0"/>
        <v>7375</v>
      </c>
      <c r="L18" s="72">
        <v>1212.75</v>
      </c>
      <c r="M18" s="61">
        <f t="shared" si="1"/>
        <v>6162.25</v>
      </c>
      <c r="N18" s="63"/>
      <c r="O18" s="76">
        <v>205</v>
      </c>
      <c r="P18" s="66"/>
      <c r="Q18" s="66"/>
    </row>
    <row r="19" spans="2:17" s="67" customFormat="1" ht="15.75" x14ac:dyDescent="0.25">
      <c r="B19" s="68">
        <v>9</v>
      </c>
      <c r="C19" s="69" t="s">
        <v>121</v>
      </c>
      <c r="D19" s="69" t="s">
        <v>62</v>
      </c>
      <c r="E19" s="58">
        <v>5325</v>
      </c>
      <c r="F19" s="59">
        <v>1800</v>
      </c>
      <c r="G19" s="59"/>
      <c r="H19" s="60">
        <v>250</v>
      </c>
      <c r="I19" s="60"/>
      <c r="J19" s="60"/>
      <c r="K19" s="61">
        <f t="shared" si="0"/>
        <v>7375</v>
      </c>
      <c r="L19" s="72">
        <v>1348.34</v>
      </c>
      <c r="M19" s="61">
        <f t="shared" si="1"/>
        <v>6026.66</v>
      </c>
      <c r="N19" s="63"/>
      <c r="O19" s="65"/>
      <c r="P19" s="66"/>
      <c r="Q19" s="66"/>
    </row>
    <row r="20" spans="2:17" s="67" customFormat="1" ht="15.75" x14ac:dyDescent="0.25">
      <c r="B20" s="55">
        <v>10</v>
      </c>
      <c r="C20" s="69" t="s">
        <v>120</v>
      </c>
      <c r="D20" s="69" t="s">
        <v>62</v>
      </c>
      <c r="E20" s="58">
        <v>5325</v>
      </c>
      <c r="F20" s="59">
        <v>1800</v>
      </c>
      <c r="G20" s="59"/>
      <c r="H20" s="60">
        <v>250</v>
      </c>
      <c r="I20" s="60"/>
      <c r="J20" s="60"/>
      <c r="K20" s="61">
        <f t="shared" si="0"/>
        <v>7375</v>
      </c>
      <c r="L20" s="72">
        <v>1348.34</v>
      </c>
      <c r="M20" s="61">
        <f t="shared" si="1"/>
        <v>6026.66</v>
      </c>
      <c r="N20" s="63"/>
      <c r="O20" s="99">
        <v>1300</v>
      </c>
      <c r="P20" s="66"/>
      <c r="Q20" s="66"/>
    </row>
    <row r="21" spans="2:17" s="67" customFormat="1" ht="15.75" x14ac:dyDescent="0.25">
      <c r="B21" s="68">
        <v>11</v>
      </c>
      <c r="C21" s="56" t="s">
        <v>84</v>
      </c>
      <c r="D21" s="57" t="s">
        <v>159</v>
      </c>
      <c r="E21" s="71">
        <f>3081</f>
        <v>3081</v>
      </c>
      <c r="F21" s="71">
        <v>1000</v>
      </c>
      <c r="G21" s="77"/>
      <c r="H21" s="60">
        <v>250</v>
      </c>
      <c r="I21" s="60"/>
      <c r="J21" s="60"/>
      <c r="K21" s="61">
        <f t="shared" si="0"/>
        <v>4331</v>
      </c>
      <c r="L21" s="62">
        <v>612.15</v>
      </c>
      <c r="M21" s="61">
        <f t="shared" si="1"/>
        <v>3718.85</v>
      </c>
      <c r="N21" s="59"/>
      <c r="O21" s="65"/>
      <c r="P21" s="66"/>
      <c r="Q21" s="66"/>
    </row>
    <row r="22" spans="2:17" s="67" customFormat="1" ht="15.75" x14ac:dyDescent="0.25">
      <c r="B22" s="68">
        <v>12</v>
      </c>
      <c r="C22" s="56" t="s">
        <v>150</v>
      </c>
      <c r="D22" s="78" t="s">
        <v>80</v>
      </c>
      <c r="E22" s="58">
        <v>5787</v>
      </c>
      <c r="F22" s="59">
        <v>1800</v>
      </c>
      <c r="G22" s="59"/>
      <c r="H22" s="60">
        <v>250</v>
      </c>
      <c r="I22" s="60"/>
      <c r="J22" s="60"/>
      <c r="K22" s="61">
        <f t="shared" si="0"/>
        <v>7837</v>
      </c>
      <c r="L22" s="62">
        <v>1447.88</v>
      </c>
      <c r="M22" s="61">
        <f t="shared" si="1"/>
        <v>6389.12</v>
      </c>
      <c r="N22" s="63"/>
      <c r="O22" s="65"/>
      <c r="P22" s="66"/>
      <c r="Q22" s="66"/>
    </row>
    <row r="23" spans="2:17" s="67" customFormat="1" ht="15.75" x14ac:dyDescent="0.25">
      <c r="B23" s="55">
        <v>13</v>
      </c>
      <c r="C23" s="65" t="s">
        <v>160</v>
      </c>
      <c r="D23" s="65" t="s">
        <v>66</v>
      </c>
      <c r="E23" s="79">
        <v>2920</v>
      </c>
      <c r="F23" s="60">
        <v>1000</v>
      </c>
      <c r="G23" s="79"/>
      <c r="H23" s="60">
        <v>250</v>
      </c>
      <c r="I23" s="60"/>
      <c r="J23" s="60"/>
      <c r="K23" s="61">
        <v>4170</v>
      </c>
      <c r="L23" s="72">
        <v>548.79999999999995</v>
      </c>
      <c r="M23" s="61">
        <f t="shared" si="1"/>
        <v>3621.2</v>
      </c>
      <c r="N23" s="64"/>
      <c r="O23" s="65"/>
      <c r="P23" s="66"/>
      <c r="Q23" s="66"/>
    </row>
    <row r="24" spans="2:17" s="67" customFormat="1" ht="15.75" x14ac:dyDescent="0.25">
      <c r="B24" s="68">
        <v>14</v>
      </c>
      <c r="C24" s="56" t="s">
        <v>228</v>
      </c>
      <c r="D24" s="69" t="s">
        <v>165</v>
      </c>
      <c r="E24" s="58">
        <f>3081</f>
        <v>3081</v>
      </c>
      <c r="F24" s="59">
        <v>1000</v>
      </c>
      <c r="G24" s="59"/>
      <c r="H24" s="60">
        <v>250</v>
      </c>
      <c r="I24" s="60"/>
      <c r="J24" s="60"/>
      <c r="K24" s="61">
        <f t="shared" ref="K24:K56" si="2">SUM(E24:J24)</f>
        <v>4331</v>
      </c>
      <c r="L24" s="72">
        <v>667</v>
      </c>
      <c r="M24" s="61">
        <f t="shared" si="1"/>
        <v>3664</v>
      </c>
      <c r="N24" s="63"/>
      <c r="O24" s="65"/>
      <c r="P24" s="66"/>
      <c r="Q24" s="66"/>
    </row>
    <row r="25" spans="2:17" s="67" customFormat="1" ht="15.75" x14ac:dyDescent="0.25">
      <c r="B25" s="68">
        <v>15</v>
      </c>
      <c r="C25" s="69" t="s">
        <v>81</v>
      </c>
      <c r="D25" s="69" t="s">
        <v>64</v>
      </c>
      <c r="E25" s="58">
        <v>3081</v>
      </c>
      <c r="F25" s="71">
        <v>1000</v>
      </c>
      <c r="G25" s="59"/>
      <c r="H25" s="60">
        <v>250</v>
      </c>
      <c r="I25" s="60"/>
      <c r="J25" s="60"/>
      <c r="K25" s="61">
        <f t="shared" si="2"/>
        <v>4331</v>
      </c>
      <c r="L25" s="72">
        <v>667</v>
      </c>
      <c r="M25" s="61">
        <f t="shared" si="1"/>
        <v>3664</v>
      </c>
      <c r="N25" s="63"/>
      <c r="O25" s="65"/>
      <c r="P25" s="66"/>
      <c r="Q25" s="66"/>
    </row>
    <row r="26" spans="2:17" s="67" customFormat="1" ht="15.75" x14ac:dyDescent="0.25">
      <c r="B26" s="55">
        <v>16</v>
      </c>
      <c r="C26" s="56" t="s">
        <v>126</v>
      </c>
      <c r="D26" s="57" t="s">
        <v>69</v>
      </c>
      <c r="E26" s="58">
        <v>1668</v>
      </c>
      <c r="F26" s="71">
        <v>1000</v>
      </c>
      <c r="G26" s="59"/>
      <c r="H26" s="60">
        <v>250</v>
      </c>
      <c r="I26" s="60">
        <v>74.37</v>
      </c>
      <c r="J26" s="60"/>
      <c r="K26" s="61">
        <f t="shared" si="2"/>
        <v>2992.37</v>
      </c>
      <c r="L26" s="62">
        <v>383.93</v>
      </c>
      <c r="M26" s="61">
        <f t="shared" si="1"/>
        <v>2608.44</v>
      </c>
      <c r="N26" s="63"/>
      <c r="O26" s="65"/>
      <c r="P26" s="66"/>
      <c r="Q26" s="66"/>
    </row>
    <row r="27" spans="2:17" s="67" customFormat="1" ht="15.75" x14ac:dyDescent="0.25">
      <c r="B27" s="68">
        <v>17</v>
      </c>
      <c r="C27" s="73" t="s">
        <v>119</v>
      </c>
      <c r="D27" s="69" t="s">
        <v>69</v>
      </c>
      <c r="E27" s="58">
        <v>1668</v>
      </c>
      <c r="F27" s="71">
        <v>1000</v>
      </c>
      <c r="G27" s="59"/>
      <c r="H27" s="60">
        <v>250</v>
      </c>
      <c r="I27" s="60">
        <v>74.37</v>
      </c>
      <c r="J27" s="80"/>
      <c r="K27" s="61">
        <f t="shared" si="2"/>
        <v>2992.37</v>
      </c>
      <c r="L27" s="62">
        <v>383.93</v>
      </c>
      <c r="M27" s="61">
        <f t="shared" si="1"/>
        <v>2608.44</v>
      </c>
      <c r="N27" s="63"/>
      <c r="O27" s="65"/>
      <c r="P27" s="66"/>
      <c r="Q27" s="66"/>
    </row>
    <row r="28" spans="2:17" s="67" customFormat="1" ht="15.75" x14ac:dyDescent="0.25">
      <c r="B28" s="68">
        <v>18</v>
      </c>
      <c r="C28" s="69" t="s">
        <v>145</v>
      </c>
      <c r="D28" s="69" t="s">
        <v>69</v>
      </c>
      <c r="E28" s="58">
        <v>1668</v>
      </c>
      <c r="F28" s="81">
        <v>1000</v>
      </c>
      <c r="G28" s="59"/>
      <c r="H28" s="60">
        <v>250</v>
      </c>
      <c r="I28" s="60">
        <v>74.37</v>
      </c>
      <c r="J28" s="60"/>
      <c r="K28" s="61">
        <f t="shared" si="2"/>
        <v>2992.37</v>
      </c>
      <c r="L28" s="62">
        <v>383.93</v>
      </c>
      <c r="M28" s="61">
        <f t="shared" si="1"/>
        <v>2608.44</v>
      </c>
      <c r="N28" s="63"/>
      <c r="O28" s="65"/>
      <c r="P28" s="66"/>
    </row>
    <row r="29" spans="2:17" s="67" customFormat="1" ht="15.75" x14ac:dyDescent="0.25">
      <c r="B29" s="55">
        <v>19</v>
      </c>
      <c r="C29" s="73" t="s">
        <v>70</v>
      </c>
      <c r="D29" s="69" t="s">
        <v>69</v>
      </c>
      <c r="E29" s="58">
        <v>1668</v>
      </c>
      <c r="F29" s="59">
        <v>1000</v>
      </c>
      <c r="G29" s="59"/>
      <c r="H29" s="60">
        <v>250</v>
      </c>
      <c r="I29" s="60">
        <v>74.37</v>
      </c>
      <c r="J29" s="60"/>
      <c r="K29" s="61">
        <f t="shared" si="2"/>
        <v>2992.37</v>
      </c>
      <c r="L29" s="62">
        <v>383.93</v>
      </c>
      <c r="M29" s="61">
        <f t="shared" si="1"/>
        <v>2608.44</v>
      </c>
      <c r="N29" s="63"/>
      <c r="O29" s="65"/>
      <c r="P29" s="66"/>
      <c r="Q29" s="66"/>
    </row>
    <row r="30" spans="2:17" s="67" customFormat="1" ht="15.75" x14ac:dyDescent="0.25">
      <c r="B30" s="68">
        <v>20</v>
      </c>
      <c r="C30" s="56" t="s">
        <v>124</v>
      </c>
      <c r="D30" s="69" t="s">
        <v>83</v>
      </c>
      <c r="E30" s="58">
        <v>1668</v>
      </c>
      <c r="F30" s="59">
        <v>1000</v>
      </c>
      <c r="G30" s="82"/>
      <c r="H30" s="60">
        <v>250</v>
      </c>
      <c r="I30" s="60">
        <v>74.37</v>
      </c>
      <c r="J30" s="60"/>
      <c r="K30" s="61">
        <f t="shared" si="2"/>
        <v>2992.37</v>
      </c>
      <c r="L30" s="62">
        <v>383.93</v>
      </c>
      <c r="M30" s="61">
        <f t="shared" si="1"/>
        <v>2608.44</v>
      </c>
      <c r="N30" s="63"/>
      <c r="O30" s="83"/>
      <c r="P30" s="66"/>
      <c r="Q30" s="66"/>
    </row>
    <row r="31" spans="2:17" s="67" customFormat="1" ht="15.75" x14ac:dyDescent="0.25">
      <c r="B31" s="68">
        <v>21</v>
      </c>
      <c r="C31" s="69" t="s">
        <v>73</v>
      </c>
      <c r="D31" s="69" t="s">
        <v>74</v>
      </c>
      <c r="E31" s="58">
        <v>2375</v>
      </c>
      <c r="F31" s="71">
        <v>1000</v>
      </c>
      <c r="G31" s="59"/>
      <c r="H31" s="60">
        <v>250</v>
      </c>
      <c r="I31" s="60"/>
      <c r="J31" s="84"/>
      <c r="K31" s="61">
        <f t="shared" si="2"/>
        <v>3625</v>
      </c>
      <c r="L31" s="62">
        <v>472.5</v>
      </c>
      <c r="M31" s="61">
        <f t="shared" si="1"/>
        <v>3152.5</v>
      </c>
      <c r="N31" s="63"/>
      <c r="O31" s="65"/>
      <c r="P31" s="66"/>
      <c r="Q31" s="66"/>
    </row>
    <row r="32" spans="2:17" s="67" customFormat="1" ht="15.75" x14ac:dyDescent="0.25">
      <c r="B32" s="55">
        <v>22</v>
      </c>
      <c r="C32" s="85" t="s">
        <v>142</v>
      </c>
      <c r="D32" s="65" t="s">
        <v>74</v>
      </c>
      <c r="E32" s="58">
        <v>2375</v>
      </c>
      <c r="F32" s="59">
        <v>1000</v>
      </c>
      <c r="G32" s="59"/>
      <c r="H32" s="60">
        <v>250</v>
      </c>
      <c r="I32" s="60"/>
      <c r="J32" s="60"/>
      <c r="K32" s="61">
        <f t="shared" si="2"/>
        <v>3625</v>
      </c>
      <c r="L32" s="62">
        <v>472.5</v>
      </c>
      <c r="M32" s="61">
        <f t="shared" si="1"/>
        <v>3152.5</v>
      </c>
      <c r="N32" s="63"/>
      <c r="O32" s="65"/>
      <c r="P32" s="66"/>
      <c r="Q32" s="66"/>
    </row>
    <row r="33" spans="2:17" s="67" customFormat="1" ht="15.75" x14ac:dyDescent="0.25">
      <c r="B33" s="68">
        <v>23</v>
      </c>
      <c r="C33" s="73" t="s">
        <v>250</v>
      </c>
      <c r="D33" s="65" t="s">
        <v>140</v>
      </c>
      <c r="E33" s="58">
        <v>3241</v>
      </c>
      <c r="F33" s="59">
        <v>1000</v>
      </c>
      <c r="G33" s="59"/>
      <c r="H33" s="60">
        <v>250</v>
      </c>
      <c r="I33" s="60"/>
      <c r="J33" s="60"/>
      <c r="K33" s="61">
        <f t="shared" si="2"/>
        <v>4491</v>
      </c>
      <c r="L33" s="62">
        <v>636.15</v>
      </c>
      <c r="M33" s="61">
        <v>3108.75</v>
      </c>
      <c r="N33" s="63"/>
      <c r="O33" s="65"/>
      <c r="P33" s="66"/>
      <c r="Q33" s="66"/>
    </row>
    <row r="34" spans="2:17" s="67" customFormat="1" ht="15.75" x14ac:dyDescent="0.25">
      <c r="B34" s="68">
        <v>24</v>
      </c>
      <c r="C34" s="56" t="s">
        <v>136</v>
      </c>
      <c r="D34" s="57" t="s">
        <v>137</v>
      </c>
      <c r="E34" s="58">
        <v>3241</v>
      </c>
      <c r="F34" s="71">
        <v>1000</v>
      </c>
      <c r="G34" s="86"/>
      <c r="H34" s="60">
        <v>250</v>
      </c>
      <c r="I34" s="60"/>
      <c r="J34" s="60"/>
      <c r="K34" s="61">
        <f t="shared" si="2"/>
        <v>4491</v>
      </c>
      <c r="L34" s="62">
        <v>636.15</v>
      </c>
      <c r="M34" s="61">
        <f t="shared" ref="M34:M53" si="3">+K34-L34</f>
        <v>3854.85</v>
      </c>
      <c r="N34" s="63"/>
      <c r="O34" s="65"/>
      <c r="P34" s="66"/>
      <c r="Q34" s="66"/>
    </row>
    <row r="35" spans="2:17" s="67" customFormat="1" ht="15.75" x14ac:dyDescent="0.25">
      <c r="B35" s="55">
        <v>25</v>
      </c>
      <c r="C35" s="85" t="s">
        <v>230</v>
      </c>
      <c r="D35" s="65" t="s">
        <v>77</v>
      </c>
      <c r="E35" s="71">
        <f>3081</f>
        <v>3081</v>
      </c>
      <c r="F35" s="71">
        <v>1000</v>
      </c>
      <c r="G35" s="77"/>
      <c r="H35" s="60">
        <v>250</v>
      </c>
      <c r="I35" s="60"/>
      <c r="J35" s="60"/>
      <c r="K35" s="61">
        <f t="shared" si="2"/>
        <v>4331</v>
      </c>
      <c r="L35" s="62">
        <v>612.15</v>
      </c>
      <c r="M35" s="61">
        <f t="shared" si="3"/>
        <v>3718.85</v>
      </c>
      <c r="N35" s="63"/>
      <c r="O35" s="65"/>
      <c r="P35" s="66"/>
      <c r="Q35" s="66"/>
    </row>
    <row r="36" spans="2:17" s="67" customFormat="1" ht="15.75" x14ac:dyDescent="0.25">
      <c r="B36" s="68">
        <v>26</v>
      </c>
      <c r="C36" s="73" t="s">
        <v>139</v>
      </c>
      <c r="D36" s="65" t="s">
        <v>64</v>
      </c>
      <c r="E36" s="58">
        <v>5095</v>
      </c>
      <c r="F36" s="59">
        <v>1800</v>
      </c>
      <c r="G36" s="59"/>
      <c r="H36" s="60">
        <v>250</v>
      </c>
      <c r="I36" s="60"/>
      <c r="J36" s="60"/>
      <c r="K36" s="61">
        <f t="shared" si="2"/>
        <v>7145</v>
      </c>
      <c r="L36" s="62">
        <v>1206.1199999999999</v>
      </c>
      <c r="M36" s="61">
        <f t="shared" si="3"/>
        <v>5938.88</v>
      </c>
      <c r="N36" s="63"/>
      <c r="O36" s="76"/>
      <c r="P36" s="66"/>
      <c r="Q36" s="66"/>
    </row>
    <row r="37" spans="2:17" s="67" customFormat="1" ht="15.75" x14ac:dyDescent="0.25">
      <c r="B37" s="68">
        <v>27</v>
      </c>
      <c r="C37" s="56" t="s">
        <v>128</v>
      </c>
      <c r="D37" s="69" t="s">
        <v>79</v>
      </c>
      <c r="E37" s="58">
        <v>1628</v>
      </c>
      <c r="F37" s="71">
        <v>1000</v>
      </c>
      <c r="G37" s="59"/>
      <c r="H37" s="60">
        <v>250</v>
      </c>
      <c r="I37" s="60">
        <v>114.37</v>
      </c>
      <c r="J37" s="84"/>
      <c r="K37" s="61">
        <f t="shared" si="2"/>
        <v>2992.37</v>
      </c>
      <c r="L37" s="62">
        <v>383.93</v>
      </c>
      <c r="M37" s="61">
        <f t="shared" si="3"/>
        <v>2608.44</v>
      </c>
      <c r="N37" s="63"/>
      <c r="O37" s="65"/>
      <c r="P37" s="66"/>
      <c r="Q37" s="66"/>
    </row>
    <row r="38" spans="2:17" s="67" customFormat="1" ht="15.75" x14ac:dyDescent="0.25">
      <c r="B38" s="55">
        <v>28</v>
      </c>
      <c r="C38" s="56" t="s">
        <v>129</v>
      </c>
      <c r="D38" s="57" t="s">
        <v>130</v>
      </c>
      <c r="E38" s="58">
        <v>1668</v>
      </c>
      <c r="F38" s="71">
        <v>1000</v>
      </c>
      <c r="G38" s="82"/>
      <c r="H38" s="60">
        <v>250</v>
      </c>
      <c r="I38" s="60">
        <v>74.37</v>
      </c>
      <c r="J38" s="79"/>
      <c r="K38" s="61">
        <f t="shared" si="2"/>
        <v>2992.37</v>
      </c>
      <c r="L38" s="62">
        <v>383.93</v>
      </c>
      <c r="M38" s="61">
        <f t="shared" si="3"/>
        <v>2608.44</v>
      </c>
      <c r="N38" s="63"/>
      <c r="O38" s="65"/>
      <c r="P38" s="66"/>
      <c r="Q38" s="66"/>
    </row>
    <row r="39" spans="2:17" s="67" customFormat="1" ht="15.75" x14ac:dyDescent="0.25">
      <c r="B39" s="68">
        <v>29</v>
      </c>
      <c r="C39" s="56" t="s">
        <v>127</v>
      </c>
      <c r="D39" s="69" t="s">
        <v>78</v>
      </c>
      <c r="E39" s="58">
        <v>1668</v>
      </c>
      <c r="F39" s="71">
        <v>1000</v>
      </c>
      <c r="G39" s="59"/>
      <c r="H39" s="60">
        <v>250</v>
      </c>
      <c r="I39" s="60">
        <v>74.37</v>
      </c>
      <c r="J39" s="60"/>
      <c r="K39" s="61">
        <f t="shared" si="2"/>
        <v>2992.37</v>
      </c>
      <c r="L39" s="62">
        <v>383.93</v>
      </c>
      <c r="M39" s="61">
        <f t="shared" si="3"/>
        <v>2608.44</v>
      </c>
      <c r="N39" s="63"/>
      <c r="O39" s="65"/>
      <c r="P39" s="66"/>
      <c r="Q39" s="66"/>
    </row>
    <row r="40" spans="2:17" s="67" customFormat="1" ht="15.75" x14ac:dyDescent="0.25">
      <c r="B40" s="68">
        <v>30</v>
      </c>
      <c r="C40" s="85" t="s">
        <v>144</v>
      </c>
      <c r="D40" s="85" t="s">
        <v>140</v>
      </c>
      <c r="E40" s="87">
        <v>3241</v>
      </c>
      <c r="F40" s="59">
        <v>1000</v>
      </c>
      <c r="G40" s="59"/>
      <c r="H40" s="60">
        <v>250</v>
      </c>
      <c r="I40" s="60"/>
      <c r="J40" s="60"/>
      <c r="K40" s="61">
        <f t="shared" si="2"/>
        <v>4491</v>
      </c>
      <c r="L40" s="62">
        <v>636.15</v>
      </c>
      <c r="M40" s="61">
        <f t="shared" si="3"/>
        <v>3854.85</v>
      </c>
      <c r="N40" s="63"/>
      <c r="O40" s="65"/>
      <c r="P40" s="66"/>
      <c r="Q40" s="66"/>
    </row>
    <row r="41" spans="2:17" s="67" customFormat="1" ht="15.75" x14ac:dyDescent="0.25">
      <c r="B41" s="55">
        <v>31</v>
      </c>
      <c r="C41" s="56" t="s">
        <v>227</v>
      </c>
      <c r="D41" s="69" t="s">
        <v>75</v>
      </c>
      <c r="E41" s="58">
        <v>5325</v>
      </c>
      <c r="F41" s="59">
        <v>1800</v>
      </c>
      <c r="G41" s="59"/>
      <c r="H41" s="60">
        <v>250</v>
      </c>
      <c r="I41" s="60"/>
      <c r="J41" s="60"/>
      <c r="K41" s="61">
        <f t="shared" si="2"/>
        <v>7375</v>
      </c>
      <c r="L41" s="72">
        <v>1266.58</v>
      </c>
      <c r="M41" s="61">
        <f t="shared" si="3"/>
        <v>6108.42</v>
      </c>
      <c r="N41" s="63"/>
      <c r="O41" s="65"/>
      <c r="P41" s="66"/>
      <c r="Q41" s="66"/>
    </row>
    <row r="42" spans="2:17" s="67" customFormat="1" ht="15.75" x14ac:dyDescent="0.25">
      <c r="B42" s="68">
        <v>32</v>
      </c>
      <c r="C42" s="57" t="s">
        <v>141</v>
      </c>
      <c r="D42" s="78" t="s">
        <v>75</v>
      </c>
      <c r="E42" s="58">
        <v>5325</v>
      </c>
      <c r="F42" s="59">
        <v>1800</v>
      </c>
      <c r="G42" s="59"/>
      <c r="H42" s="60">
        <v>250</v>
      </c>
      <c r="I42" s="60"/>
      <c r="J42" s="60"/>
      <c r="K42" s="61">
        <f t="shared" si="2"/>
        <v>7375</v>
      </c>
      <c r="L42" s="62">
        <v>1252.58</v>
      </c>
      <c r="M42" s="61">
        <f t="shared" si="3"/>
        <v>6122.42</v>
      </c>
      <c r="N42" s="63"/>
      <c r="O42" s="65"/>
      <c r="P42" s="66"/>
      <c r="Q42" s="66"/>
    </row>
    <row r="43" spans="2:17" s="67" customFormat="1" ht="15.75" x14ac:dyDescent="0.25">
      <c r="B43" s="68">
        <v>33</v>
      </c>
      <c r="C43" s="56" t="s">
        <v>149</v>
      </c>
      <c r="D43" s="78" t="s">
        <v>75</v>
      </c>
      <c r="E43" s="58">
        <v>5325</v>
      </c>
      <c r="F43" s="59">
        <v>1800</v>
      </c>
      <c r="G43" s="59">
        <v>375</v>
      </c>
      <c r="H43" s="60">
        <v>250</v>
      </c>
      <c r="I43" s="60"/>
      <c r="J43" s="88"/>
      <c r="K43" s="61">
        <f t="shared" si="2"/>
        <v>7750</v>
      </c>
      <c r="L43" s="62">
        <v>1429.13</v>
      </c>
      <c r="M43" s="61">
        <f t="shared" si="3"/>
        <v>6320.87</v>
      </c>
      <c r="N43" s="63"/>
      <c r="O43" s="65"/>
      <c r="P43" s="66"/>
      <c r="Q43" s="66"/>
    </row>
    <row r="44" spans="2:17" s="67" customFormat="1" ht="15.75" x14ac:dyDescent="0.25">
      <c r="B44" s="55">
        <v>34</v>
      </c>
      <c r="C44" s="56" t="s">
        <v>132</v>
      </c>
      <c r="D44" s="69" t="s">
        <v>75</v>
      </c>
      <c r="E44" s="58">
        <v>5325</v>
      </c>
      <c r="F44" s="59">
        <v>1800</v>
      </c>
      <c r="G44" s="59"/>
      <c r="H44" s="60">
        <v>250</v>
      </c>
      <c r="I44" s="60"/>
      <c r="J44" s="60"/>
      <c r="K44" s="61">
        <f t="shared" si="2"/>
        <v>7375</v>
      </c>
      <c r="L44" s="72">
        <v>1348.34</v>
      </c>
      <c r="M44" s="61">
        <f t="shared" si="3"/>
        <v>6026.66</v>
      </c>
      <c r="N44" s="63"/>
      <c r="O44" s="65"/>
      <c r="P44" s="66"/>
      <c r="Q44" s="66"/>
    </row>
    <row r="45" spans="2:17" s="67" customFormat="1" ht="15.75" x14ac:dyDescent="0.25">
      <c r="B45" s="68">
        <v>35</v>
      </c>
      <c r="C45" s="56" t="s">
        <v>131</v>
      </c>
      <c r="D45" s="69" t="s">
        <v>75</v>
      </c>
      <c r="E45" s="58">
        <v>5325</v>
      </c>
      <c r="F45" s="59">
        <v>1800</v>
      </c>
      <c r="G45" s="59"/>
      <c r="H45" s="60">
        <v>250</v>
      </c>
      <c r="I45" s="60"/>
      <c r="J45" s="60"/>
      <c r="K45" s="61">
        <f t="shared" si="2"/>
        <v>7375</v>
      </c>
      <c r="L45" s="72">
        <v>1348.34</v>
      </c>
      <c r="M45" s="61">
        <f t="shared" si="3"/>
        <v>6026.66</v>
      </c>
      <c r="N45" s="63"/>
      <c r="O45" s="65"/>
      <c r="P45" s="66"/>
      <c r="Q45" s="66"/>
    </row>
    <row r="46" spans="2:17" s="67" customFormat="1" ht="15.75" x14ac:dyDescent="0.25">
      <c r="B46" s="68">
        <v>36</v>
      </c>
      <c r="C46" s="85" t="s">
        <v>71</v>
      </c>
      <c r="D46" s="56" t="s">
        <v>72</v>
      </c>
      <c r="E46" s="58">
        <f>3081</f>
        <v>3081</v>
      </c>
      <c r="F46" s="71">
        <v>1000</v>
      </c>
      <c r="G46" s="86"/>
      <c r="H46" s="60">
        <v>250</v>
      </c>
      <c r="I46" s="60"/>
      <c r="J46" s="60"/>
      <c r="K46" s="61">
        <f t="shared" si="2"/>
        <v>4331</v>
      </c>
      <c r="L46" s="62">
        <v>612.15</v>
      </c>
      <c r="M46" s="61">
        <f t="shared" si="3"/>
        <v>3718.85</v>
      </c>
      <c r="N46" s="63"/>
      <c r="O46" s="65"/>
      <c r="P46" s="66"/>
      <c r="Q46" s="66"/>
    </row>
    <row r="47" spans="2:17" s="67" customFormat="1" ht="15.75" x14ac:dyDescent="0.25">
      <c r="B47" s="55">
        <v>37</v>
      </c>
      <c r="C47" s="56" t="s">
        <v>76</v>
      </c>
      <c r="D47" s="69" t="s">
        <v>134</v>
      </c>
      <c r="E47" s="58">
        <v>5835</v>
      </c>
      <c r="F47" s="59">
        <v>3000</v>
      </c>
      <c r="G47" s="86">
        <v>375</v>
      </c>
      <c r="H47" s="60">
        <v>250</v>
      </c>
      <c r="I47" s="60"/>
      <c r="J47" s="60"/>
      <c r="K47" s="61">
        <f t="shared" si="2"/>
        <v>9460</v>
      </c>
      <c r="L47" s="62">
        <v>1885.03</v>
      </c>
      <c r="M47" s="61">
        <f t="shared" si="3"/>
        <v>7574.97</v>
      </c>
      <c r="N47" s="63"/>
      <c r="O47" s="65"/>
      <c r="P47" s="66"/>
      <c r="Q47" s="66"/>
    </row>
    <row r="48" spans="2:17" s="67" customFormat="1" ht="15.75" x14ac:dyDescent="0.25">
      <c r="B48" s="68">
        <v>38</v>
      </c>
      <c r="C48" s="56" t="s">
        <v>138</v>
      </c>
      <c r="D48" s="57" t="s">
        <v>75</v>
      </c>
      <c r="E48" s="58">
        <v>5325</v>
      </c>
      <c r="F48" s="59">
        <v>1800</v>
      </c>
      <c r="G48" s="59"/>
      <c r="H48" s="60">
        <v>250</v>
      </c>
      <c r="I48" s="60"/>
      <c r="J48" s="80"/>
      <c r="K48" s="61">
        <f t="shared" si="2"/>
        <v>7375</v>
      </c>
      <c r="L48" s="62">
        <v>1348.34</v>
      </c>
      <c r="M48" s="61">
        <f t="shared" si="3"/>
        <v>6026.66</v>
      </c>
      <c r="N48" s="63"/>
      <c r="O48" s="65"/>
      <c r="P48" s="66"/>
      <c r="Q48" s="66"/>
    </row>
    <row r="49" spans="2:17" s="67" customFormat="1" ht="15.75" x14ac:dyDescent="0.25">
      <c r="B49" s="68">
        <v>39</v>
      </c>
      <c r="C49" s="56" t="s">
        <v>133</v>
      </c>
      <c r="D49" s="69" t="s">
        <v>75</v>
      </c>
      <c r="E49" s="58">
        <v>5325</v>
      </c>
      <c r="F49" s="59">
        <v>1800</v>
      </c>
      <c r="G49" s="86"/>
      <c r="H49" s="60">
        <v>250</v>
      </c>
      <c r="I49" s="60"/>
      <c r="J49" s="84"/>
      <c r="K49" s="61">
        <f t="shared" si="2"/>
        <v>7375</v>
      </c>
      <c r="L49" s="62">
        <v>1348.34</v>
      </c>
      <c r="M49" s="61">
        <f t="shared" si="3"/>
        <v>6026.66</v>
      </c>
      <c r="N49" s="63"/>
      <c r="O49" s="65"/>
      <c r="P49" s="66"/>
      <c r="Q49" s="66"/>
    </row>
    <row r="50" spans="2:17" s="67" customFormat="1" ht="15.75" x14ac:dyDescent="0.25">
      <c r="B50" s="55">
        <v>40</v>
      </c>
      <c r="C50" s="56" t="s">
        <v>146</v>
      </c>
      <c r="D50" s="78" t="s">
        <v>151</v>
      </c>
      <c r="E50" s="58">
        <f>5835</f>
        <v>5835</v>
      </c>
      <c r="F50" s="59">
        <v>3000</v>
      </c>
      <c r="G50" s="59"/>
      <c r="H50" s="60">
        <v>250</v>
      </c>
      <c r="I50" s="60"/>
      <c r="J50" s="84"/>
      <c r="K50" s="61">
        <f t="shared" si="2"/>
        <v>9085</v>
      </c>
      <c r="L50" s="62">
        <v>1800.68</v>
      </c>
      <c r="M50" s="61">
        <f t="shared" si="3"/>
        <v>7284.32</v>
      </c>
      <c r="N50" s="63"/>
      <c r="O50" s="65"/>
      <c r="P50" s="66"/>
      <c r="Q50" s="66"/>
    </row>
    <row r="51" spans="2:17" s="67" customFormat="1" ht="15.75" x14ac:dyDescent="0.25">
      <c r="B51" s="68">
        <v>41</v>
      </c>
      <c r="C51" s="56" t="s">
        <v>122</v>
      </c>
      <c r="D51" s="69" t="s">
        <v>123</v>
      </c>
      <c r="E51" s="58">
        <v>5325</v>
      </c>
      <c r="F51" s="59">
        <v>1800</v>
      </c>
      <c r="G51" s="59"/>
      <c r="H51" s="60">
        <v>250</v>
      </c>
      <c r="I51" s="60"/>
      <c r="J51" s="60"/>
      <c r="K51" s="61">
        <f t="shared" si="2"/>
        <v>7375</v>
      </c>
      <c r="L51" s="62">
        <v>1348.34</v>
      </c>
      <c r="M51" s="61">
        <f t="shared" si="3"/>
        <v>6026.66</v>
      </c>
      <c r="N51" s="63"/>
      <c r="O51" s="65"/>
      <c r="P51" s="66"/>
      <c r="Q51" s="66"/>
    </row>
    <row r="52" spans="2:17" s="67" customFormat="1" ht="15.75" x14ac:dyDescent="0.25">
      <c r="B52" s="68">
        <v>42</v>
      </c>
      <c r="C52" s="81" t="s">
        <v>135</v>
      </c>
      <c r="D52" s="89" t="s">
        <v>61</v>
      </c>
      <c r="E52" s="58">
        <v>3241</v>
      </c>
      <c r="F52" s="71">
        <v>1000</v>
      </c>
      <c r="G52" s="86"/>
      <c r="H52" s="60">
        <v>250</v>
      </c>
      <c r="I52" s="60"/>
      <c r="J52" s="90"/>
      <c r="K52" s="61">
        <f t="shared" si="2"/>
        <v>4491</v>
      </c>
      <c r="L52" s="62">
        <v>636.15</v>
      </c>
      <c r="M52" s="61">
        <f t="shared" si="3"/>
        <v>3854.85</v>
      </c>
      <c r="N52" s="63"/>
      <c r="O52" s="65"/>
      <c r="P52" s="66"/>
      <c r="Q52" s="66"/>
    </row>
    <row r="53" spans="2:17" s="67" customFormat="1" ht="15.75" x14ac:dyDescent="0.25">
      <c r="B53" s="55">
        <v>43</v>
      </c>
      <c r="C53" s="56" t="s">
        <v>155</v>
      </c>
      <c r="D53" s="57" t="s">
        <v>77</v>
      </c>
      <c r="E53" s="71">
        <f>3081</f>
        <v>3081</v>
      </c>
      <c r="F53" s="71">
        <v>1000</v>
      </c>
      <c r="G53" s="77"/>
      <c r="H53" s="60">
        <v>250</v>
      </c>
      <c r="I53" s="60"/>
      <c r="J53" s="60"/>
      <c r="K53" s="61">
        <f t="shared" si="2"/>
        <v>4331</v>
      </c>
      <c r="L53" s="62">
        <v>612.15</v>
      </c>
      <c r="M53" s="61">
        <f t="shared" si="3"/>
        <v>3718.85</v>
      </c>
      <c r="N53" s="59"/>
      <c r="O53" s="65"/>
      <c r="P53" s="66"/>
      <c r="Q53" s="66"/>
    </row>
    <row r="54" spans="2:17" s="67" customFormat="1" ht="15.75" x14ac:dyDescent="0.25">
      <c r="B54" s="68">
        <v>44</v>
      </c>
      <c r="C54" s="74" t="s">
        <v>194</v>
      </c>
      <c r="D54" s="91" t="s">
        <v>152</v>
      </c>
      <c r="E54" s="71">
        <v>5325</v>
      </c>
      <c r="F54" s="59">
        <v>1800</v>
      </c>
      <c r="G54" s="77"/>
      <c r="H54" s="60">
        <v>250</v>
      </c>
      <c r="I54" s="60"/>
      <c r="J54" s="60"/>
      <c r="K54" s="61">
        <f t="shared" si="2"/>
        <v>7375</v>
      </c>
      <c r="L54" s="72">
        <v>1235.76</v>
      </c>
      <c r="M54" s="61">
        <f>+K54-L54</f>
        <v>6139.24</v>
      </c>
      <c r="N54" s="59"/>
      <c r="O54" s="65"/>
      <c r="P54" s="66"/>
      <c r="Q54" s="66"/>
    </row>
    <row r="55" spans="2:17" s="67" customFormat="1" ht="15.75" x14ac:dyDescent="0.25">
      <c r="B55" s="68">
        <v>45</v>
      </c>
      <c r="C55" s="69" t="s">
        <v>154</v>
      </c>
      <c r="D55" s="91" t="s">
        <v>152</v>
      </c>
      <c r="E55" s="71">
        <f>5325</f>
        <v>5325</v>
      </c>
      <c r="F55" s="59">
        <v>1800</v>
      </c>
      <c r="G55" s="77">
        <v>375</v>
      </c>
      <c r="H55" s="60">
        <v>250</v>
      </c>
      <c r="I55" s="60"/>
      <c r="J55" s="60"/>
      <c r="K55" s="61">
        <f t="shared" si="2"/>
        <v>7750</v>
      </c>
      <c r="L55" s="62">
        <v>1429.13</v>
      </c>
      <c r="M55" s="61">
        <f>+K55-L55</f>
        <v>6320.87</v>
      </c>
      <c r="N55" s="59"/>
      <c r="O55" s="65"/>
      <c r="P55" s="66"/>
      <c r="Q55" s="66"/>
    </row>
    <row r="56" spans="2:17" s="67" customFormat="1" ht="15.75" x14ac:dyDescent="0.25">
      <c r="B56" s="55">
        <v>46</v>
      </c>
      <c r="C56" s="57" t="s">
        <v>82</v>
      </c>
      <c r="D56" s="91" t="s">
        <v>152</v>
      </c>
      <c r="E56" s="71">
        <v>5325</v>
      </c>
      <c r="F56" s="59">
        <v>1800</v>
      </c>
      <c r="G56" s="77"/>
      <c r="H56" s="60">
        <v>250</v>
      </c>
      <c r="I56" s="60"/>
      <c r="J56" s="60"/>
      <c r="K56" s="61">
        <f t="shared" si="2"/>
        <v>7375</v>
      </c>
      <c r="L56" s="72">
        <v>1348.34</v>
      </c>
      <c r="M56" s="61">
        <f>+K56-L56</f>
        <v>6026.66</v>
      </c>
      <c r="N56" s="59"/>
      <c r="O56" s="117" t="s">
        <v>273</v>
      </c>
      <c r="P56" s="66"/>
      <c r="Q56" s="66"/>
    </row>
    <row r="57" spans="2:17" s="67" customFormat="1" ht="15.75" x14ac:dyDescent="0.25">
      <c r="B57" s="55">
        <v>47</v>
      </c>
      <c r="C57" s="57" t="s">
        <v>259</v>
      </c>
      <c r="D57" s="91" t="s">
        <v>152</v>
      </c>
      <c r="E57" s="71">
        <v>5325</v>
      </c>
      <c r="F57" s="59">
        <v>1800</v>
      </c>
      <c r="G57" s="77">
        <v>375</v>
      </c>
      <c r="H57" s="60">
        <v>250</v>
      </c>
      <c r="I57" s="60"/>
      <c r="J57" s="60"/>
      <c r="K57" s="61">
        <f t="shared" ref="K57:K58" si="4">SUM(E57:J57)</f>
        <v>7750</v>
      </c>
      <c r="L57" s="72">
        <v>1429.13</v>
      </c>
      <c r="M57" s="61">
        <f t="shared" ref="M57" si="5">+K57-L57</f>
        <v>6320.87</v>
      </c>
      <c r="N57" s="59"/>
      <c r="O57" s="65"/>
      <c r="P57" s="66"/>
      <c r="Q57" s="66"/>
    </row>
    <row r="58" spans="2:17" s="67" customFormat="1" ht="15.75" x14ac:dyDescent="0.25">
      <c r="B58" s="55">
        <v>48</v>
      </c>
      <c r="C58" s="57" t="s">
        <v>260</v>
      </c>
      <c r="D58" s="91" t="s">
        <v>258</v>
      </c>
      <c r="E58" s="71">
        <v>2375</v>
      </c>
      <c r="F58" s="59">
        <v>1000</v>
      </c>
      <c r="G58" s="77"/>
      <c r="H58" s="60">
        <v>250</v>
      </c>
      <c r="I58" s="60"/>
      <c r="J58" s="60"/>
      <c r="K58" s="61">
        <f t="shared" si="4"/>
        <v>3625</v>
      </c>
      <c r="L58" s="92">
        <v>472.5</v>
      </c>
      <c r="M58" s="61">
        <f>+K58-L58</f>
        <v>3152.5</v>
      </c>
      <c r="N58" s="59"/>
      <c r="O58" s="65"/>
      <c r="P58" s="66"/>
      <c r="Q58" s="66"/>
    </row>
    <row r="59" spans="2:17" s="67" customFormat="1" ht="15.75" x14ac:dyDescent="0.25">
      <c r="B59" s="55">
        <v>49</v>
      </c>
      <c r="C59" s="57" t="s">
        <v>261</v>
      </c>
      <c r="D59" s="91" t="s">
        <v>257</v>
      </c>
      <c r="E59" s="71">
        <v>3081</v>
      </c>
      <c r="F59" s="59">
        <v>1000</v>
      </c>
      <c r="G59" s="77"/>
      <c r="H59" s="60">
        <v>250</v>
      </c>
      <c r="I59" s="60"/>
      <c r="J59" s="60"/>
      <c r="K59" s="61">
        <f t="shared" ref="K59" si="6">SUM(E59:J59)</f>
        <v>4331</v>
      </c>
      <c r="L59" s="72">
        <v>612.15</v>
      </c>
      <c r="M59" s="61">
        <f>+K59-L59</f>
        <v>3718.85</v>
      </c>
      <c r="N59" s="59"/>
      <c r="O59" s="65"/>
      <c r="P59" s="66"/>
      <c r="Q59" s="66"/>
    </row>
    <row r="61" spans="2:17" x14ac:dyDescent="0.2">
      <c r="C61" s="4" t="s">
        <v>256</v>
      </c>
      <c r="D61" s="15"/>
    </row>
  </sheetData>
  <protectedRanges>
    <protectedRange sqref="E47:E48" name="Rango1_1_1_5_1_1_2"/>
  </protectedRanges>
  <autoFilter ref="B9:N55"/>
  <sortState ref="B11:Q57">
    <sortCondition ref="B11:B57"/>
  </sortState>
  <mergeCells count="15">
    <mergeCell ref="N9:N10"/>
    <mergeCell ref="O9:O10"/>
    <mergeCell ref="F9:I9"/>
    <mergeCell ref="C2:N2"/>
    <mergeCell ref="C3:N3"/>
    <mergeCell ref="B4:N4"/>
    <mergeCell ref="B5:N5"/>
    <mergeCell ref="B6:N6"/>
    <mergeCell ref="B7:N7"/>
    <mergeCell ref="M9:M10"/>
    <mergeCell ref="B9:B10"/>
    <mergeCell ref="C9:C10"/>
    <mergeCell ref="D9:D10"/>
    <mergeCell ref="E9:E10"/>
    <mergeCell ref="L9:L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7"/>
  <sheetViews>
    <sheetView zoomScaleNormal="100" workbookViewId="0">
      <selection activeCell="C16" sqref="C16"/>
    </sheetView>
  </sheetViews>
  <sheetFormatPr baseColWidth="10" defaultColWidth="11.5703125" defaultRowHeight="12.75" x14ac:dyDescent="0.2"/>
  <cols>
    <col min="1" max="1" width="5.42578125" style="12" customWidth="1"/>
    <col min="2" max="2" width="53.140625" style="4" customWidth="1"/>
    <col min="3" max="3" width="35.7109375" style="4" customWidth="1"/>
    <col min="4" max="4" width="14.5703125" style="4" bestFit="1" customWidth="1"/>
    <col min="5" max="5" width="19.42578125" style="11" bestFit="1" customWidth="1"/>
    <col min="6" max="6" width="19.7109375" style="2" customWidth="1"/>
    <col min="7" max="7" width="33.7109375" style="3" customWidth="1"/>
  </cols>
  <sheetData>
    <row r="1" spans="1:13" x14ac:dyDescent="0.2">
      <c r="A1" s="14"/>
    </row>
    <row r="2" spans="1:13" ht="19.5" customHeight="1" x14ac:dyDescent="0.3">
      <c r="A2" s="190" t="s">
        <v>0</v>
      </c>
      <c r="B2" s="190"/>
      <c r="C2" s="190"/>
      <c r="D2" s="190"/>
      <c r="E2" s="190"/>
      <c r="F2" s="190"/>
      <c r="G2" s="190"/>
    </row>
    <row r="3" spans="1:13" ht="19.5" x14ac:dyDescent="0.3">
      <c r="A3" s="191" t="s">
        <v>1</v>
      </c>
      <c r="B3" s="191"/>
      <c r="C3" s="191"/>
      <c r="D3" s="191"/>
      <c r="E3" s="191"/>
      <c r="F3" s="191"/>
      <c r="G3" s="191"/>
    </row>
    <row r="4" spans="1:13" ht="19.5" customHeight="1" x14ac:dyDescent="0.25">
      <c r="A4" s="192" t="s">
        <v>23</v>
      </c>
      <c r="B4" s="192"/>
      <c r="C4" s="192"/>
      <c r="D4" s="192"/>
      <c r="E4" s="192"/>
      <c r="F4" s="192"/>
      <c r="G4" s="192"/>
    </row>
    <row r="5" spans="1:13" x14ac:dyDescent="0.2">
      <c r="A5" s="193" t="s">
        <v>8</v>
      </c>
      <c r="B5" s="193"/>
      <c r="C5" s="193"/>
      <c r="D5" s="193"/>
      <c r="E5" s="193"/>
      <c r="F5" s="193"/>
      <c r="G5" s="193"/>
    </row>
    <row r="6" spans="1:13" ht="14.25" customHeight="1" x14ac:dyDescent="0.2">
      <c r="A6" s="193" t="s">
        <v>3</v>
      </c>
      <c r="B6" s="193"/>
      <c r="C6" s="193"/>
      <c r="D6" s="193"/>
      <c r="E6" s="193"/>
      <c r="F6" s="193"/>
      <c r="G6" s="193"/>
    </row>
    <row r="7" spans="1:13" ht="14.25" customHeight="1" x14ac:dyDescent="0.2">
      <c r="A7" s="210">
        <v>43371</v>
      </c>
      <c r="B7" s="210"/>
      <c r="C7" s="210"/>
      <c r="D7" s="210"/>
      <c r="E7" s="210"/>
      <c r="F7" s="210"/>
      <c r="G7" s="210"/>
    </row>
    <row r="8" spans="1:13" ht="13.5" thickBot="1" x14ac:dyDescent="0.25"/>
    <row r="9" spans="1:13" s="8" customFormat="1" ht="12.95" customHeight="1" x14ac:dyDescent="0.2">
      <c r="A9" s="197" t="s">
        <v>4</v>
      </c>
      <c r="B9" s="199" t="s">
        <v>22</v>
      </c>
      <c r="C9" s="199" t="s">
        <v>9</v>
      </c>
      <c r="D9" s="211" t="s">
        <v>156</v>
      </c>
      <c r="E9" s="199" t="s">
        <v>12</v>
      </c>
      <c r="F9" s="199" t="s">
        <v>13</v>
      </c>
      <c r="G9" s="201" t="s">
        <v>231</v>
      </c>
    </row>
    <row r="10" spans="1:13" s="8" customFormat="1" x14ac:dyDescent="0.2">
      <c r="A10" s="198"/>
      <c r="B10" s="200"/>
      <c r="C10" s="200"/>
      <c r="D10" s="212"/>
      <c r="E10" s="200"/>
      <c r="F10" s="200"/>
      <c r="G10" s="202"/>
    </row>
    <row r="11" spans="1:13" s="67" customFormat="1" ht="15.75" x14ac:dyDescent="0.25">
      <c r="A11" s="95">
        <v>1</v>
      </c>
      <c r="B11" s="174" t="s">
        <v>166</v>
      </c>
      <c r="C11" s="174" t="s">
        <v>167</v>
      </c>
      <c r="D11" s="175">
        <v>5000</v>
      </c>
      <c r="E11" s="176">
        <v>250</v>
      </c>
      <c r="F11" s="176">
        <v>4750</v>
      </c>
      <c r="G11" s="177"/>
    </row>
    <row r="12" spans="1:13" s="67" customFormat="1" ht="15.75" x14ac:dyDescent="0.25">
      <c r="A12" s="95">
        <v>2</v>
      </c>
      <c r="B12" s="174" t="s">
        <v>168</v>
      </c>
      <c r="C12" s="174" t="s">
        <v>167</v>
      </c>
      <c r="D12" s="175">
        <v>7000</v>
      </c>
      <c r="E12" s="176">
        <v>350</v>
      </c>
      <c r="F12" s="176">
        <v>6650</v>
      </c>
      <c r="G12" s="178"/>
      <c r="M12" s="67">
        <f>5462.22-100</f>
        <v>5362.22</v>
      </c>
    </row>
    <row r="13" spans="1:13" s="67" customFormat="1" ht="15.75" x14ac:dyDescent="0.25">
      <c r="A13" s="95">
        <v>3</v>
      </c>
      <c r="B13" s="174" t="s">
        <v>169</v>
      </c>
      <c r="C13" s="174" t="s">
        <v>167</v>
      </c>
      <c r="D13" s="175">
        <v>8000</v>
      </c>
      <c r="E13" s="176">
        <v>400</v>
      </c>
      <c r="F13" s="176">
        <v>7600</v>
      </c>
      <c r="G13" s="177"/>
    </row>
    <row r="14" spans="1:13" s="67" customFormat="1" ht="15.75" x14ac:dyDescent="0.25">
      <c r="A14" s="95">
        <v>4</v>
      </c>
      <c r="B14" s="174" t="s">
        <v>170</v>
      </c>
      <c r="C14" s="174" t="s">
        <v>171</v>
      </c>
      <c r="D14" s="175">
        <v>8500</v>
      </c>
      <c r="E14" s="176">
        <v>425</v>
      </c>
      <c r="F14" s="176">
        <v>8075</v>
      </c>
      <c r="G14" s="177"/>
    </row>
    <row r="15" spans="1:13" s="67" customFormat="1" ht="15.75" x14ac:dyDescent="0.25">
      <c r="A15" s="95">
        <v>5</v>
      </c>
      <c r="B15" s="174" t="s">
        <v>172</v>
      </c>
      <c r="C15" s="174" t="s">
        <v>167</v>
      </c>
      <c r="D15" s="175">
        <v>8000</v>
      </c>
      <c r="E15" s="176">
        <v>400</v>
      </c>
      <c r="F15" s="176">
        <v>7600</v>
      </c>
      <c r="G15" s="177"/>
    </row>
    <row r="16" spans="1:13" s="67" customFormat="1" ht="15.75" x14ac:dyDescent="0.25">
      <c r="A16" s="95">
        <v>6</v>
      </c>
      <c r="B16" s="174" t="s">
        <v>173</v>
      </c>
      <c r="C16" s="174" t="s">
        <v>167</v>
      </c>
      <c r="D16" s="175">
        <v>8000</v>
      </c>
      <c r="E16" s="176">
        <v>400</v>
      </c>
      <c r="F16" s="176">
        <v>7600</v>
      </c>
      <c r="G16" s="177"/>
    </row>
    <row r="17" spans="1:7" s="67" customFormat="1" ht="15.75" x14ac:dyDescent="0.25">
      <c r="A17" s="95">
        <v>7</v>
      </c>
      <c r="B17" s="174" t="s">
        <v>174</v>
      </c>
      <c r="C17" s="174" t="s">
        <v>167</v>
      </c>
      <c r="D17" s="175">
        <v>8000</v>
      </c>
      <c r="E17" s="176">
        <v>400</v>
      </c>
      <c r="F17" s="176">
        <v>7600</v>
      </c>
      <c r="G17" s="177"/>
    </row>
    <row r="18" spans="1:7" s="67" customFormat="1" ht="15.75" x14ac:dyDescent="0.25">
      <c r="A18" s="95">
        <v>8</v>
      </c>
      <c r="B18" s="174" t="s">
        <v>175</v>
      </c>
      <c r="C18" s="174" t="s">
        <v>167</v>
      </c>
      <c r="D18" s="175">
        <v>25000</v>
      </c>
      <c r="E18" s="176">
        <v>1116.0714285714284</v>
      </c>
      <c r="F18" s="176">
        <v>23883.928571428572</v>
      </c>
      <c r="G18" s="177"/>
    </row>
    <row r="19" spans="1:7" s="67" customFormat="1" ht="15.75" x14ac:dyDescent="0.25">
      <c r="A19" s="95">
        <v>9</v>
      </c>
      <c r="B19" s="174" t="s">
        <v>176</v>
      </c>
      <c r="C19" s="174" t="s">
        <v>167</v>
      </c>
      <c r="D19" s="175">
        <v>6500</v>
      </c>
      <c r="E19" s="175">
        <v>325</v>
      </c>
      <c r="F19" s="175">
        <v>6175</v>
      </c>
      <c r="G19" s="177"/>
    </row>
    <row r="20" spans="1:7" s="67" customFormat="1" ht="15.75" x14ac:dyDescent="0.25">
      <c r="A20" s="95">
        <v>10</v>
      </c>
      <c r="B20" s="174" t="s">
        <v>177</v>
      </c>
      <c r="C20" s="174" t="s">
        <v>167</v>
      </c>
      <c r="D20" s="175">
        <v>15000</v>
      </c>
      <c r="E20" s="176">
        <v>669.64285714285711</v>
      </c>
      <c r="F20" s="176">
        <v>14330.357142857143</v>
      </c>
      <c r="G20" s="177"/>
    </row>
    <row r="21" spans="1:7" s="67" customFormat="1" ht="15.75" x14ac:dyDescent="0.25">
      <c r="A21" s="95">
        <v>11</v>
      </c>
      <c r="B21" s="174" t="s">
        <v>178</v>
      </c>
      <c r="C21" s="174" t="s">
        <v>167</v>
      </c>
      <c r="D21" s="175">
        <v>6000</v>
      </c>
      <c r="E21" s="175">
        <v>325</v>
      </c>
      <c r="F21" s="175">
        <v>6175</v>
      </c>
      <c r="G21" s="177"/>
    </row>
    <row r="22" spans="1:7" s="67" customFormat="1" ht="15.75" x14ac:dyDescent="0.25">
      <c r="A22" s="95">
        <v>12</v>
      </c>
      <c r="B22" s="174" t="s">
        <v>179</v>
      </c>
      <c r="C22" s="174" t="s">
        <v>167</v>
      </c>
      <c r="D22" s="175">
        <v>5000</v>
      </c>
      <c r="E22" s="175">
        <v>250</v>
      </c>
      <c r="F22" s="175">
        <v>4750</v>
      </c>
      <c r="G22" s="177"/>
    </row>
    <row r="23" spans="1:7" s="67" customFormat="1" ht="15.75" x14ac:dyDescent="0.25">
      <c r="A23" s="95">
        <v>13</v>
      </c>
      <c r="B23" s="174" t="s">
        <v>180</v>
      </c>
      <c r="C23" s="174" t="s">
        <v>167</v>
      </c>
      <c r="D23" s="175">
        <v>9000</v>
      </c>
      <c r="E23" s="175">
        <v>450</v>
      </c>
      <c r="F23" s="175">
        <v>8550</v>
      </c>
      <c r="G23" s="178"/>
    </row>
    <row r="24" spans="1:7" s="67" customFormat="1" ht="15.75" x14ac:dyDescent="0.25">
      <c r="A24" s="95">
        <v>14</v>
      </c>
      <c r="B24" s="174" t="s">
        <v>181</v>
      </c>
      <c r="C24" s="174" t="s">
        <v>167</v>
      </c>
      <c r="D24" s="175">
        <v>8000</v>
      </c>
      <c r="E24" s="175">
        <v>400</v>
      </c>
      <c r="F24" s="175">
        <v>7600</v>
      </c>
      <c r="G24" s="177"/>
    </row>
    <row r="25" spans="1:7" s="67" customFormat="1" ht="15.75" x14ac:dyDescent="0.25">
      <c r="A25" s="95">
        <v>15</v>
      </c>
      <c r="B25" s="174" t="s">
        <v>182</v>
      </c>
      <c r="C25" s="174" t="s">
        <v>171</v>
      </c>
      <c r="D25" s="175">
        <v>15000</v>
      </c>
      <c r="E25" s="175">
        <v>750</v>
      </c>
      <c r="F25" s="175">
        <v>14250</v>
      </c>
      <c r="G25" s="177"/>
    </row>
    <row r="26" spans="1:7" s="67" customFormat="1" ht="15.75" x14ac:dyDescent="0.25">
      <c r="A26" s="95">
        <v>16</v>
      </c>
      <c r="B26" s="174" t="s">
        <v>183</v>
      </c>
      <c r="C26" s="174" t="s">
        <v>167</v>
      </c>
      <c r="D26" s="175">
        <v>6000</v>
      </c>
      <c r="E26" s="175">
        <v>300</v>
      </c>
      <c r="F26" s="175">
        <v>5700</v>
      </c>
      <c r="G26" s="177"/>
    </row>
    <row r="27" spans="1:7" s="67" customFormat="1" ht="15.75" x14ac:dyDescent="0.25">
      <c r="A27" s="95">
        <v>17</v>
      </c>
      <c r="B27" s="174" t="s">
        <v>184</v>
      </c>
      <c r="C27" s="174" t="s">
        <v>167</v>
      </c>
      <c r="D27" s="175">
        <v>4000</v>
      </c>
      <c r="E27" s="175">
        <v>200</v>
      </c>
      <c r="F27" s="175">
        <v>3800</v>
      </c>
      <c r="G27" s="177"/>
    </row>
    <row r="28" spans="1:7" s="67" customFormat="1" ht="15.75" x14ac:dyDescent="0.25">
      <c r="A28" s="95">
        <v>18</v>
      </c>
      <c r="B28" s="174" t="s">
        <v>185</v>
      </c>
      <c r="C28" s="174" t="s">
        <v>171</v>
      </c>
      <c r="D28" s="175">
        <v>12000</v>
      </c>
      <c r="E28" s="175">
        <v>600</v>
      </c>
      <c r="F28" s="175">
        <v>11400</v>
      </c>
      <c r="G28" s="177"/>
    </row>
    <row r="29" spans="1:7" s="67" customFormat="1" ht="15.75" x14ac:dyDescent="0.25">
      <c r="A29" s="95">
        <v>19</v>
      </c>
      <c r="B29" s="174" t="s">
        <v>186</v>
      </c>
      <c r="C29" s="174" t="s">
        <v>167</v>
      </c>
      <c r="D29" s="175">
        <v>9000</v>
      </c>
      <c r="E29" s="175">
        <v>450</v>
      </c>
      <c r="F29" s="175">
        <v>8550</v>
      </c>
      <c r="G29" s="177"/>
    </row>
    <row r="30" spans="1:7" s="67" customFormat="1" ht="15.75" x14ac:dyDescent="0.25">
      <c r="A30" s="95">
        <v>20</v>
      </c>
      <c r="B30" s="174" t="s">
        <v>187</v>
      </c>
      <c r="C30" s="174" t="s">
        <v>171</v>
      </c>
      <c r="D30" s="175">
        <v>18000</v>
      </c>
      <c r="E30" s="175">
        <v>803.57142857142856</v>
      </c>
      <c r="F30" s="175">
        <v>17196.428571428572</v>
      </c>
      <c r="G30" s="177"/>
    </row>
    <row r="31" spans="1:7" s="67" customFormat="1" ht="15.75" x14ac:dyDescent="0.25">
      <c r="A31" s="95">
        <v>21</v>
      </c>
      <c r="B31" s="174" t="s">
        <v>188</v>
      </c>
      <c r="C31" s="174" t="s">
        <v>171</v>
      </c>
      <c r="D31" s="175">
        <v>12000</v>
      </c>
      <c r="E31" s="175">
        <v>535.71428571428567</v>
      </c>
      <c r="F31" s="175">
        <v>11464.285714285714</v>
      </c>
      <c r="G31" s="177"/>
    </row>
    <row r="32" spans="1:7" s="67" customFormat="1" ht="15.75" x14ac:dyDescent="0.25">
      <c r="A32" s="95">
        <v>22</v>
      </c>
      <c r="B32" s="174" t="s">
        <v>189</v>
      </c>
      <c r="C32" s="174" t="s">
        <v>167</v>
      </c>
      <c r="D32" s="175">
        <v>3300</v>
      </c>
      <c r="E32" s="175">
        <v>165</v>
      </c>
      <c r="F32" s="175">
        <v>3135</v>
      </c>
      <c r="G32" s="177"/>
    </row>
    <row r="33" spans="1:7" s="67" customFormat="1" ht="15.75" x14ac:dyDescent="0.25">
      <c r="A33" s="95">
        <v>23</v>
      </c>
      <c r="B33" s="174" t="s">
        <v>190</v>
      </c>
      <c r="C33" s="174" t="s">
        <v>171</v>
      </c>
      <c r="D33" s="175">
        <v>10000</v>
      </c>
      <c r="E33" s="175">
        <v>500</v>
      </c>
      <c r="F33" s="175">
        <v>9500</v>
      </c>
      <c r="G33" s="177"/>
    </row>
    <row r="34" spans="1:7" s="67" customFormat="1" ht="15.75" x14ac:dyDescent="0.25">
      <c r="A34" s="95">
        <v>24</v>
      </c>
      <c r="B34" s="174" t="s">
        <v>191</v>
      </c>
      <c r="C34" s="174" t="s">
        <v>167</v>
      </c>
      <c r="D34" s="175">
        <v>8000</v>
      </c>
      <c r="E34" s="175">
        <v>400</v>
      </c>
      <c r="F34" s="175">
        <v>7600</v>
      </c>
      <c r="G34" s="177"/>
    </row>
    <row r="35" spans="1:7" s="67" customFormat="1" ht="15.75" x14ac:dyDescent="0.25">
      <c r="A35" s="95">
        <v>25</v>
      </c>
      <c r="B35" s="174" t="s">
        <v>192</v>
      </c>
      <c r="C35" s="174" t="s">
        <v>171</v>
      </c>
      <c r="D35" s="175">
        <v>7000</v>
      </c>
      <c r="E35" s="175">
        <v>350</v>
      </c>
      <c r="F35" s="175">
        <v>6650</v>
      </c>
      <c r="G35" s="177"/>
    </row>
    <row r="36" spans="1:7" s="67" customFormat="1" ht="15.75" x14ac:dyDescent="0.25">
      <c r="A36" s="95">
        <v>26</v>
      </c>
      <c r="B36" s="174" t="s">
        <v>193</v>
      </c>
      <c r="C36" s="174" t="s">
        <v>167</v>
      </c>
      <c r="D36" s="175">
        <v>8000</v>
      </c>
      <c r="E36" s="175">
        <v>400</v>
      </c>
      <c r="F36" s="175">
        <v>7600</v>
      </c>
      <c r="G36" s="177"/>
    </row>
    <row r="37" spans="1:7" s="67" customFormat="1" ht="31.5" x14ac:dyDescent="0.25">
      <c r="A37" s="95">
        <v>27</v>
      </c>
      <c r="B37" s="174" t="s">
        <v>195</v>
      </c>
      <c r="C37" s="174" t="s">
        <v>167</v>
      </c>
      <c r="D37" s="175">
        <v>8000</v>
      </c>
      <c r="E37" s="175">
        <v>400</v>
      </c>
      <c r="F37" s="175">
        <v>7600</v>
      </c>
      <c r="G37" s="178" t="s">
        <v>262</v>
      </c>
    </row>
    <row r="38" spans="1:7" s="67" customFormat="1" ht="31.5" x14ac:dyDescent="0.25">
      <c r="A38" s="95">
        <v>28</v>
      </c>
      <c r="B38" s="174" t="s">
        <v>196</v>
      </c>
      <c r="C38" s="174" t="s">
        <v>167</v>
      </c>
      <c r="D38" s="175">
        <v>8000</v>
      </c>
      <c r="E38" s="175">
        <v>400</v>
      </c>
      <c r="F38" s="175">
        <v>7600</v>
      </c>
      <c r="G38" s="178" t="s">
        <v>268</v>
      </c>
    </row>
    <row r="39" spans="1:7" s="67" customFormat="1" ht="31.5" x14ac:dyDescent="0.25">
      <c r="A39" s="95">
        <v>29</v>
      </c>
      <c r="B39" s="174" t="s">
        <v>197</v>
      </c>
      <c r="C39" s="174" t="s">
        <v>167</v>
      </c>
      <c r="D39" s="175">
        <v>9000</v>
      </c>
      <c r="E39" s="175">
        <v>450</v>
      </c>
      <c r="F39" s="175">
        <v>8550</v>
      </c>
      <c r="G39" s="178" t="s">
        <v>267</v>
      </c>
    </row>
    <row r="40" spans="1:7" s="67" customFormat="1" ht="31.5" x14ac:dyDescent="0.25">
      <c r="A40" s="95">
        <v>30</v>
      </c>
      <c r="B40" s="174" t="s">
        <v>198</v>
      </c>
      <c r="C40" s="174" t="s">
        <v>167</v>
      </c>
      <c r="D40" s="175">
        <v>7000</v>
      </c>
      <c r="E40" s="175">
        <v>350</v>
      </c>
      <c r="F40" s="175">
        <v>6650</v>
      </c>
      <c r="G40" s="178" t="s">
        <v>265</v>
      </c>
    </row>
    <row r="41" spans="1:7" s="67" customFormat="1" ht="15.75" x14ac:dyDescent="0.25">
      <c r="A41" s="95">
        <v>31</v>
      </c>
      <c r="B41" s="174" t="s">
        <v>199</v>
      </c>
      <c r="C41" s="174" t="s">
        <v>171</v>
      </c>
      <c r="D41" s="175">
        <v>7500</v>
      </c>
      <c r="E41" s="175">
        <v>375</v>
      </c>
      <c r="F41" s="175">
        <v>7125</v>
      </c>
      <c r="G41" s="178"/>
    </row>
    <row r="42" spans="1:7" s="67" customFormat="1" ht="31.5" x14ac:dyDescent="0.25">
      <c r="A42" s="95">
        <v>32</v>
      </c>
      <c r="B42" s="174" t="s">
        <v>200</v>
      </c>
      <c r="C42" s="174" t="s">
        <v>167</v>
      </c>
      <c r="D42" s="175">
        <v>7000</v>
      </c>
      <c r="E42" s="175">
        <v>350</v>
      </c>
      <c r="F42" s="175">
        <v>6650</v>
      </c>
      <c r="G42" s="178" t="s">
        <v>266</v>
      </c>
    </row>
    <row r="43" spans="1:7" s="67" customFormat="1" ht="15.75" x14ac:dyDescent="0.25">
      <c r="A43" s="95">
        <v>33</v>
      </c>
      <c r="B43" s="174" t="s">
        <v>201</v>
      </c>
      <c r="C43" s="174" t="s">
        <v>167</v>
      </c>
      <c r="D43" s="175">
        <v>13000</v>
      </c>
      <c r="E43" s="179">
        <v>580.35714285714289</v>
      </c>
      <c r="F43" s="180">
        <v>12419.642857142857</v>
      </c>
      <c r="G43" s="177"/>
    </row>
    <row r="44" spans="1:7" s="67" customFormat="1" ht="15.75" x14ac:dyDescent="0.25">
      <c r="A44" s="95">
        <v>34</v>
      </c>
      <c r="B44" s="174" t="s">
        <v>202</v>
      </c>
      <c r="C44" s="174" t="s">
        <v>171</v>
      </c>
      <c r="D44" s="175">
        <v>8000</v>
      </c>
      <c r="E44" s="179">
        <v>400</v>
      </c>
      <c r="F44" s="180">
        <v>7600</v>
      </c>
      <c r="G44" s="177"/>
    </row>
    <row r="45" spans="1:7" s="67" customFormat="1" ht="15.75" x14ac:dyDescent="0.25">
      <c r="A45" s="95">
        <v>35</v>
      </c>
      <c r="B45" s="174" t="s">
        <v>203</v>
      </c>
      <c r="C45" s="174" t="s">
        <v>167</v>
      </c>
      <c r="D45" s="175">
        <v>5000</v>
      </c>
      <c r="E45" s="179">
        <v>250</v>
      </c>
      <c r="F45" s="180">
        <v>4750</v>
      </c>
      <c r="G45" s="177"/>
    </row>
    <row r="46" spans="1:7" s="67" customFormat="1" ht="15.75" x14ac:dyDescent="0.25">
      <c r="A46" s="95">
        <v>36</v>
      </c>
      <c r="B46" s="174" t="s">
        <v>204</v>
      </c>
      <c r="C46" s="174" t="s">
        <v>171</v>
      </c>
      <c r="D46" s="175">
        <v>12000</v>
      </c>
      <c r="E46" s="179">
        <v>535.71428571428567</v>
      </c>
      <c r="F46" s="180">
        <v>11464.285714285714</v>
      </c>
      <c r="G46" s="177"/>
    </row>
    <row r="47" spans="1:7" s="67" customFormat="1" ht="15.75" x14ac:dyDescent="0.25">
      <c r="A47" s="95">
        <v>37</v>
      </c>
      <c r="B47" s="174" t="s">
        <v>205</v>
      </c>
      <c r="C47" s="174" t="s">
        <v>167</v>
      </c>
      <c r="D47" s="175">
        <v>12000</v>
      </c>
      <c r="E47" s="181">
        <v>600</v>
      </c>
      <c r="F47" s="180">
        <v>11400</v>
      </c>
      <c r="G47" s="178"/>
    </row>
    <row r="48" spans="1:7" s="67" customFormat="1" ht="15.75" x14ac:dyDescent="0.25">
      <c r="A48" s="95">
        <v>38</v>
      </c>
      <c r="B48" s="174" t="s">
        <v>206</v>
      </c>
      <c r="C48" s="174" t="s">
        <v>171</v>
      </c>
      <c r="D48" s="175">
        <v>16000</v>
      </c>
      <c r="E48" s="181">
        <v>714.29</v>
      </c>
      <c r="F48" s="180">
        <v>15285.71</v>
      </c>
      <c r="G48" s="177"/>
    </row>
    <row r="49" spans="1:7" s="67" customFormat="1" ht="15.75" x14ac:dyDescent="0.25">
      <c r="A49" s="95">
        <v>39</v>
      </c>
      <c r="B49" s="174" t="s">
        <v>207</v>
      </c>
      <c r="C49" s="174" t="s">
        <v>171</v>
      </c>
      <c r="D49" s="175">
        <v>12000</v>
      </c>
      <c r="E49" s="181">
        <v>600</v>
      </c>
      <c r="F49" s="180">
        <v>11400</v>
      </c>
      <c r="G49" s="177"/>
    </row>
    <row r="50" spans="1:7" s="67" customFormat="1" ht="15.75" x14ac:dyDescent="0.25">
      <c r="A50" s="95">
        <v>40</v>
      </c>
      <c r="B50" s="174" t="s">
        <v>208</v>
      </c>
      <c r="C50" s="174" t="s">
        <v>167</v>
      </c>
      <c r="D50" s="175">
        <v>20000</v>
      </c>
      <c r="E50" s="181">
        <v>892.85714285714278</v>
      </c>
      <c r="F50" s="180">
        <v>19107.142857142859</v>
      </c>
      <c r="G50" s="177"/>
    </row>
    <row r="51" spans="1:7" s="67" customFormat="1" ht="15.75" x14ac:dyDescent="0.25">
      <c r="A51" s="95">
        <v>41</v>
      </c>
      <c r="B51" s="174" t="s">
        <v>209</v>
      </c>
      <c r="C51" s="174" t="s">
        <v>167</v>
      </c>
      <c r="D51" s="175">
        <v>8000</v>
      </c>
      <c r="E51" s="181">
        <v>357.14285714285711</v>
      </c>
      <c r="F51" s="180">
        <v>7642.8571428571431</v>
      </c>
      <c r="G51" s="177"/>
    </row>
    <row r="52" spans="1:7" s="67" customFormat="1" ht="15.75" x14ac:dyDescent="0.25">
      <c r="A52" s="95">
        <v>42</v>
      </c>
      <c r="B52" s="174" t="s">
        <v>210</v>
      </c>
      <c r="C52" s="174" t="s">
        <v>167</v>
      </c>
      <c r="D52" s="175">
        <v>9500</v>
      </c>
      <c r="E52" s="179">
        <v>475</v>
      </c>
      <c r="F52" s="180">
        <v>9025</v>
      </c>
      <c r="G52" s="177"/>
    </row>
    <row r="53" spans="1:7" s="67" customFormat="1" ht="15.75" x14ac:dyDescent="0.25">
      <c r="A53" s="95">
        <v>43</v>
      </c>
      <c r="B53" s="174" t="s">
        <v>211</v>
      </c>
      <c r="C53" s="174" t="s">
        <v>167</v>
      </c>
      <c r="D53" s="175">
        <v>6000</v>
      </c>
      <c r="E53" s="181">
        <v>300</v>
      </c>
      <c r="F53" s="180">
        <v>5700</v>
      </c>
      <c r="G53" s="177"/>
    </row>
    <row r="54" spans="1:7" s="67" customFormat="1" ht="15.75" x14ac:dyDescent="0.25">
      <c r="A54" s="95">
        <v>44</v>
      </c>
      <c r="B54" s="174" t="s">
        <v>212</v>
      </c>
      <c r="C54" s="174" t="s">
        <v>171</v>
      </c>
      <c r="D54" s="175">
        <v>10000</v>
      </c>
      <c r="E54" s="179">
        <v>500</v>
      </c>
      <c r="F54" s="180">
        <v>9500</v>
      </c>
      <c r="G54" s="177"/>
    </row>
    <row r="55" spans="1:7" s="67" customFormat="1" ht="15.75" x14ac:dyDescent="0.25">
      <c r="A55" s="95">
        <v>45</v>
      </c>
      <c r="B55" s="174" t="s">
        <v>213</v>
      </c>
      <c r="C55" s="174" t="s">
        <v>167</v>
      </c>
      <c r="D55" s="175">
        <v>3500</v>
      </c>
      <c r="E55" s="179">
        <v>175</v>
      </c>
      <c r="F55" s="180">
        <v>3325</v>
      </c>
      <c r="G55" s="177"/>
    </row>
    <row r="56" spans="1:7" s="67" customFormat="1" ht="15.75" x14ac:dyDescent="0.25">
      <c r="A56" s="95">
        <v>46</v>
      </c>
      <c r="B56" s="174" t="s">
        <v>214</v>
      </c>
      <c r="C56" s="174" t="s">
        <v>167</v>
      </c>
      <c r="D56" s="175">
        <v>4000</v>
      </c>
      <c r="E56" s="179">
        <v>200</v>
      </c>
      <c r="F56" s="180">
        <v>3800</v>
      </c>
      <c r="G56" s="178"/>
    </row>
    <row r="57" spans="1:7" s="67" customFormat="1" ht="15.75" x14ac:dyDescent="0.25">
      <c r="A57" s="95">
        <v>47</v>
      </c>
      <c r="B57" s="174" t="s">
        <v>215</v>
      </c>
      <c r="C57" s="174" t="s">
        <v>171</v>
      </c>
      <c r="D57" s="175">
        <v>13000</v>
      </c>
      <c r="E57" s="179">
        <v>580.35714285714289</v>
      </c>
      <c r="F57" s="180">
        <v>12419.642857142857</v>
      </c>
      <c r="G57" s="178"/>
    </row>
    <row r="58" spans="1:7" s="67" customFormat="1" ht="15.75" x14ac:dyDescent="0.25">
      <c r="A58" s="95">
        <v>48</v>
      </c>
      <c r="B58" s="174" t="s">
        <v>216</v>
      </c>
      <c r="C58" s="174" t="s">
        <v>167</v>
      </c>
      <c r="D58" s="175">
        <v>7000</v>
      </c>
      <c r="E58" s="179">
        <v>350</v>
      </c>
      <c r="F58" s="180">
        <v>6650</v>
      </c>
      <c r="G58" s="177"/>
    </row>
    <row r="59" spans="1:7" s="67" customFormat="1" ht="15.75" x14ac:dyDescent="0.25">
      <c r="A59" s="95">
        <v>49</v>
      </c>
      <c r="B59" s="174" t="s">
        <v>217</v>
      </c>
      <c r="C59" s="174" t="s">
        <v>167</v>
      </c>
      <c r="D59" s="175">
        <v>5000</v>
      </c>
      <c r="E59" s="179">
        <v>250</v>
      </c>
      <c r="F59" s="180">
        <v>4750</v>
      </c>
      <c r="G59" s="177"/>
    </row>
    <row r="60" spans="1:7" s="67" customFormat="1" ht="15.75" x14ac:dyDescent="0.25">
      <c r="A60" s="95">
        <v>50</v>
      </c>
      <c r="B60" s="174" t="s">
        <v>218</v>
      </c>
      <c r="C60" s="174" t="s">
        <v>167</v>
      </c>
      <c r="D60" s="175">
        <v>5000</v>
      </c>
      <c r="E60" s="179">
        <v>250</v>
      </c>
      <c r="F60" s="180">
        <v>4750</v>
      </c>
      <c r="G60" s="182" t="s">
        <v>263</v>
      </c>
    </row>
    <row r="61" spans="1:7" s="67" customFormat="1" ht="15.75" x14ac:dyDescent="0.25">
      <c r="A61" s="95">
        <v>51</v>
      </c>
      <c r="B61" s="174" t="s">
        <v>219</v>
      </c>
      <c r="C61" s="174" t="s">
        <v>167</v>
      </c>
      <c r="D61" s="175">
        <v>5000</v>
      </c>
      <c r="E61" s="179">
        <v>250</v>
      </c>
      <c r="F61" s="180">
        <v>4750</v>
      </c>
      <c r="G61" s="182" t="s">
        <v>264</v>
      </c>
    </row>
    <row r="62" spans="1:7" s="67" customFormat="1" ht="15.75" x14ac:dyDescent="0.25">
      <c r="A62" s="95">
        <v>52</v>
      </c>
      <c r="B62" s="174" t="s">
        <v>220</v>
      </c>
      <c r="C62" s="174" t="s">
        <v>171</v>
      </c>
      <c r="D62" s="175">
        <v>12000</v>
      </c>
      <c r="E62" s="179">
        <v>0</v>
      </c>
      <c r="F62" s="180">
        <v>12000</v>
      </c>
      <c r="G62" s="177"/>
    </row>
    <row r="63" spans="1:7" s="67" customFormat="1" ht="15.75" x14ac:dyDescent="0.25">
      <c r="A63" s="95">
        <v>53</v>
      </c>
      <c r="B63" s="174" t="s">
        <v>221</v>
      </c>
      <c r="C63" s="174" t="s">
        <v>167</v>
      </c>
      <c r="D63" s="175">
        <v>18000</v>
      </c>
      <c r="E63" s="179">
        <v>803.57142857142856</v>
      </c>
      <c r="F63" s="180">
        <v>17196.428571428572</v>
      </c>
      <c r="G63" s="177"/>
    </row>
    <row r="64" spans="1:7" s="67" customFormat="1" ht="15.75" x14ac:dyDescent="0.25">
      <c r="A64" s="95">
        <v>54</v>
      </c>
      <c r="B64" s="174" t="s">
        <v>222</v>
      </c>
      <c r="C64" s="174" t="s">
        <v>167</v>
      </c>
      <c r="D64" s="175">
        <v>6000</v>
      </c>
      <c r="E64" s="179">
        <v>300</v>
      </c>
      <c r="F64" s="180">
        <v>5700</v>
      </c>
      <c r="G64" s="177"/>
    </row>
    <row r="65" spans="1:7" s="67" customFormat="1" ht="15.75" x14ac:dyDescent="0.25">
      <c r="A65" s="95">
        <v>55</v>
      </c>
      <c r="B65" s="174" t="s">
        <v>223</v>
      </c>
      <c r="C65" s="174" t="s">
        <v>167</v>
      </c>
      <c r="D65" s="175">
        <v>8000</v>
      </c>
      <c r="E65" s="181">
        <v>357.14285714285711</v>
      </c>
      <c r="F65" s="180">
        <v>7642.8571428571431</v>
      </c>
      <c r="G65" s="182" t="s">
        <v>269</v>
      </c>
    </row>
    <row r="66" spans="1:7" s="67" customFormat="1" ht="15.75" x14ac:dyDescent="0.25">
      <c r="A66" s="95">
        <v>56</v>
      </c>
      <c r="B66" s="174" t="s">
        <v>224</v>
      </c>
      <c r="C66" s="174" t="s">
        <v>167</v>
      </c>
      <c r="D66" s="175">
        <v>10000</v>
      </c>
      <c r="E66" s="181">
        <v>446.43</v>
      </c>
      <c r="F66" s="180">
        <v>9553.57</v>
      </c>
      <c r="G66" s="178"/>
    </row>
    <row r="67" spans="1:7" s="67" customFormat="1" ht="15.75" x14ac:dyDescent="0.25">
      <c r="A67" s="95">
        <v>57</v>
      </c>
      <c r="B67" s="174" t="s">
        <v>225</v>
      </c>
      <c r="C67" s="174" t="s">
        <v>167</v>
      </c>
      <c r="D67" s="183">
        <v>5000</v>
      </c>
      <c r="E67" s="181">
        <v>250</v>
      </c>
      <c r="F67" s="180">
        <v>4750</v>
      </c>
      <c r="G67" s="177"/>
    </row>
    <row r="68" spans="1:7" s="67" customFormat="1" ht="15.75" x14ac:dyDescent="0.25">
      <c r="A68" s="95">
        <v>58</v>
      </c>
      <c r="B68" s="174" t="s">
        <v>226</v>
      </c>
      <c r="C68" s="174" t="s">
        <v>167</v>
      </c>
      <c r="D68" s="184">
        <v>10000</v>
      </c>
      <c r="E68" s="138">
        <v>446.43</v>
      </c>
      <c r="F68" s="180">
        <v>9553.57</v>
      </c>
      <c r="G68" s="177"/>
    </row>
    <row r="69" spans="1:7" s="67" customFormat="1" ht="15.75" x14ac:dyDescent="0.25">
      <c r="A69" s="95">
        <v>59</v>
      </c>
      <c r="B69" s="174" t="s">
        <v>234</v>
      </c>
      <c r="C69" s="138" t="s">
        <v>167</v>
      </c>
      <c r="D69" s="175">
        <v>5000</v>
      </c>
      <c r="E69" s="181">
        <v>250</v>
      </c>
      <c r="F69" s="180">
        <v>4750</v>
      </c>
      <c r="G69" s="177"/>
    </row>
    <row r="70" spans="1:7" s="67" customFormat="1" ht="15.75" x14ac:dyDescent="0.25">
      <c r="A70" s="95">
        <v>60</v>
      </c>
      <c r="B70" s="174" t="s">
        <v>235</v>
      </c>
      <c r="C70" s="138" t="s">
        <v>167</v>
      </c>
      <c r="D70" s="175">
        <v>4000</v>
      </c>
      <c r="E70" s="181">
        <v>200</v>
      </c>
      <c r="F70" s="180">
        <v>3800</v>
      </c>
      <c r="G70" s="177"/>
    </row>
    <row r="71" spans="1:7" s="67" customFormat="1" ht="15.75" x14ac:dyDescent="0.25">
      <c r="A71" s="95">
        <v>61</v>
      </c>
      <c r="B71" s="174" t="s">
        <v>236</v>
      </c>
      <c r="C71" s="174" t="s">
        <v>167</v>
      </c>
      <c r="D71" s="175">
        <v>5000</v>
      </c>
      <c r="E71" s="181">
        <v>250</v>
      </c>
      <c r="F71" s="180">
        <v>4750</v>
      </c>
      <c r="G71" s="177"/>
    </row>
    <row r="72" spans="1:7" s="67" customFormat="1" ht="15.75" x14ac:dyDescent="0.25">
      <c r="A72" s="95">
        <v>62</v>
      </c>
      <c r="B72" s="174" t="s">
        <v>237</v>
      </c>
      <c r="C72" s="174" t="s">
        <v>167</v>
      </c>
      <c r="D72" s="175">
        <v>5000</v>
      </c>
      <c r="E72" s="181">
        <v>250</v>
      </c>
      <c r="F72" s="180">
        <v>4750</v>
      </c>
      <c r="G72" s="177"/>
    </row>
    <row r="73" spans="1:7" s="96" customFormat="1" ht="15.75" x14ac:dyDescent="0.25">
      <c r="A73" s="95">
        <v>63</v>
      </c>
      <c r="B73" s="174" t="s">
        <v>238</v>
      </c>
      <c r="C73" s="174" t="s">
        <v>171</v>
      </c>
      <c r="D73" s="175">
        <v>15000</v>
      </c>
      <c r="E73" s="181">
        <v>750</v>
      </c>
      <c r="F73" s="180">
        <v>14250</v>
      </c>
      <c r="G73" s="182"/>
    </row>
    <row r="74" spans="1:7" s="96" customFormat="1" ht="15.75" x14ac:dyDescent="0.25">
      <c r="A74" s="95">
        <v>64</v>
      </c>
      <c r="B74" s="174" t="s">
        <v>239</v>
      </c>
      <c r="C74" s="174" t="s">
        <v>171</v>
      </c>
      <c r="D74" s="175">
        <v>12000</v>
      </c>
      <c r="E74" s="181">
        <v>600</v>
      </c>
      <c r="F74" s="180">
        <v>11400</v>
      </c>
      <c r="G74" s="182"/>
    </row>
    <row r="75" spans="1:7" s="96" customFormat="1" ht="15.75" x14ac:dyDescent="0.25">
      <c r="A75" s="95">
        <v>65</v>
      </c>
      <c r="B75" s="174" t="s">
        <v>240</v>
      </c>
      <c r="C75" s="174" t="s">
        <v>167</v>
      </c>
      <c r="D75" s="175">
        <v>12000</v>
      </c>
      <c r="E75" s="181">
        <v>600</v>
      </c>
      <c r="F75" s="180">
        <v>11400</v>
      </c>
      <c r="G75" s="182"/>
    </row>
    <row r="76" spans="1:7" s="96" customFormat="1" ht="15.75" x14ac:dyDescent="0.25">
      <c r="A76" s="95">
        <v>66</v>
      </c>
      <c r="B76" s="174" t="s">
        <v>241</v>
      </c>
      <c r="C76" s="174" t="s">
        <v>167</v>
      </c>
      <c r="D76" s="175">
        <v>12000</v>
      </c>
      <c r="E76" s="181">
        <v>600</v>
      </c>
      <c r="F76" s="180">
        <v>11400</v>
      </c>
      <c r="G76" s="185"/>
    </row>
    <row r="77" spans="1:7" s="96" customFormat="1" ht="15.75" x14ac:dyDescent="0.25">
      <c r="A77" s="95">
        <v>67</v>
      </c>
      <c r="B77" s="174" t="s">
        <v>242</v>
      </c>
      <c r="C77" s="174" t="s">
        <v>171</v>
      </c>
      <c r="D77" s="175">
        <v>10000</v>
      </c>
      <c r="E77" s="181">
        <v>500</v>
      </c>
      <c r="F77" s="180">
        <v>9500</v>
      </c>
      <c r="G77" s="185"/>
    </row>
    <row r="78" spans="1:7" s="96" customFormat="1" ht="15.75" x14ac:dyDescent="0.25">
      <c r="A78" s="95">
        <v>68</v>
      </c>
      <c r="B78" s="174" t="s">
        <v>244</v>
      </c>
      <c r="C78" s="174" t="s">
        <v>167</v>
      </c>
      <c r="D78" s="175">
        <v>6500</v>
      </c>
      <c r="E78" s="181">
        <v>325</v>
      </c>
      <c r="F78" s="180">
        <v>6175</v>
      </c>
      <c r="G78" s="185"/>
    </row>
    <row r="79" spans="1:7" s="96" customFormat="1" ht="15.75" x14ac:dyDescent="0.25">
      <c r="A79" s="95">
        <v>69</v>
      </c>
      <c r="B79" s="174" t="s">
        <v>245</v>
      </c>
      <c r="C79" s="174" t="s">
        <v>167</v>
      </c>
      <c r="D79" s="183">
        <v>10000</v>
      </c>
      <c r="E79" s="183">
        <v>500</v>
      </c>
      <c r="F79" s="183">
        <v>9500</v>
      </c>
      <c r="G79" s="185"/>
    </row>
    <row r="80" spans="1:7" s="96" customFormat="1" ht="15.75" x14ac:dyDescent="0.25">
      <c r="A80" s="95">
        <v>70</v>
      </c>
      <c r="B80" s="174" t="s">
        <v>251</v>
      </c>
      <c r="C80" s="174" t="s">
        <v>167</v>
      </c>
      <c r="D80" s="184">
        <v>20000</v>
      </c>
      <c r="E80" s="183">
        <v>1000</v>
      </c>
      <c r="F80" s="183">
        <v>19000</v>
      </c>
      <c r="G80" s="185"/>
    </row>
    <row r="81" spans="1:7" s="96" customFormat="1" ht="15.75" x14ac:dyDescent="0.25">
      <c r="A81" s="95">
        <v>71</v>
      </c>
      <c r="B81" s="174" t="s">
        <v>144</v>
      </c>
      <c r="C81" s="174" t="s">
        <v>167</v>
      </c>
      <c r="D81" s="184">
        <v>6500</v>
      </c>
      <c r="E81" s="183">
        <v>325</v>
      </c>
      <c r="F81" s="183">
        <v>6175</v>
      </c>
      <c r="G81" s="185"/>
    </row>
    <row r="82" spans="1:7" s="96" customFormat="1" ht="15.75" x14ac:dyDescent="0.25">
      <c r="A82" s="95">
        <v>72</v>
      </c>
      <c r="B82" s="174" t="s">
        <v>252</v>
      </c>
      <c r="C82" s="174" t="s">
        <v>171</v>
      </c>
      <c r="D82" s="184">
        <v>12000</v>
      </c>
      <c r="E82" s="183">
        <v>535.71</v>
      </c>
      <c r="F82" s="183">
        <v>11464.29</v>
      </c>
      <c r="G82" s="185"/>
    </row>
    <row r="83" spans="1:7" s="96" customFormat="1" ht="15.75" x14ac:dyDescent="0.25">
      <c r="A83" s="95">
        <v>73</v>
      </c>
      <c r="B83" s="174" t="s">
        <v>253</v>
      </c>
      <c r="C83" s="174" t="s">
        <v>167</v>
      </c>
      <c r="D83" s="184">
        <v>15000</v>
      </c>
      <c r="E83" s="183">
        <v>750</v>
      </c>
      <c r="F83" s="183">
        <v>14250</v>
      </c>
      <c r="G83" s="185"/>
    </row>
    <row r="84" spans="1:7" s="96" customFormat="1" ht="15.75" x14ac:dyDescent="0.25">
      <c r="A84" s="95">
        <v>74</v>
      </c>
      <c r="B84" s="174" t="s">
        <v>254</v>
      </c>
      <c r="C84" s="174" t="s">
        <v>167</v>
      </c>
      <c r="D84" s="184">
        <v>4000</v>
      </c>
      <c r="E84" s="184">
        <v>200</v>
      </c>
      <c r="F84" s="184">
        <v>3800</v>
      </c>
      <c r="G84" s="185"/>
    </row>
    <row r="85" spans="1:7" s="96" customFormat="1" ht="15.75" x14ac:dyDescent="0.25">
      <c r="A85" s="95">
        <v>75</v>
      </c>
      <c r="B85" s="174" t="s">
        <v>255</v>
      </c>
      <c r="C85" s="174" t="s">
        <v>167</v>
      </c>
      <c r="D85" s="184">
        <v>7000</v>
      </c>
      <c r="E85" s="184">
        <v>350</v>
      </c>
      <c r="F85" s="184">
        <v>6650</v>
      </c>
      <c r="G85" s="185"/>
    </row>
    <row r="86" spans="1:7" ht="15.75" x14ac:dyDescent="0.25">
      <c r="B86" s="186"/>
      <c r="C86" s="186"/>
      <c r="D86" s="186"/>
      <c r="E86" s="187"/>
      <c r="F86" s="187"/>
      <c r="G86" s="188"/>
    </row>
    <row r="87" spans="1:7" x14ac:dyDescent="0.2">
      <c r="B87" s="4" t="s">
        <v>256</v>
      </c>
    </row>
  </sheetData>
  <protectedRanges>
    <protectedRange sqref="B29" name="Rango1_1_1_3_1_1_4"/>
    <protectedRange sqref="B30" name="Rango1_1_1_1_1_1_1_1_1_2_1"/>
    <protectedRange sqref="B28" name="Rango1_1_1_3_1_1_3_1"/>
    <protectedRange sqref="C31:D31" name="Rango4_2_2_1_1_1_1_1_1_1"/>
    <protectedRange sqref="C33:D36" name="Rango4_1_3_1_1_1_2_1_1_1_1_2_1"/>
    <protectedRange sqref="C25:D27 C13:D13 C20:D21" name="Rango4_1_3_1_1_1_2_1_1_2_1_1"/>
  </protectedRanges>
  <autoFilter ref="A9:G74"/>
  <mergeCells count="13">
    <mergeCell ref="A2:G2"/>
    <mergeCell ref="A3:G3"/>
    <mergeCell ref="A4:G4"/>
    <mergeCell ref="A5:G5"/>
    <mergeCell ref="A6:G6"/>
    <mergeCell ref="A7:G7"/>
    <mergeCell ref="G9:G10"/>
    <mergeCell ref="B9:B10"/>
    <mergeCell ref="A9:A10"/>
    <mergeCell ref="E9:E10"/>
    <mergeCell ref="C9:C10"/>
    <mergeCell ref="F9:F10"/>
    <mergeCell ref="D9:D10"/>
  </mergeCells>
  <dataValidations count="1">
    <dataValidation type="list" allowBlank="1" showErrorMessage="1" sqref="C54 C64 C60 C33 C57 C19:C20 C27:C30 C22 C42:C43">
      <formula1>$BP$1:$BQ$1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I15"/>
  <sheetViews>
    <sheetView workbookViewId="0">
      <selection activeCell="C18" sqref="C18"/>
    </sheetView>
  </sheetViews>
  <sheetFormatPr baseColWidth="10" defaultRowHeight="12.75" x14ac:dyDescent="0.2"/>
  <cols>
    <col min="1" max="1" width="8.42578125" customWidth="1"/>
    <col min="2" max="2" width="35.7109375" customWidth="1"/>
    <col min="3" max="3" width="22.85546875" customWidth="1"/>
    <col min="5" max="5" width="16.7109375" customWidth="1"/>
  </cols>
  <sheetData>
    <row r="2" spans="1:9" ht="19.5" x14ac:dyDescent="0.3">
      <c r="A2" s="213" t="s">
        <v>0</v>
      </c>
      <c r="B2" s="213"/>
      <c r="C2" s="213"/>
      <c r="D2" s="213"/>
      <c r="E2" s="213"/>
      <c r="F2" s="213"/>
      <c r="G2" s="213"/>
    </row>
    <row r="3" spans="1:9" ht="19.5" x14ac:dyDescent="0.3">
      <c r="A3" s="191" t="s">
        <v>1</v>
      </c>
      <c r="B3" s="191"/>
      <c r="C3" s="191"/>
      <c r="D3" s="191"/>
      <c r="E3" s="191"/>
      <c r="F3" s="191"/>
      <c r="G3" s="191"/>
    </row>
    <row r="4" spans="1:9" x14ac:dyDescent="0.2">
      <c r="A4" s="214" t="s">
        <v>278</v>
      </c>
      <c r="B4" s="214"/>
      <c r="C4" s="214"/>
      <c r="D4" s="214"/>
      <c r="E4" s="214"/>
      <c r="F4" s="214"/>
      <c r="G4" s="214"/>
    </row>
    <row r="5" spans="1:9" x14ac:dyDescent="0.2">
      <c r="A5" s="193" t="s">
        <v>279</v>
      </c>
      <c r="B5" s="193"/>
      <c r="C5" s="193"/>
      <c r="D5" s="193"/>
      <c r="E5" s="193"/>
      <c r="F5" s="193"/>
      <c r="G5" s="193"/>
    </row>
    <row r="6" spans="1:9" x14ac:dyDescent="0.2">
      <c r="A6" s="193" t="s">
        <v>3</v>
      </c>
      <c r="B6" s="193"/>
      <c r="C6" s="193"/>
      <c r="D6" s="193"/>
      <c r="E6" s="193"/>
      <c r="F6" s="193"/>
      <c r="G6" s="193"/>
    </row>
    <row r="7" spans="1:9" x14ac:dyDescent="0.2">
      <c r="A7" s="215">
        <v>43371</v>
      </c>
      <c r="B7" s="215"/>
      <c r="C7" s="215"/>
      <c r="D7" s="215"/>
      <c r="E7" s="215"/>
      <c r="F7" s="215"/>
      <c r="G7" s="215"/>
    </row>
    <row r="8" spans="1:9" x14ac:dyDescent="0.2">
      <c r="A8" s="216"/>
      <c r="B8" s="216"/>
      <c r="C8" s="217"/>
    </row>
    <row r="9" spans="1:9" x14ac:dyDescent="0.2">
      <c r="A9" s="218" t="s">
        <v>4</v>
      </c>
      <c r="B9" s="219" t="s">
        <v>280</v>
      </c>
      <c r="C9" s="220" t="s">
        <v>9</v>
      </c>
      <c r="D9" s="218" t="s">
        <v>281</v>
      </c>
      <c r="E9" s="221" t="s">
        <v>12</v>
      </c>
      <c r="F9" s="218" t="s">
        <v>13</v>
      </c>
      <c r="G9" s="218" t="s">
        <v>282</v>
      </c>
      <c r="H9" s="222" t="s">
        <v>283</v>
      </c>
      <c r="I9" s="222"/>
    </row>
    <row r="10" spans="1:9" x14ac:dyDescent="0.2">
      <c r="A10" s="218"/>
      <c r="B10" s="219"/>
      <c r="C10" s="220"/>
      <c r="D10" s="218"/>
      <c r="E10" s="223"/>
      <c r="F10" s="218"/>
      <c r="G10" s="218"/>
      <c r="H10" s="222"/>
      <c r="I10" s="222"/>
    </row>
    <row r="11" spans="1:9" x14ac:dyDescent="0.2">
      <c r="A11" s="224">
        <v>1</v>
      </c>
      <c r="B11" s="225" t="s">
        <v>284</v>
      </c>
      <c r="C11" s="226" t="s">
        <v>285</v>
      </c>
      <c r="D11" s="227">
        <v>21850</v>
      </c>
      <c r="E11" s="228">
        <v>0</v>
      </c>
      <c r="F11" s="229">
        <v>21850</v>
      </c>
      <c r="G11" s="230" t="s">
        <v>286</v>
      </c>
      <c r="H11" s="231">
        <v>43308</v>
      </c>
      <c r="I11" s="232"/>
    </row>
    <row r="12" spans="1:9" x14ac:dyDescent="0.2">
      <c r="A12" s="224">
        <v>2</v>
      </c>
      <c r="B12" s="225" t="s">
        <v>287</v>
      </c>
      <c r="C12" s="226" t="s">
        <v>285</v>
      </c>
      <c r="D12" s="227">
        <v>558.88</v>
      </c>
      <c r="E12" s="228">
        <v>0</v>
      </c>
      <c r="F12" s="229">
        <v>558.88</v>
      </c>
      <c r="G12" s="230" t="s">
        <v>286</v>
      </c>
      <c r="H12" s="231">
        <v>43300</v>
      </c>
      <c r="I12" s="232"/>
    </row>
    <row r="13" spans="1:9" x14ac:dyDescent="0.2">
      <c r="A13" s="224">
        <v>3</v>
      </c>
      <c r="B13" s="225" t="s">
        <v>288</v>
      </c>
      <c r="C13" s="226" t="s">
        <v>285</v>
      </c>
      <c r="D13" s="227">
        <v>310</v>
      </c>
      <c r="E13" s="228">
        <v>0</v>
      </c>
      <c r="F13" s="229">
        <v>310</v>
      </c>
      <c r="G13" s="230" t="s">
        <v>286</v>
      </c>
      <c r="H13" s="231">
        <v>43316</v>
      </c>
      <c r="I13" s="232"/>
    </row>
    <row r="14" spans="1:9" x14ac:dyDescent="0.2">
      <c r="A14" s="224"/>
      <c r="B14" s="225"/>
      <c r="C14" s="226"/>
      <c r="D14" s="227"/>
      <c r="E14" s="228"/>
      <c r="F14" s="229"/>
      <c r="G14" s="230"/>
      <c r="H14" s="231"/>
      <c r="I14" s="232"/>
    </row>
    <row r="15" spans="1:9" x14ac:dyDescent="0.2">
      <c r="F15" s="233"/>
    </row>
  </sheetData>
  <mergeCells count="18">
    <mergeCell ref="G9:G10"/>
    <mergeCell ref="H9:I10"/>
    <mergeCell ref="H11:I11"/>
    <mergeCell ref="H12:I12"/>
    <mergeCell ref="H13:I13"/>
    <mergeCell ref="H14:I14"/>
    <mergeCell ref="A9:A10"/>
    <mergeCell ref="B9:B10"/>
    <mergeCell ref="C9:C10"/>
    <mergeCell ref="D9:D10"/>
    <mergeCell ref="E9:E10"/>
    <mergeCell ref="F9:F10"/>
    <mergeCell ref="A2:G2"/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2018-09-07T21:51:50Z</cp:lastPrinted>
  <dcterms:created xsi:type="dcterms:W3CDTF">2013-11-29T23:12:09Z</dcterms:created>
  <dcterms:modified xsi:type="dcterms:W3CDTF">2018-10-10T16:37:36Z</dcterms:modified>
</cp:coreProperties>
</file>