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5. PATRIMONIO\11. NOVIEMBRE\"/>
    </mc:Choice>
  </mc:AlternateContent>
  <bookViews>
    <workbookView xWindow="0" yWindow="120" windowWidth="15480" windowHeight="8070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011'!$A$10:$P$10</definedName>
    <definedName name="_xlnm._FilterDatabase" localSheetId="1" hidden="1">'RENGLON 021'!$A$9:$O$10</definedName>
    <definedName name="_xlnm._FilterDatabase" localSheetId="2" hidden="1">'RENGLON 029'!$A$8:$G$9</definedName>
    <definedName name="_xlnm._FilterDatabase" localSheetId="3" hidden="1">'RENGLON 031'!$A$8:$M$9</definedName>
  </definedNames>
  <calcPr calcId="152511"/>
</workbook>
</file>

<file path=xl/calcChain.xml><?xml version="1.0" encoding="utf-8"?>
<calcChain xmlns="http://schemas.openxmlformats.org/spreadsheetml/2006/main">
  <c r="M70" i="7" l="1"/>
  <c r="E107" i="4"/>
  <c r="F107" i="4" s="1"/>
  <c r="E123" i="4"/>
  <c r="F123" i="4" s="1"/>
  <c r="E79" i="4"/>
  <c r="F79" i="4"/>
  <c r="E13" i="4"/>
  <c r="F13" i="4"/>
  <c r="E42" i="4"/>
  <c r="F42" i="4" s="1"/>
  <c r="E20" i="4"/>
  <c r="F20" i="4" s="1"/>
  <c r="E83" i="4"/>
  <c r="F83" i="4"/>
  <c r="E81" i="4"/>
  <c r="F81" i="4"/>
  <c r="E53" i="4"/>
  <c r="F53" i="4" s="1"/>
  <c r="E92" i="4"/>
  <c r="F92" i="4" s="1"/>
  <c r="E675" i="12"/>
  <c r="E885" i="12"/>
  <c r="E846" i="12"/>
  <c r="E234" i="12"/>
  <c r="E1123" i="12"/>
  <c r="E495" i="12"/>
  <c r="E113" i="12"/>
  <c r="E314" i="12"/>
  <c r="E422" i="12"/>
  <c r="E838" i="12"/>
  <c r="E476" i="12"/>
  <c r="E1115" i="12"/>
  <c r="E1090" i="12"/>
  <c r="M91" i="8"/>
  <c r="L91" i="8"/>
  <c r="N91" i="8" s="1"/>
  <c r="M121" i="7"/>
  <c r="E86" i="4"/>
  <c r="F86" i="4"/>
  <c r="E78" i="4"/>
  <c r="F78" i="4"/>
  <c r="E63" i="4"/>
  <c r="F63" i="4" s="1"/>
  <c r="E11" i="4"/>
  <c r="F11" i="4"/>
  <c r="E102" i="4"/>
  <c r="F102" i="4"/>
  <c r="E126" i="4"/>
  <c r="F126" i="4"/>
  <c r="E19" i="4"/>
  <c r="F19" i="4" s="1"/>
  <c r="E89" i="4"/>
  <c r="F89" i="4"/>
  <c r="F12" i="6"/>
  <c r="E104" i="4"/>
  <c r="E22" i="4"/>
  <c r="F22" i="4" s="1"/>
  <c r="E80" i="4"/>
  <c r="F80" i="4" s="1"/>
  <c r="E49" i="4"/>
  <c r="E57" i="4"/>
  <c r="E15" i="4"/>
  <c r="E128" i="4"/>
  <c r="F128" i="4" s="1"/>
  <c r="E48" i="4"/>
  <c r="F48" i="4"/>
  <c r="E73" i="4"/>
  <c r="F73" i="4"/>
  <c r="E25" i="4"/>
  <c r="F25" i="4" s="1"/>
  <c r="F96" i="4"/>
  <c r="E68" i="4"/>
  <c r="F68" i="4"/>
  <c r="E18" i="4"/>
  <c r="F18" i="4"/>
  <c r="E82" i="4"/>
  <c r="F82" i="4" s="1"/>
  <c r="E130" i="4"/>
  <c r="E90" i="4"/>
  <c r="M53" i="8"/>
  <c r="M69" i="8"/>
  <c r="M71" i="8"/>
  <c r="M77" i="8"/>
  <c r="M38" i="8"/>
  <c r="N38" i="8" s="1"/>
  <c r="M32" i="8"/>
  <c r="N32" i="8" s="1"/>
  <c r="M74" i="8"/>
  <c r="M62" i="8"/>
  <c r="M30" i="8"/>
  <c r="M40" i="8"/>
  <c r="M81" i="8"/>
  <c r="N81" i="8" s="1"/>
  <c r="M76" i="8"/>
  <c r="M87" i="8"/>
  <c r="M35" i="8"/>
  <c r="N35" i="8" s="1"/>
  <c r="M78" i="8"/>
  <c r="M80" i="8"/>
  <c r="M34" i="8"/>
  <c r="M29" i="8"/>
  <c r="N29" i="8" s="1"/>
  <c r="L69" i="8"/>
  <c r="N69" i="8" s="1"/>
  <c r="L66" i="8"/>
  <c r="N66" i="8" s="1"/>
  <c r="L84" i="8"/>
  <c r="N84" i="8" s="1"/>
  <c r="L70" i="8"/>
  <c r="N70" i="8" s="1"/>
  <c r="L21" i="8"/>
  <c r="L42" i="8"/>
  <c r="L33" i="8"/>
  <c r="L82" i="8"/>
  <c r="L23" i="8"/>
  <c r="N23" i="8" s="1"/>
  <c r="L71" i="8"/>
  <c r="N71" i="8" s="1"/>
  <c r="L77" i="8"/>
  <c r="N77" i="8" s="1"/>
  <c r="L60" i="8"/>
  <c r="N60" i="8" s="1"/>
  <c r="L55" i="8"/>
  <c r="L11" i="8"/>
  <c r="L49" i="8"/>
  <c r="L75" i="8"/>
  <c r="L41" i="8"/>
  <c r="N41" i="8" s="1"/>
  <c r="L88" i="8"/>
  <c r="N88" i="8" s="1"/>
  <c r="L56" i="8"/>
  <c r="N56" i="8" s="1"/>
  <c r="L18" i="8"/>
  <c r="N18" i="8" s="1"/>
  <c r="L27" i="8"/>
  <c r="L38" i="8"/>
  <c r="L58" i="8"/>
  <c r="L32" i="8"/>
  <c r="L14" i="8"/>
  <c r="N14" i="8" s="1"/>
  <c r="L37" i="8"/>
  <c r="N37" i="8" s="1"/>
  <c r="L74" i="8"/>
  <c r="N74" i="8" s="1"/>
  <c r="L62" i="8"/>
  <c r="N62" i="8" s="1"/>
  <c r="L30" i="8"/>
  <c r="L63" i="8"/>
  <c r="L22" i="8"/>
  <c r="L40" i="8"/>
  <c r="L59" i="8"/>
  <c r="N59" i="8" s="1"/>
  <c r="L68" i="8"/>
  <c r="N68" i="8" s="1"/>
  <c r="L16" i="8"/>
  <c r="N16" i="8"/>
  <c r="L25" i="8"/>
  <c r="L81" i="8"/>
  <c r="L79" i="8"/>
  <c r="L76" i="8"/>
  <c r="L17" i="8"/>
  <c r="L67" i="8"/>
  <c r="L48" i="8"/>
  <c r="N48" i="8" s="1"/>
  <c r="L87" i="8"/>
  <c r="N87" i="8" s="1"/>
  <c r="L93" i="8"/>
  <c r="L35" i="8"/>
  <c r="L43" i="8"/>
  <c r="L15" i="8"/>
  <c r="L94" i="8"/>
  <c r="L20" i="8"/>
  <c r="N20" i="8" s="1"/>
  <c r="L24" i="8"/>
  <c r="L89" i="8"/>
  <c r="L61" i="8"/>
  <c r="L57" i="8"/>
  <c r="L78" i="8"/>
  <c r="L51" i="8"/>
  <c r="L52" i="8"/>
  <c r="L80" i="8"/>
  <c r="L92" i="8"/>
  <c r="L65" i="8"/>
  <c r="N65" i="8" s="1"/>
  <c r="L29" i="8"/>
  <c r="L36" i="8"/>
  <c r="L34" i="8"/>
  <c r="L26" i="8"/>
  <c r="L85" i="8"/>
  <c r="L83" i="8"/>
  <c r="N83" i="8"/>
  <c r="L50" i="8"/>
  <c r="N50" i="8" s="1"/>
  <c r="L28" i="8"/>
  <c r="N28" i="8"/>
  <c r="L46" i="8"/>
  <c r="N46" i="8"/>
  <c r="L19" i="8"/>
  <c r="N19" i="8"/>
  <c r="L47" i="8"/>
  <c r="N47" i="8" s="1"/>
  <c r="L39" i="8"/>
  <c r="L90" i="8"/>
  <c r="L44" i="8"/>
  <c r="L72" i="8"/>
  <c r="N72" i="8" s="1"/>
  <c r="L73" i="8"/>
  <c r="N73" i="8" s="1"/>
  <c r="N31" i="8"/>
  <c r="D53" i="8"/>
  <c r="L53" i="8" s="1"/>
  <c r="N53" i="8" s="1"/>
  <c r="D64" i="8"/>
  <c r="L64" i="8"/>
  <c r="N64" i="8"/>
  <c r="N76" i="7"/>
  <c r="N27" i="7"/>
  <c r="O27" i="7" s="1"/>
  <c r="N108" i="7"/>
  <c r="N198" i="7"/>
  <c r="N12" i="7"/>
  <c r="N101" i="7"/>
  <c r="N199" i="7"/>
  <c r="N82" i="7"/>
  <c r="O82" i="7" s="1"/>
  <c r="N228" i="7"/>
  <c r="O228" i="7" s="1"/>
  <c r="N129" i="7"/>
  <c r="N88" i="7"/>
  <c r="O88" i="7" s="1"/>
  <c r="N62" i="7"/>
  <c r="N110" i="7"/>
  <c r="N26" i="7"/>
  <c r="N104" i="7"/>
  <c r="N213" i="7"/>
  <c r="N103" i="7"/>
  <c r="N238" i="7"/>
  <c r="O238" i="7" s="1"/>
  <c r="N22" i="7"/>
  <c r="O22" i="7" s="1"/>
  <c r="N146" i="7"/>
  <c r="N262" i="7"/>
  <c r="N136" i="7"/>
  <c r="N19" i="7"/>
  <c r="N94" i="7"/>
  <c r="N89" i="7"/>
  <c r="N65" i="7"/>
  <c r="O65" i="7" s="1"/>
  <c r="N153" i="7"/>
  <c r="N139" i="7"/>
  <c r="N100" i="7"/>
  <c r="N137" i="7"/>
  <c r="N189" i="7"/>
  <c r="N224" i="7"/>
  <c r="N99" i="7"/>
  <c r="N246" i="7"/>
  <c r="O246" i="7" s="1"/>
  <c r="N179" i="7"/>
  <c r="N49" i="7"/>
  <c r="N165" i="7"/>
  <c r="N131" i="7"/>
  <c r="N218" i="7"/>
  <c r="N192" i="7"/>
  <c r="N214" i="7"/>
  <c r="N33" i="7"/>
  <c r="O33" i="7" s="1"/>
  <c r="N169" i="7"/>
  <c r="N185" i="7"/>
  <c r="N265" i="7"/>
  <c r="N72" i="7"/>
  <c r="N81" i="7"/>
  <c r="N78" i="7"/>
  <c r="N253" i="7"/>
  <c r="N149" i="7"/>
  <c r="O149" i="7" s="1"/>
  <c r="N13" i="7"/>
  <c r="O13" i="7" s="1"/>
  <c r="N247" i="7"/>
  <c r="N248" i="7"/>
  <c r="N51" i="7"/>
  <c r="N182" i="7"/>
  <c r="N31" i="7"/>
  <c r="O31" i="7" s="1"/>
  <c r="N118" i="7"/>
  <c r="N237" i="7"/>
  <c r="O237" i="7" s="1"/>
  <c r="N41" i="7"/>
  <c r="N152" i="7"/>
  <c r="N173" i="7"/>
  <c r="N124" i="7"/>
  <c r="N154" i="7"/>
  <c r="N252" i="7"/>
  <c r="N117" i="7"/>
  <c r="N140" i="7"/>
  <c r="O140" i="7" s="1"/>
  <c r="N217" i="7"/>
  <c r="O217" i="7" s="1"/>
  <c r="N14" i="7"/>
  <c r="N203" i="7"/>
  <c r="N241" i="7"/>
  <c r="N144" i="7"/>
  <c r="N87" i="7"/>
  <c r="N250" i="7"/>
  <c r="N227" i="7"/>
  <c r="O227" i="7" s="1"/>
  <c r="N245" i="7"/>
  <c r="N92" i="7"/>
  <c r="N111" i="7"/>
  <c r="N157" i="7"/>
  <c r="N178" i="7"/>
  <c r="N257" i="7"/>
  <c r="N64" i="7"/>
  <c r="O64" i="7" s="1"/>
  <c r="N123" i="7"/>
  <c r="O123" i="7" s="1"/>
  <c r="N133" i="7"/>
  <c r="N83" i="7"/>
  <c r="N93" i="7"/>
  <c r="N205" i="7"/>
  <c r="N266" i="7"/>
  <c r="N113" i="7"/>
  <c r="N155" i="7"/>
  <c r="O155" i="7" s="1"/>
  <c r="N106" i="7"/>
  <c r="N254" i="7"/>
  <c r="O254" i="7" s="1"/>
  <c r="N96" i="7"/>
  <c r="N11" i="7"/>
  <c r="N226" i="7"/>
  <c r="N215" i="7"/>
  <c r="N269" i="7"/>
  <c r="N66" i="7"/>
  <c r="N210" i="7"/>
  <c r="N75" i="7"/>
  <c r="N156" i="7"/>
  <c r="N77" i="7"/>
  <c r="N45" i="7"/>
  <c r="N69" i="7"/>
  <c r="N151" i="7"/>
  <c r="N145" i="7"/>
  <c r="N86" i="7"/>
  <c r="N216" i="7"/>
  <c r="N105" i="7"/>
  <c r="N74" i="7"/>
  <c r="N43" i="7"/>
  <c r="N161" i="7"/>
  <c r="O161" i="7" s="1"/>
  <c r="N36" i="7"/>
  <c r="N17" i="7"/>
  <c r="N260" i="7"/>
  <c r="N158" i="7"/>
  <c r="N188" i="7"/>
  <c r="N242" i="7"/>
  <c r="N190" i="7"/>
  <c r="N267" i="7"/>
  <c r="I95" i="7"/>
  <c r="M58" i="7"/>
  <c r="O58" i="7"/>
  <c r="M76" i="7"/>
  <c r="O76" i="7" s="1"/>
  <c r="M244" i="7"/>
  <c r="O244" i="7" s="1"/>
  <c r="M27" i="7"/>
  <c r="M108" i="7"/>
  <c r="O108" i="7"/>
  <c r="M198" i="7"/>
  <c r="O198" i="7" s="1"/>
  <c r="M183" i="7"/>
  <c r="O183" i="7"/>
  <c r="M12" i="7"/>
  <c r="O12" i="7"/>
  <c r="M101" i="7"/>
  <c r="O101" i="7" s="1"/>
  <c r="M199" i="7"/>
  <c r="O199" i="7"/>
  <c r="M82" i="7"/>
  <c r="M228" i="7"/>
  <c r="M129" i="7"/>
  <c r="O129" i="7" s="1"/>
  <c r="M88" i="7"/>
  <c r="M32" i="7"/>
  <c r="O32" i="7" s="1"/>
  <c r="M166" i="7"/>
  <c r="O166" i="7" s="1"/>
  <c r="M62" i="7"/>
  <c r="M85" i="7"/>
  <c r="O85" i="7"/>
  <c r="M16" i="7"/>
  <c r="O16" i="7"/>
  <c r="M110" i="7"/>
  <c r="O110" i="7" s="1"/>
  <c r="M26" i="7"/>
  <c r="M172" i="7"/>
  <c r="O172" i="7"/>
  <c r="M104" i="7"/>
  <c r="O104" i="7"/>
  <c r="M213" i="7"/>
  <c r="O213" i="7" s="1"/>
  <c r="M103" i="7"/>
  <c r="O103" i="7" s="1"/>
  <c r="M238" i="7"/>
  <c r="M22" i="7"/>
  <c r="M44" i="7"/>
  <c r="O44" i="7"/>
  <c r="M146" i="7"/>
  <c r="M262" i="7"/>
  <c r="O262" i="7" s="1"/>
  <c r="M136" i="7"/>
  <c r="M19" i="7"/>
  <c r="O19" i="7"/>
  <c r="M94" i="7"/>
  <c r="O94" i="7" s="1"/>
  <c r="M89" i="7"/>
  <c r="O89" i="7" s="1"/>
  <c r="M230" i="7"/>
  <c r="O230" i="7" s="1"/>
  <c r="M65" i="7"/>
  <c r="M153" i="7"/>
  <c r="O153" i="7"/>
  <c r="M139" i="7"/>
  <c r="O139" i="7" s="1"/>
  <c r="M100" i="7"/>
  <c r="O100" i="7" s="1"/>
  <c r="M137" i="7"/>
  <c r="O137" i="7"/>
  <c r="M189" i="7"/>
  <c r="O189" i="7"/>
  <c r="M119" i="7"/>
  <c r="O119" i="7" s="1"/>
  <c r="M187" i="7"/>
  <c r="O187" i="7" s="1"/>
  <c r="M170" i="7"/>
  <c r="O170" i="7"/>
  <c r="M224" i="7"/>
  <c r="O224" i="7"/>
  <c r="M67" i="7"/>
  <c r="O67" i="7" s="1"/>
  <c r="M99" i="7"/>
  <c r="O99" i="7" s="1"/>
  <c r="M246" i="7"/>
  <c r="M37" i="7"/>
  <c r="O37" i="7"/>
  <c r="M179" i="7"/>
  <c r="M239" i="7"/>
  <c r="O239" i="7" s="1"/>
  <c r="M207" i="7"/>
  <c r="O207" i="7"/>
  <c r="M49" i="7"/>
  <c r="O49" i="7" s="1"/>
  <c r="M21" i="7"/>
  <c r="O21" i="7" s="1"/>
  <c r="M204" i="7"/>
  <c r="O204" i="7" s="1"/>
  <c r="M236" i="7"/>
  <c r="O236" i="7"/>
  <c r="M200" i="7"/>
  <c r="O200" i="7"/>
  <c r="M165" i="7"/>
  <c r="O165" i="7"/>
  <c r="M142" i="7"/>
  <c r="O142" i="7" s="1"/>
  <c r="M167" i="7"/>
  <c r="O167" i="7"/>
  <c r="M201" i="7"/>
  <c r="O201" i="7"/>
  <c r="M15" i="7"/>
  <c r="O15" i="7"/>
  <c r="M209" i="7"/>
  <c r="O209" i="7" s="1"/>
  <c r="M271" i="7"/>
  <c r="O271" i="7"/>
  <c r="M206" i="7"/>
  <c r="O206" i="7"/>
  <c r="M220" i="7"/>
  <c r="O220" i="7"/>
  <c r="M90" i="7"/>
  <c r="O90" i="7" s="1"/>
  <c r="M23" i="7"/>
  <c r="O23" i="7"/>
  <c r="M73" i="7"/>
  <c r="O73" i="7"/>
  <c r="M193" i="7"/>
  <c r="O193" i="7"/>
  <c r="M131" i="7"/>
  <c r="O131" i="7" s="1"/>
  <c r="M218" i="7"/>
  <c r="O218" i="7"/>
  <c r="M192" i="7"/>
  <c r="O192" i="7"/>
  <c r="M214" i="7"/>
  <c r="O214" i="7"/>
  <c r="M107" i="7"/>
  <c r="O107" i="7" s="1"/>
  <c r="M71" i="7"/>
  <c r="O71" i="7"/>
  <c r="M33" i="7"/>
  <c r="M223" i="7"/>
  <c r="O223" i="7" s="1"/>
  <c r="M169" i="7"/>
  <c r="M263" i="7"/>
  <c r="O263" i="7"/>
  <c r="M185" i="7"/>
  <c r="O185" i="7"/>
  <c r="M196" i="7"/>
  <c r="O196" i="7" s="1"/>
  <c r="M24" i="7"/>
  <c r="O24" i="7" s="1"/>
  <c r="M54" i="7"/>
  <c r="O54" i="7"/>
  <c r="M265" i="7"/>
  <c r="O265" i="7"/>
  <c r="M72" i="7"/>
  <c r="O72" i="7" s="1"/>
  <c r="M120" i="7"/>
  <c r="O120" i="7" s="1"/>
  <c r="M98" i="7"/>
  <c r="O98" i="7" s="1"/>
  <c r="M81" i="7"/>
  <c r="O81" i="7"/>
  <c r="M78" i="7"/>
  <c r="O78" i="7" s="1"/>
  <c r="M30" i="7"/>
  <c r="O30" i="7"/>
  <c r="M253" i="7"/>
  <c r="O253" i="7" s="1"/>
  <c r="M80" i="7"/>
  <c r="O80" i="7"/>
  <c r="M175" i="7"/>
  <c r="O175" i="7"/>
  <c r="M258" i="7"/>
  <c r="O258" i="7"/>
  <c r="M221" i="7"/>
  <c r="O221" i="7" s="1"/>
  <c r="M149" i="7"/>
  <c r="M13" i="7"/>
  <c r="M247" i="7"/>
  <c r="O247" i="7" s="1"/>
  <c r="M256" i="7"/>
  <c r="O256" i="7" s="1"/>
  <c r="M248" i="7"/>
  <c r="O248" i="7"/>
  <c r="M249" i="7"/>
  <c r="O249" i="7"/>
  <c r="M243" i="7"/>
  <c r="O243" i="7" s="1"/>
  <c r="M109" i="7"/>
  <c r="O109" i="7" s="1"/>
  <c r="M51" i="7"/>
  <c r="O51" i="7"/>
  <c r="M34" i="7"/>
  <c r="O34" i="7"/>
  <c r="M182" i="7"/>
  <c r="O182" i="7"/>
  <c r="M195" i="7"/>
  <c r="O195" i="7" s="1"/>
  <c r="M31" i="7"/>
  <c r="M55" i="7"/>
  <c r="O55" i="7"/>
  <c r="M112" i="7"/>
  <c r="O112" i="7"/>
  <c r="M160" i="7"/>
  <c r="O160" i="7" s="1"/>
  <c r="M125" i="7"/>
  <c r="O125" i="7"/>
  <c r="M255" i="7"/>
  <c r="O255" i="7"/>
  <c r="M118" i="7"/>
  <c r="O118" i="7"/>
  <c r="M237" i="7"/>
  <c r="M240" i="7"/>
  <c r="O240" i="7"/>
  <c r="M150" i="7"/>
  <c r="O150" i="7"/>
  <c r="M41" i="7"/>
  <c r="O41" i="7"/>
  <c r="M20" i="7"/>
  <c r="O20" i="7" s="1"/>
  <c r="M152" i="7"/>
  <c r="O152" i="7" s="1"/>
  <c r="M173" i="7"/>
  <c r="O173" i="7"/>
  <c r="M124" i="7"/>
  <c r="O124" i="7"/>
  <c r="M84" i="7"/>
  <c r="O84" i="7" s="1"/>
  <c r="M252" i="7"/>
  <c r="O252" i="7" s="1"/>
  <c r="M154" i="7"/>
  <c r="O154" i="7"/>
  <c r="M186" i="7"/>
  <c r="O186" i="7"/>
  <c r="M117" i="7"/>
  <c r="O117" i="7" s="1"/>
  <c r="M35" i="7"/>
  <c r="O35" i="7" s="1"/>
  <c r="M202" i="7"/>
  <c r="O202" i="7"/>
  <c r="M140" i="7"/>
  <c r="M134" i="7"/>
  <c r="O134" i="7" s="1"/>
  <c r="M114" i="7"/>
  <c r="O114" i="7" s="1"/>
  <c r="O143" i="7"/>
  <c r="M217" i="7"/>
  <c r="M14" i="7"/>
  <c r="O14" i="7"/>
  <c r="M203" i="7"/>
  <c r="O203" i="7" s="1"/>
  <c r="M241" i="7"/>
  <c r="M194" i="7"/>
  <c r="O194" i="7"/>
  <c r="M144" i="7"/>
  <c r="O144" i="7"/>
  <c r="M191" i="7"/>
  <c r="O191" i="7" s="1"/>
  <c r="M135" i="7"/>
  <c r="O135" i="7" s="1"/>
  <c r="M87" i="7"/>
  <c r="O87" i="7"/>
  <c r="M233" i="7"/>
  <c r="O233" i="7"/>
  <c r="M225" i="7"/>
  <c r="O225" i="7" s="1"/>
  <c r="M138" i="7"/>
  <c r="O138" i="7" s="1"/>
  <c r="O163" i="7"/>
  <c r="M116" i="7"/>
  <c r="O116" i="7"/>
  <c r="M250" i="7"/>
  <c r="O250" i="7"/>
  <c r="M227" i="7"/>
  <c r="M270" i="7"/>
  <c r="O270" i="7"/>
  <c r="M102" i="7"/>
  <c r="O102" i="7"/>
  <c r="M245" i="7"/>
  <c r="O245" i="7"/>
  <c r="M40" i="7"/>
  <c r="O40" i="7" s="1"/>
  <c r="M92" i="7"/>
  <c r="O92" i="7"/>
  <c r="M111" i="7"/>
  <c r="O111" i="7"/>
  <c r="M128" i="7"/>
  <c r="O128" i="7"/>
  <c r="M38" i="7"/>
  <c r="O38" i="7" s="1"/>
  <c r="M63" i="7"/>
  <c r="O63" i="7"/>
  <c r="M162" i="7"/>
  <c r="O162" i="7"/>
  <c r="M157" i="7"/>
  <c r="O157" i="7"/>
  <c r="M178" i="7"/>
  <c r="M257" i="7"/>
  <c r="O257" i="7" s="1"/>
  <c r="M64" i="7"/>
  <c r="M123" i="7"/>
  <c r="M133" i="7"/>
  <c r="M83" i="7"/>
  <c r="O83" i="7" s="1"/>
  <c r="M47" i="7"/>
  <c r="O47" i="7"/>
  <c r="M93" i="7"/>
  <c r="O93" i="7"/>
  <c r="M48" i="7"/>
  <c r="O48" i="7" s="1"/>
  <c r="M205" i="7"/>
  <c r="O205" i="7" s="1"/>
  <c r="M266" i="7"/>
  <c r="O266" i="7"/>
  <c r="M180" i="7"/>
  <c r="O180" i="7"/>
  <c r="M113" i="7"/>
  <c r="O113" i="7"/>
  <c r="M234" i="7"/>
  <c r="O234" i="7" s="1"/>
  <c r="M212" i="7"/>
  <c r="O212" i="7"/>
  <c r="M155" i="7"/>
  <c r="M211" i="7"/>
  <c r="O211" i="7"/>
  <c r="M106" i="7"/>
  <c r="M254" i="7"/>
  <c r="M96" i="7"/>
  <c r="O96" i="7"/>
  <c r="M261" i="7"/>
  <c r="O261" i="7"/>
  <c r="M53" i="7"/>
  <c r="O53" i="7" s="1"/>
  <c r="M11" i="7"/>
  <c r="O11" i="7" s="1"/>
  <c r="M226" i="7"/>
  <c r="O226" i="7"/>
  <c r="M215" i="7"/>
  <c r="O215" i="7"/>
  <c r="M269" i="7"/>
  <c r="O269" i="7" s="1"/>
  <c r="M259" i="7"/>
  <c r="O259" i="7" s="1"/>
  <c r="M219" i="7"/>
  <c r="O219" i="7"/>
  <c r="M264" i="7"/>
  <c r="O264" i="7"/>
  <c r="M39" i="7"/>
  <c r="O39" i="7" s="1"/>
  <c r="M97" i="7"/>
  <c r="O97" i="7" s="1"/>
  <c r="M171" i="7"/>
  <c r="O171" i="7"/>
  <c r="M126" i="7"/>
  <c r="O126" i="7"/>
  <c r="M61" i="7"/>
  <c r="O61" i="7" s="1"/>
  <c r="M25" i="7"/>
  <c r="O25" i="7" s="1"/>
  <c r="M232" i="7"/>
  <c r="O232" i="7"/>
  <c r="M148" i="7"/>
  <c r="O148" i="7"/>
  <c r="M28" i="7"/>
  <c r="O28" i="7" s="1"/>
  <c r="M168" i="7"/>
  <c r="O168" i="7" s="1"/>
  <c r="M122" i="7"/>
  <c r="O122" i="7"/>
  <c r="M66" i="7"/>
  <c r="O66" i="7"/>
  <c r="M210" i="7"/>
  <c r="M75" i="7"/>
  <c r="O75" i="7" s="1"/>
  <c r="M156" i="7"/>
  <c r="O156" i="7"/>
  <c r="M251" i="7"/>
  <c r="O251" i="7"/>
  <c r="M77" i="7"/>
  <c r="O77" i="7" s="1"/>
  <c r="M45" i="7"/>
  <c r="O45" i="7" s="1"/>
  <c r="M29" i="7"/>
  <c r="O29" i="7"/>
  <c r="M59" i="7"/>
  <c r="O59" i="7"/>
  <c r="M46" i="7"/>
  <c r="O46" i="7"/>
  <c r="M141" i="7"/>
  <c r="O141" i="7" s="1"/>
  <c r="M56" i="7"/>
  <c r="O56" i="7"/>
  <c r="M164" i="7"/>
  <c r="O164" i="7"/>
  <c r="M115" i="7"/>
  <c r="O115" i="7"/>
  <c r="M197" i="7"/>
  <c r="O197" i="7" s="1"/>
  <c r="M69" i="7"/>
  <c r="O69" i="7"/>
  <c r="M151" i="7"/>
  <c r="O151" i="7"/>
  <c r="M145" i="7"/>
  <c r="O145" i="7" s="1"/>
  <c r="M229" i="7"/>
  <c r="O229" i="7" s="1"/>
  <c r="M86" i="7"/>
  <c r="M268" i="7"/>
  <c r="O268" i="7"/>
  <c r="M216" i="7"/>
  <c r="O105" i="7"/>
  <c r="O231" i="7"/>
  <c r="M222" i="7"/>
  <c r="O222" i="7"/>
  <c r="M74" i="7"/>
  <c r="O74" i="7"/>
  <c r="O50" i="7"/>
  <c r="M79" i="7"/>
  <c r="O79" i="7"/>
  <c r="M181" i="7"/>
  <c r="O181" i="7" s="1"/>
  <c r="M52" i="7"/>
  <c r="O52" i="7" s="1"/>
  <c r="O235" i="7"/>
  <c r="M43" i="7"/>
  <c r="M95" i="7"/>
  <c r="M208" i="7"/>
  <c r="O208" i="7" s="1"/>
  <c r="M161" i="7"/>
  <c r="O159" i="7"/>
  <c r="M36" i="7"/>
  <c r="M130" i="7"/>
  <c r="M17" i="7"/>
  <c r="M260" i="7"/>
  <c r="M158" i="7"/>
  <c r="M177" i="7"/>
  <c r="M188" i="7"/>
  <c r="M132" i="7"/>
  <c r="M190" i="7"/>
  <c r="M267" i="7"/>
  <c r="N39" i="8"/>
  <c r="N90" i="8"/>
  <c r="N44" i="8"/>
  <c r="N21" i="8"/>
  <c r="N33" i="8"/>
  <c r="N82" i="8"/>
  <c r="N55" i="8"/>
  <c r="N11" i="8"/>
  <c r="N49" i="8"/>
  <c r="N75" i="8"/>
  <c r="N27" i="8"/>
  <c r="N58" i="8"/>
  <c r="N30" i="8"/>
  <c r="N63" i="8"/>
  <c r="N22" i="8"/>
  <c r="N40" i="8"/>
  <c r="N25" i="8"/>
  <c r="N79" i="8"/>
  <c r="N76" i="8"/>
  <c r="N17" i="8"/>
  <c r="N67" i="8"/>
  <c r="N15" i="8"/>
  <c r="N57" i="8"/>
  <c r="N51" i="8"/>
  <c r="N52" i="8"/>
  <c r="N36" i="8"/>
  <c r="N34" i="8"/>
  <c r="N26" i="8"/>
  <c r="E39" i="4"/>
  <c r="F39" i="4"/>
  <c r="E119" i="4"/>
  <c r="F119" i="4" s="1"/>
  <c r="E62" i="4"/>
  <c r="F62" i="4" s="1"/>
  <c r="F105" i="4"/>
  <c r="E71" i="4"/>
  <c r="F71" i="4"/>
  <c r="E24" i="4"/>
  <c r="F24" i="4"/>
  <c r="E117" i="4"/>
  <c r="F117" i="4" s="1"/>
  <c r="E60" i="4"/>
  <c r="F60" i="4"/>
  <c r="E64" i="4"/>
  <c r="F64" i="4"/>
  <c r="F109" i="4"/>
  <c r="F104" i="4"/>
  <c r="F17" i="4"/>
  <c r="F77" i="4"/>
  <c r="F49" i="4"/>
  <c r="F57" i="4"/>
  <c r="F15" i="4"/>
  <c r="F130" i="4"/>
  <c r="F72" i="4"/>
  <c r="F90" i="4"/>
  <c r="E84" i="4"/>
  <c r="F84" i="4"/>
  <c r="E16" i="4"/>
  <c r="F16" i="4"/>
  <c r="F40" i="4"/>
  <c r="E97" i="4"/>
  <c r="F97" i="4" s="1"/>
  <c r="F31" i="4"/>
  <c r="F38" i="4"/>
  <c r="E74" i="4"/>
  <c r="F74" i="4"/>
  <c r="E69" i="4"/>
  <c r="F69" i="4" s="1"/>
  <c r="E116" i="4"/>
  <c r="F116" i="4" s="1"/>
  <c r="E23" i="4"/>
  <c r="F23" i="4"/>
  <c r="E108" i="4"/>
  <c r="F108" i="4"/>
  <c r="E125" i="4"/>
  <c r="F125" i="4" s="1"/>
  <c r="E91" i="4"/>
  <c r="F91" i="4" s="1"/>
  <c r="E47" i="4"/>
  <c r="F47" i="4"/>
  <c r="E51" i="4"/>
  <c r="F51" i="4"/>
  <c r="E35" i="4"/>
  <c r="F35" i="4" s="1"/>
  <c r="E113" i="4"/>
  <c r="F113" i="4"/>
  <c r="F29" i="4"/>
  <c r="E41" i="4"/>
  <c r="F41" i="4"/>
  <c r="F87" i="4"/>
  <c r="E56" i="4"/>
  <c r="F56" i="4" s="1"/>
  <c r="E95" i="4"/>
  <c r="F95" i="4"/>
  <c r="E28" i="4"/>
  <c r="F28" i="4"/>
  <c r="E34" i="4"/>
  <c r="F34" i="4"/>
  <c r="E66" i="4"/>
  <c r="F66" i="4" s="1"/>
  <c r="E33" i="4"/>
  <c r="F33" i="4" s="1"/>
  <c r="F43" i="4"/>
  <c r="E111" i="4"/>
  <c r="F111" i="4"/>
  <c r="E127" i="4"/>
  <c r="F127" i="4"/>
  <c r="E54" i="4"/>
  <c r="F54" i="4" s="1"/>
  <c r="F112" i="4"/>
  <c r="E55" i="4"/>
  <c r="F55" i="4"/>
  <c r="E106" i="4"/>
  <c r="F106" i="4"/>
  <c r="E121" i="4"/>
  <c r="F121" i="4" s="1"/>
  <c r="E50" i="4"/>
  <c r="F50" i="4" s="1"/>
  <c r="E103" i="4"/>
  <c r="F103" i="4"/>
  <c r="E94" i="4"/>
  <c r="F94" i="4"/>
  <c r="E120" i="4"/>
  <c r="F120" i="4" s="1"/>
  <c r="E114" i="4"/>
  <c r="F114" i="4" s="1"/>
  <c r="E10" i="4"/>
  <c r="F10" i="4"/>
  <c r="E52" i="4"/>
  <c r="F52" i="4"/>
  <c r="F118" i="4"/>
  <c r="F88" i="4"/>
  <c r="E14" i="4"/>
  <c r="F14" i="4" s="1"/>
  <c r="E30" i="4"/>
  <c r="F30" i="4"/>
  <c r="E32" i="4"/>
  <c r="F32" i="4"/>
  <c r="E100" i="4"/>
  <c r="F100" i="4" s="1"/>
  <c r="E65" i="4"/>
  <c r="F65" i="4"/>
  <c r="E12" i="4"/>
  <c r="F12" i="4"/>
  <c r="E124" i="4"/>
  <c r="F124" i="4"/>
  <c r="E115" i="4"/>
  <c r="F115" i="4" s="1"/>
  <c r="E21" i="4"/>
  <c r="F21" i="4"/>
  <c r="E76" i="4"/>
  <c r="F76" i="4"/>
  <c r="F58" i="4"/>
  <c r="E45" i="4"/>
  <c r="F45" i="4"/>
  <c r="E122" i="4"/>
  <c r="F122" i="4"/>
  <c r="E46" i="4"/>
  <c r="F46" i="4"/>
  <c r="E37" i="4"/>
  <c r="F37" i="4"/>
  <c r="E36" i="4"/>
  <c r="F36" i="4"/>
  <c r="E70" i="4"/>
  <c r="F70" i="4"/>
  <c r="E85" i="4"/>
  <c r="F85" i="4"/>
  <c r="E93" i="4"/>
  <c r="F93" i="4"/>
  <c r="E44" i="4"/>
  <c r="F44" i="4"/>
  <c r="E61" i="4"/>
  <c r="F61" i="4"/>
  <c r="E67" i="4"/>
  <c r="F67" i="4"/>
  <c r="E75" i="4"/>
  <c r="F75" i="4"/>
  <c r="F110" i="4"/>
  <c r="E98" i="4"/>
  <c r="F98" i="4" s="1"/>
  <c r="E129" i="4"/>
  <c r="F129" i="4" s="1"/>
  <c r="E26" i="4"/>
  <c r="E27" i="4"/>
  <c r="F27" i="4"/>
  <c r="E99" i="4"/>
  <c r="F99" i="4"/>
  <c r="E101" i="4"/>
  <c r="F101" i="4"/>
  <c r="E59" i="4"/>
  <c r="F59" i="4"/>
  <c r="N42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F26" i="4"/>
  <c r="O176" i="7"/>
  <c r="O178" i="7"/>
  <c r="O241" i="7"/>
  <c r="O136" i="7"/>
  <c r="O146" i="7"/>
  <c r="O26" i="7"/>
  <c r="O62" i="7"/>
  <c r="O106" i="7" l="1"/>
  <c r="O210" i="7"/>
  <c r="O169" i="7"/>
  <c r="O179" i="7"/>
  <c r="O86" i="7"/>
  <c r="O216" i="7"/>
  <c r="O133" i="7"/>
</calcChain>
</file>

<file path=xl/comments1.xml><?xml version="1.0" encoding="utf-8"?>
<comments xmlns="http://schemas.openxmlformats.org/spreadsheetml/2006/main">
  <authors>
    <author>recursos</author>
    <author>Lisbett S</author>
  </authors>
  <commentList>
    <comment ref="B50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95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112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200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35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SILVIA VERONICA BOLAÑOS RES. 01/07/2018
</t>
        </r>
      </text>
    </comment>
  </commentList>
</comments>
</file>

<file path=xl/comments3.xml><?xml version="1.0" encoding="utf-8"?>
<comments xmlns="http://schemas.openxmlformats.org/spreadsheetml/2006/main">
  <authors>
    <author>Luis Rodolfo Escobar</author>
  </authors>
  <commentList>
    <comment ref="B202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JUICIO POR EL 50% DE SU SALARIO </t>
        </r>
      </text>
    </comment>
    <comment ref="B74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CONTRATO FINALIZA EL 15/03/2018</t>
        </r>
      </text>
    </comment>
  </commentList>
</comments>
</file>

<file path=xl/sharedStrings.xml><?xml version="1.0" encoding="utf-8"?>
<sst xmlns="http://schemas.openxmlformats.org/spreadsheetml/2006/main" count="6327" uniqueCount="1900">
  <si>
    <t>MINISTERIO DE CULTURA Y DEPORTES</t>
  </si>
  <si>
    <t>UNIDAD DE INFORMACION PUBLICA</t>
  </si>
  <si>
    <t>NUMERAL 4 ARTICULO 10</t>
  </si>
  <si>
    <t>No.</t>
  </si>
  <si>
    <t>RENGLON 029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</si>
  <si>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</si>
  <si>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</si>
  <si>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</si>
  <si>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</si>
  <si>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</si>
  <si>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</si>
  <si>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</si>
  <si>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SUB GRUPO 18</t>
  </si>
  <si>
    <t>DIRECCIÓN GENERAL DEL PATRIMONIO CULTURAL Y NATURAL</t>
  </si>
  <si>
    <t>RENGLON 021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</si>
  <si>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</si>
  <si>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</si>
  <si>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</si>
  <si>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</si>
  <si>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</si>
  <si>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</si>
  <si>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</si>
  <si>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</si>
  <si>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DIRECCION GENERAL DEL PATRIMONIO CULTURAL Y NATURAL</t>
  </si>
  <si>
    <t>RENGLON 031</t>
  </si>
  <si>
    <t>SALARIO</t>
  </si>
  <si>
    <t>RENGLON 011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</si>
  <si>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</si>
  <si>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</si>
  <si>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</si>
  <si>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</si>
  <si>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</si>
  <si>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</si>
  <si>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N/A</t>
  </si>
  <si>
    <t>CONTRATACIONES POR COMPRAS O FINANCIERO</t>
  </si>
  <si>
    <t xml:space="preserve">SERVICIOS TECNICOS 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</si>
  <si>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</si>
  <si>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</si>
  <si>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</si>
  <si>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</si>
  <si>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</si>
  <si>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</si>
  <si>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</si>
  <si>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</si>
  <si>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</si>
  <si>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</si>
  <si>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</si>
  <si>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</si>
  <si>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GUSTAVO ADOLFO MENDOZA POLANCO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</si>
  <si>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</si>
  <si>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</si>
  <si>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</si>
  <si>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</si>
  <si>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</si>
  <si>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</si>
  <si>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</si>
  <si>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CARLOS ENRIQUE LÓPEZ PINEDA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</si>
  <si>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</si>
  <si>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</si>
  <si>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</si>
  <si>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</si>
  <si>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</si>
  <si>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</si>
  <si>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</si>
  <si>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</si>
  <si>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</si>
  <si>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</si>
  <si>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</si>
  <si>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</si>
  <si>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</si>
  <si>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</si>
  <si>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</si>
  <si>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</si>
  <si>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</si>
  <si>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VALERIE GIMENA GONZÁLEZ RAMOS</t>
  </si>
  <si>
    <t>JOSSELYNE MADELYNE LEMUS GARCÍA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</si>
  <si>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</si>
  <si>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</si>
  <si>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</si>
  <si>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</si>
  <si>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</si>
  <si>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</si>
  <si>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</si>
  <si>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JOSÉ ALFONSO GIRÓN MENDEZ</t>
  </si>
  <si>
    <t>JORGE MORALES CABRERA</t>
  </si>
  <si>
    <t>GLENDA DEL ROSARIO CASTILLO HERNÁNDEZ</t>
  </si>
  <si>
    <t>JOSÉ MARIA ANAVISCA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</si>
  <si>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</si>
  <si>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</si>
  <si>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</si>
  <si>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</si>
  <si>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</si>
  <si>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</si>
  <si>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CARLOS ALBERTO ESPIGARES LUARCA</t>
  </si>
  <si>
    <t>RUDY ESTUARDO LÓPEZ ESCOBAR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</si>
  <si>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</si>
  <si>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</si>
  <si>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</si>
  <si>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</si>
  <si>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</si>
  <si>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>FREDY ANTONIO RAMIREZ BALDIZON</t>
  </si>
  <si>
    <t>BÁRBARA ARROYO LÓPEZ</t>
  </si>
  <si>
    <t xml:space="preserve">CARMEN ELIZABETH RAMOS HERNANDEZ DE MORALES </t>
  </si>
  <si>
    <t>IDALIA DEL ROSARIO HUERTAS RODRIGUEZ</t>
  </si>
  <si>
    <t>MIGUEL EMERENCIANO ACOSTA ZAC</t>
  </si>
  <si>
    <t>HÉCTOR RENÉ PUAC ALVAREZ</t>
  </si>
  <si>
    <t>JORGE MARIO ORTÍZ DE LEÓN</t>
  </si>
  <si>
    <t>EDGAR ANTONIO LEMUS</t>
  </si>
  <si>
    <t xml:space="preserve">CLAUDIA MARÍA CORDERO ALONSO </t>
  </si>
  <si>
    <t xml:space="preserve">ILEANA LISBETH AGUILAR BRAVO </t>
  </si>
  <si>
    <t>ALVARO EDMUNDO HERRERA CUESSI</t>
  </si>
  <si>
    <t>MARIA ELENA MOLINA SOTO</t>
  </si>
  <si>
    <t xml:space="preserve">DANIEL RICARDO OLIVA RUANO </t>
  </si>
  <si>
    <t>MIRIAM ELIZABETH AMAYA QUEL</t>
  </si>
  <si>
    <t>RAFAELA CANEL CULAJAY</t>
  </si>
  <si>
    <t xml:space="preserve">JUAN GUILLERMO JUÁREZ TOSCANO </t>
  </si>
  <si>
    <t>JORGE NERY FLORES VASQUEZ</t>
  </si>
  <si>
    <t>RENATA CECILIA HERNÁNDEZ DURINI DE MORALES</t>
  </si>
  <si>
    <t>JORGE DEMETRIO JUÁREZ ASIVINAC</t>
  </si>
  <si>
    <t>INGRID NOHEMÍ MORALES CARÍAS</t>
  </si>
  <si>
    <t>JAVIER  RODRIGO HERNÁNDEZ DE LEÓN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</si>
  <si>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</si>
  <si>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</si>
  <si>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</si>
  <si>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</si>
  <si>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</si>
  <si>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</si>
  <si>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</si>
  <si>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</si>
  <si>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</si>
  <si>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</si>
  <si>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</si>
  <si>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</si>
  <si>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</si>
  <si>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</si>
  <si>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</si>
  <si>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CAAL COC</t>
  </si>
  <si>
    <t>ANDRES NICOLAS CHAVEZ CULAN</t>
  </si>
  <si>
    <t>ANNA CARLA ERICASTILLA SAMAYOA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</si>
  <si>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</si>
  <si>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</si>
  <si>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</si>
  <si>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</si>
  <si>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</si>
  <si>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</si>
  <si>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</si>
  <si>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</si>
  <si>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</si>
  <si>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</si>
  <si>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</si>
  <si>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</si>
  <si>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</si>
  <si>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ALFREDO GARCIA CARRERA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</si>
  <si>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</si>
  <si>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</si>
  <si>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</si>
  <si>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</si>
  <si>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</si>
  <si>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</si>
  <si>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</si>
  <si>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</si>
  <si>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</si>
  <si>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</si>
  <si>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</si>
  <si>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</si>
  <si>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</si>
  <si>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</si>
  <si>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</si>
  <si>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</si>
  <si>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</si>
  <si>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</si>
  <si>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</si>
  <si>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</si>
  <si>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</si>
  <si>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FRANCISCO GUSTAVO GUEVARA PARADA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</si>
  <si>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</si>
  <si>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</si>
  <si>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</si>
  <si>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</si>
  <si>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</si>
  <si>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HERMES SALVADOR ALDANA QUIXCHAN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</si>
  <si>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</si>
  <si>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</si>
  <si>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</si>
  <si>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</si>
  <si>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</si>
  <si>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</si>
  <si>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</si>
  <si>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</si>
  <si>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</si>
  <si>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</si>
  <si>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</si>
  <si>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</si>
  <si>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</si>
  <si>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</si>
  <si>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</si>
  <si>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</si>
  <si>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</si>
  <si>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</si>
  <si>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</si>
  <si>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</si>
  <si>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</si>
  <si>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LILIAN ROCSANDRA LIPPMANN ESTRADA DE GRIJALVA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</si>
  <si>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</si>
  <si>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</si>
  <si>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</si>
  <si>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</si>
  <si>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</si>
  <si>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</si>
  <si>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</si>
  <si>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MARIA ANTONIETA TZUL ALVARADO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</si>
  <si>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</si>
  <si>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</si>
  <si>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</si>
  <si>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</si>
  <si>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</si>
  <si>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</si>
  <si>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</si>
  <si>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</si>
  <si>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</si>
  <si>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</si>
  <si>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</si>
  <si>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</si>
  <si>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</si>
  <si>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</si>
  <si>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</si>
  <si>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</si>
  <si>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</si>
  <si>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</si>
  <si>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</si>
  <si>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</si>
  <si>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</si>
  <si>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</si>
  <si>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</si>
  <si>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</si>
  <si>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</si>
  <si>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</si>
  <si>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ELIZABETH AYAU NOJ DE ORELLANA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</si>
  <si>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</si>
  <si>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</si>
  <si>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</si>
  <si>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</si>
  <si>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</si>
  <si>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SERGIO ANDRES TUN PECHE</t>
  </si>
  <si>
    <t>TOMAS CETO SANTIAGO</t>
  </si>
  <si>
    <t>VICTOR HUGO CRUZ LUCAS</t>
  </si>
  <si>
    <t>VICTOR HUGO PAZ JUAREZ</t>
  </si>
  <si>
    <t>WILLIAN RAMON HOIL CAAL</t>
  </si>
  <si>
    <t>ROLANDO ROBERTO RUBIO CIFUENTES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</si>
  <si>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</si>
  <si>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</si>
  <si>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</si>
  <si>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</si>
  <si>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</si>
  <si>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</si>
  <si>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</si>
  <si>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</si>
  <si>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>DIRECTOR TECNICO I</t>
  </si>
  <si>
    <t xml:space="preserve">ELSA BERNARDA OROZCO FUENTES </t>
  </si>
  <si>
    <t>GAUDY MISHELL CARIAS REYNOSO</t>
  </si>
  <si>
    <t xml:space="preserve">TOTAL </t>
  </si>
  <si>
    <t>RAFAEL ARISTIDES ORTIZ REYES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</si>
  <si>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</si>
  <si>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</si>
  <si>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</si>
  <si>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</si>
  <si>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</si>
  <si>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</si>
  <si>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</si>
  <si>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</si>
  <si>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ESTUARDO TRINIDAD LÓPEZ</t>
  </si>
  <si>
    <t>CARLOS MANUEL CHOC MAZÁ</t>
  </si>
  <si>
    <t>ALBA ZULEMA ZAMBRANO GODINEZ</t>
  </si>
  <si>
    <t>MYRNA LUCIA MORO SALAZAR</t>
  </si>
  <si>
    <t>MARIA ESTELA MOLINA JORQUIN</t>
  </si>
  <si>
    <t>CLARITA DEL CARMEN RAMÍREZ DE ZETINA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</si>
  <si>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</si>
  <si>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</si>
  <si>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</si>
  <si>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</si>
  <si>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</si>
  <si>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</si>
  <si>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</si>
  <si>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 xml:space="preserve">                                                                         DIRECCIÓN GENERAL DEL PATRIMONIO CULTURAL Y NATURAL</t>
  </si>
  <si>
    <t>EDVI DARIO LEMUS ORTEGA</t>
  </si>
  <si>
    <t xml:space="preserve">ENRIQUE BOSVELI ARRIAGA MARQUEZ </t>
  </si>
  <si>
    <t xml:space="preserve">                                                                            DIRECCIÓN GENERAL DEL PATRIMONIO CULTURAL Y NATURAL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</si>
  <si>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</si>
  <si>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</si>
  <si>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</si>
  <si>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</si>
  <si>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</si>
  <si>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</si>
  <si>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</si>
  <si>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</si>
  <si>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</si>
  <si>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</si>
  <si>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</si>
  <si>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</si>
  <si>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</si>
  <si>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</si>
  <si>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</si>
  <si>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</si>
  <si>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</si>
  <si>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</si>
  <si>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>EVELYN PATRICIA GIRON MAYEN DEL VALLE</t>
  </si>
  <si>
    <t>DIRECTOR TECNICO III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</si>
  <si>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</si>
  <si>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</si>
  <si>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</si>
  <si>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</si>
  <si>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</si>
  <si>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</si>
  <si>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</si>
  <si>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PATRICIA DEL AGUILA FLORES 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</si>
  <si>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</si>
  <si>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</si>
  <si>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</si>
  <si>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</si>
  <si>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</si>
  <si>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</si>
  <si>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</si>
  <si>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 xml:space="preserve">JULIO ERNESTO MACAL VASQUEZ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</si>
  <si>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</si>
  <si>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</si>
  <si>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</si>
  <si>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</si>
  <si>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</si>
  <si>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</si>
  <si>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</si>
  <si>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</si>
  <si>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CESAR ARNULFO OBREGON GARCIA</t>
  </si>
  <si>
    <t>WALDEMAR DE JESUS MENECES TESUCUN</t>
  </si>
  <si>
    <t>ESAU DE JESUS PACHECO LAZARO</t>
  </si>
  <si>
    <t xml:space="preserve">JOSE ANIBAL CORADO VASQUEZ 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</si>
  <si>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</si>
  <si>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</si>
  <si>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</si>
  <si>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</si>
  <si>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</si>
  <si>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</si>
  <si>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</si>
  <si>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>TRABAJADOR ESPECIALIZADO II</t>
  </si>
  <si>
    <t xml:space="preserve">ROMEO DE JESUS SANTANA BARILLAS </t>
  </si>
  <si>
    <t xml:space="preserve">OFICINISTA I </t>
  </si>
  <si>
    <t>XIOMARA VALESKA SALAZAR RODRIGUEZ</t>
  </si>
  <si>
    <t>JEFE TECNICO II</t>
  </si>
  <si>
    <t xml:space="preserve">OSMAN GUADALUPE ROSALES CABRERA </t>
  </si>
  <si>
    <t xml:space="preserve">RUDDY ARNALDO COTTON </t>
  </si>
  <si>
    <t>HILDA PRICILA ROCA GARCIA</t>
  </si>
  <si>
    <t>SECRETARIO OFICINISTA</t>
  </si>
  <si>
    <t xml:space="preserve">JOSE GEREMIAS PEREZ HERNANDEZ 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</si>
  <si>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</si>
  <si>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</si>
  <si>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</si>
  <si>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</si>
  <si>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</si>
  <si>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</si>
  <si>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JOSE VICENTE ACUAL CHIQUITO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</si>
  <si>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</si>
  <si>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</si>
  <si>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</si>
  <si>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</si>
  <si>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</si>
  <si>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</si>
  <si>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</si>
  <si>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</si>
  <si>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</si>
  <si>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</si>
  <si>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</si>
  <si>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</si>
  <si>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</si>
  <si>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</si>
  <si>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</si>
  <si>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</si>
  <si>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CELSO ALONZO LOPEZ CHEN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</si>
  <si>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</si>
  <si>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</si>
  <si>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</si>
  <si>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</si>
  <si>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</si>
  <si>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</si>
  <si>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</si>
  <si>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</si>
  <si>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</si>
  <si>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</si>
  <si>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</si>
  <si>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</si>
  <si>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</si>
  <si>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</si>
  <si>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CECILIA QUIACAIN CHAVAJAY </t>
  </si>
  <si>
    <t xml:space="preserve">ANTONIETA VICTORIA GOMEZ </t>
  </si>
  <si>
    <t>MARTA EThELVINA CUXIL CUMEZ</t>
  </si>
  <si>
    <t xml:space="preserve">MARIA EUGENIA GORDILLO MORALES </t>
  </si>
  <si>
    <t>LUIS FERNANDO VELIZ TOBAR</t>
  </si>
  <si>
    <t>EDGAR LEONEL LUTIN ALVAREZ</t>
  </si>
  <si>
    <t>NELSON CRISTOBAL CULAJAY LOPEZ</t>
  </si>
  <si>
    <t>MARIO RENE FLORES</t>
  </si>
  <si>
    <t xml:space="preserve">EDISON JESUS DE LEON RAMOS </t>
  </si>
  <si>
    <t>ASESOR PROFESIONAL ESPECIALIZADA IV</t>
  </si>
  <si>
    <t xml:space="preserve">ERICK ALEXANDER PEREZ LOPEZ </t>
  </si>
  <si>
    <t>OFELIA LOCON CULAJAY</t>
  </si>
  <si>
    <t>YOLANDA MENDEZ GARCIA</t>
  </si>
  <si>
    <t>MIRNA JUDITH JUAREZ LOPEZ DE PALACIOS</t>
  </si>
  <si>
    <t xml:space="preserve">ALMA MARGARITA GARCIA LOPEZ </t>
  </si>
  <si>
    <t>MAYRA CONSUELO MORATAYA GUDIEL DE RODRIGUEZ</t>
  </si>
  <si>
    <t xml:space="preserve">LUIS ALFREDO CABRERA RODRIGUEZ </t>
  </si>
  <si>
    <t xml:space="preserve">TECNICO I </t>
  </si>
  <si>
    <t>MAXIMILIANO ANTONIO ARAUJO ARAUJO</t>
  </si>
  <si>
    <t>RAMON SENTE SABAN</t>
  </si>
  <si>
    <t>ANGEL ROBERTO MARROQUIN ARIANO</t>
  </si>
  <si>
    <t xml:space="preserve">CARLOS CELSO ESTRADA HERNANDEZ </t>
  </si>
  <si>
    <t>RICARDO MARIN BONILLA</t>
  </si>
  <si>
    <t>MARCOS GUILLERMO LOPEZ REVOLORIO</t>
  </si>
  <si>
    <t>AURA ROSA GONZALEZ GARCIA DE FLORES</t>
  </si>
  <si>
    <t>FRANCIA DE LOS ANGELES MONZON OCHOA</t>
  </si>
  <si>
    <t>MARIA LUISA LEMUS ESPAÑA DE CALVO</t>
  </si>
  <si>
    <t>MARIO ALBERTO QUIXCHAN MISS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</si>
  <si>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</si>
  <si>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</si>
  <si>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</si>
  <si>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</si>
  <si>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</si>
  <si>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</si>
  <si>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</si>
  <si>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</si>
  <si>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</si>
  <si>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</si>
  <si>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</si>
  <si>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</si>
  <si>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</si>
  <si>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MANUEL DE JESUS AVALOS CHUB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</si>
  <si>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</si>
  <si>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</si>
  <si>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</si>
  <si>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</si>
  <si>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</si>
  <si>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</si>
  <si>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JORGE DAVID SANTIAGO GONZALEZ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</si>
  <si>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</si>
  <si>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</si>
  <si>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</si>
  <si>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</si>
  <si>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</si>
  <si>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</si>
  <si>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</si>
  <si>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</si>
  <si>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CESAR HUMBERTO ACUÑA LOPEZ </t>
  </si>
  <si>
    <t>TRABAJADOR OPERATIVO JEFE I</t>
  </si>
  <si>
    <t xml:space="preserve">ASISTENTE ADMINISTRATIVO II DE PATRIMONIO </t>
  </si>
  <si>
    <t xml:space="preserve">ASISTENTE DE RECURSOS HUMANOS II DE PATRIMONIO </t>
  </si>
  <si>
    <t xml:space="preserve">EDDY ANTONIO CONDE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</si>
  <si>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</si>
  <si>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</si>
  <si>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</si>
  <si>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</si>
  <si>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</si>
  <si>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</si>
  <si>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</si>
  <si>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</si>
  <si>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</si>
  <si>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</si>
  <si>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>LIGIA GEMIMA AVILA ALVARADO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</si>
  <si>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</si>
  <si>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</si>
  <si>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</si>
  <si>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</si>
  <si>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</si>
  <si>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</si>
  <si>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</si>
  <si>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</si>
  <si>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</si>
  <si>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WINGSTON ALEXANDER FRANCO MEDINA</t>
  </si>
  <si>
    <t>DAFFNETH DIANE MURALLES</t>
  </si>
  <si>
    <t>ASISTENTE DE CONTABILIDAD II DE PATRIMONIO</t>
  </si>
  <si>
    <t>LESLIE BEATIZ IXTUPE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</si>
  <si>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</si>
  <si>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</si>
  <si>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</si>
  <si>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</si>
  <si>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>DÉBORA EUNICE AGUIRRE RAMÍREZ DE BARRERA</t>
  </si>
  <si>
    <t xml:space="preserve">ASISTENTE DE REGISTRO II DE PATRIMONIO </t>
  </si>
  <si>
    <t>KARLA DOMENICA CASTILLO SIFONTES</t>
  </si>
  <si>
    <t>VERONICA  LUCÌA AJXUP ILLESCA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</si>
  <si>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</si>
  <si>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</si>
  <si>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</si>
  <si>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</si>
  <si>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</si>
  <si>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</si>
  <si>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</si>
  <si>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CARMEN BEATRIZ  ZETINA PUGA</t>
  </si>
  <si>
    <t>SERGIO ESTUARDO HERNÁDEZ BERGANZA</t>
  </si>
  <si>
    <t xml:space="preserve">PROFESIONAL ADMINISTRATIVO I DE PATRIMONIO </t>
  </si>
  <si>
    <t>LUISAFERNANDA ROJAS</t>
  </si>
  <si>
    <t xml:space="preserve">SUBJEFE DEPARTAMENTO SUSTANTIVO II DE PATRIMONIO </t>
  </si>
  <si>
    <t>MARIO RENE BARRIOS SAMAYOA</t>
  </si>
  <si>
    <t>MARIO DAVID SIRIN TUJ</t>
  </si>
  <si>
    <t xml:space="preserve">JEFE DEPARTAMENTO SUSTANTIVO II DE PATRIMONIO </t>
  </si>
  <si>
    <t xml:space="preserve">TÉCNICO DE RESTAURACIÓN I DE PATRIMONIO </t>
  </si>
  <si>
    <t xml:space="preserve">PROFESIONAL DE PARQUE DE PATRIMONIO </t>
  </si>
  <si>
    <t>EDIN ROBEL HERANANDEZ PAYES</t>
  </si>
  <si>
    <t>JEFE DEPARTAMENTO SUSTANTIVO II DE PATRIMONIO</t>
  </si>
  <si>
    <t>EDGAR DANIEL MORALES BATZ</t>
  </si>
  <si>
    <t xml:space="preserve">GLADYS SOFIA RIOS ZECEÑA </t>
  </si>
  <si>
    <t>HUGO RENE DIONICIO NAVARRO</t>
  </si>
  <si>
    <t xml:space="preserve">ISAIAS MANUEL REYNOSO MENDEZ </t>
  </si>
  <si>
    <t xml:space="preserve">IVAN ALEXANDER SANCHEZ MONTES </t>
  </si>
  <si>
    <t xml:space="preserve">MARIA DE LOS ANGELES CORADO MENA </t>
  </si>
  <si>
    <t xml:space="preserve">RUTH ANDREA BURRION HERRARTE </t>
  </si>
  <si>
    <t>VIVIAN ANDREINA CHACON GUERRA</t>
  </si>
  <si>
    <t xml:space="preserve">WILLIAM JOSUE HAS SOLIS </t>
  </si>
  <si>
    <t xml:space="preserve">MAGNOLIA IRIS GALVEZ SANABRIA </t>
  </si>
  <si>
    <t xml:space="preserve">MARIA ESPERANZA ARGUETA </t>
  </si>
  <si>
    <t xml:space="preserve">MIRSA MARIBEL MAZARIEGOS VALDEZ </t>
  </si>
  <si>
    <t xml:space="preserve">PEDRO ISAIAS SINAJ AVILA </t>
  </si>
  <si>
    <t xml:space="preserve">DOMINGO PILAR PU MEDRANO </t>
  </si>
  <si>
    <t xml:space="preserve">LUCILA CONCEPCION MENENDEZ MELENDEZ </t>
  </si>
  <si>
    <t xml:space="preserve">JOSE MAURICIO SOLORZANO MONTENEGRO </t>
  </si>
  <si>
    <t xml:space="preserve">WENDY IVON QUIÑONEZ MACHORRO </t>
  </si>
  <si>
    <t xml:space="preserve">OLGA CARLOTA GRANADOS JUÁREZ DE TALENO </t>
  </si>
  <si>
    <t xml:space="preserve">STEFANY ELIZABETH ORALLENA FLORES </t>
  </si>
  <si>
    <t>SERVICIOS PROFESIONALES</t>
  </si>
  <si>
    <t xml:space="preserve">ALDO FRANCISCO ALEMAN MUNGUIA  </t>
  </si>
  <si>
    <t>ANA LORENA LOBOS MORALES</t>
  </si>
  <si>
    <t xml:space="preserve">ISIS ESMERALDA CALDERON  GOMEZ </t>
  </si>
  <si>
    <t xml:space="preserve">EDWIN HORACIO BARRIOS CONTRERAS </t>
  </si>
  <si>
    <t xml:space="preserve">EDUARDO ALFREDO OVANDO DORANTES </t>
  </si>
  <si>
    <t xml:space="preserve">SERGIO MOHAMED ESTRADA RUIZ </t>
  </si>
  <si>
    <t>RODRIGO ARTURO SUÁREZ LOBO</t>
  </si>
  <si>
    <t xml:space="preserve">SILVIA ESMERAL GALLARDO CABALLEROS </t>
  </si>
  <si>
    <t xml:space="preserve">MAYRA YESENIA GONZALEZ COJULUM </t>
  </si>
  <si>
    <t>INGRID PATRICIA DE LEON MAZARIEGOS</t>
  </si>
  <si>
    <t xml:space="preserve">EDWIN IVAN DUBON ORDOÑEZ </t>
  </si>
  <si>
    <t xml:space="preserve">EFRAIN CELEDONIO PERALTA CALITO </t>
  </si>
  <si>
    <t>SHERYL CARCUZ CHINCHILLA</t>
  </si>
  <si>
    <t xml:space="preserve">MELANY MARÍA ALVARADO HERNÁNDEZ </t>
  </si>
  <si>
    <t>KATHLEEN SUSSET AGUILAR POLANCO</t>
  </si>
  <si>
    <t>EVELIN ROCIO GOMEZ ARAGON</t>
  </si>
  <si>
    <t xml:space="preserve">EDNA LISSETH MENDEZ PINEDA </t>
  </si>
  <si>
    <t xml:space="preserve">EIRYN JOCELYNE MALDONADO ARREAGA </t>
  </si>
  <si>
    <t xml:space="preserve">MARIO ANDREZ GUTIERREZ </t>
  </si>
  <si>
    <t xml:space="preserve">VICTOR RENE MENDOZA GONZALES </t>
  </si>
  <si>
    <t xml:space="preserve">CESAR ESTEBAN GUERRERO HERNANDEZ </t>
  </si>
  <si>
    <t xml:space="preserve">JULIA MERCEDES PEREZ TURCIOS </t>
  </si>
  <si>
    <t xml:space="preserve">OCTAVIO CARBALLO GOMEZ </t>
  </si>
  <si>
    <t xml:space="preserve">ENRIQUE MAXIMILIANO MONTERROSO ROSADO </t>
  </si>
  <si>
    <t xml:space="preserve">ERICK MANUEL PONCIANO ALVARADO </t>
  </si>
  <si>
    <t xml:space="preserve">ESTEBAN LEOPOLDO HEREDIA </t>
  </si>
  <si>
    <t>CRISTEL MICHELL PINEDA ORELLANA</t>
  </si>
  <si>
    <t>JOSSELINE MARIA JOSE ORTIZ LEMUS</t>
  </si>
  <si>
    <t>HEBERT HUMBERTO CHEN TESUCUN</t>
  </si>
  <si>
    <t>MARVIN ENRIQUE SAMAYOA PALENCIA</t>
  </si>
  <si>
    <t>MARIA ELIZABETH GARCIA MONTERROSO</t>
  </si>
  <si>
    <t xml:space="preserve">JULIO ROBERTO GUERRA RAMIREZ </t>
  </si>
  <si>
    <t>JORGE ALLAN GIRÓN SAQUIC</t>
  </si>
  <si>
    <t xml:space="preserve">MARCO VINICIO DUARTE BURGOS </t>
  </si>
  <si>
    <t xml:space="preserve">ALBA NIDIA PEREZ HERNANDEZ </t>
  </si>
  <si>
    <t xml:space="preserve">NELLY MARÍA AGUILERA DUARTE </t>
  </si>
  <si>
    <t xml:space="preserve">VICTOR ROLANDO GÓMEZ CANO </t>
  </si>
  <si>
    <t xml:space="preserve">BRENDA RAQUEL LOPEZ WUNDRAM </t>
  </si>
  <si>
    <t>MARIA IVETH ESCOBAR CARDONA DE LEMUS</t>
  </si>
  <si>
    <t>CAROL NISHELDY QUINTANILLA FRANCO</t>
  </si>
  <si>
    <t>CARMEN LÓPEZ MELÉNDEZ</t>
  </si>
  <si>
    <t>EVA MARÍA PEÑA VELA DE LIMA</t>
  </si>
  <si>
    <t>JORGE LUIS FERNÁNDEZ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</si>
  <si>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</si>
  <si>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</si>
  <si>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</si>
  <si>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</si>
  <si>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</si>
  <si>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</si>
  <si>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ROLANDO SALVATIERRA LÓPEZ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</si>
  <si>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</si>
  <si>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</si>
  <si>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</si>
  <si>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</si>
  <si>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</si>
  <si>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</si>
  <si>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</si>
  <si>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</si>
  <si>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</si>
  <si>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ARACELY GUADALUPE ELIAS RECINOS</t>
  </si>
  <si>
    <t>EZEQUIEL MARROQUIN NORIEGA</t>
  </si>
  <si>
    <t>JUAN JOSE GOMEZ JACINTO</t>
  </si>
  <si>
    <t>GERSON DAVID SALGUERO REYES</t>
  </si>
  <si>
    <t>VALERIA ANDREA NATALIA TOVAR VÁZQUEZ</t>
  </si>
  <si>
    <t>CARLOS MANUEL GARCÍA CRÚZ</t>
  </si>
  <si>
    <t>ADRIANA DEL PILAR MONTERROSO HIGUEROS</t>
  </si>
  <si>
    <t xml:space="preserve">LEONARDO RICARDO CÚ MUCÚ </t>
  </si>
  <si>
    <t>JEIMY GABRIELA PACHECO PIC</t>
  </si>
  <si>
    <t>FRANCISCO (ÚNICO NOMBRE) SACUL TIUL</t>
  </si>
  <si>
    <t>RUDDY ESTUARDO SAENZ MENCOS</t>
  </si>
  <si>
    <t>JORGE FABIÁN GIRÓN TEPAZ</t>
  </si>
  <si>
    <t>KARINA LISSETTE PALACIOS MÉNDEZ DE LOBOS</t>
  </si>
  <si>
    <t>CAMILA MARÍA JOSÉ GABOUREL GARCÍA</t>
  </si>
  <si>
    <t xml:space="preserve">Auxiliar Misceláneo </t>
  </si>
  <si>
    <t>AUXILIAR MISCELÁNEO</t>
  </si>
  <si>
    <t>CONSERJE</t>
  </si>
  <si>
    <t>PILOTO I DE VEHÍCULOS LIVIANOS</t>
  </si>
  <si>
    <t>PEÓN VIGILANTE V</t>
  </si>
  <si>
    <t>JARDINERO II</t>
  </si>
  <si>
    <t>TALLERISTA</t>
  </si>
  <si>
    <t>MENSAJERO II</t>
  </si>
  <si>
    <t>ELECTRICISTA I</t>
  </si>
  <si>
    <t>Auxiliar Misceláneo</t>
  </si>
  <si>
    <t>Q.00.00</t>
  </si>
  <si>
    <t>GESLER HUMBERTO MOLINA SOSA</t>
  </si>
  <si>
    <t>EDGAR JEOVANNY DÁVILA ARREOLA</t>
  </si>
  <si>
    <t>PILOTO I VEHICULOS LIVIANOS</t>
  </si>
  <si>
    <t>ALBAÑIL I</t>
  </si>
  <si>
    <t>Erico Alfredo Rodríguez Quetzal</t>
  </si>
  <si>
    <t>Alexis Estuardo Quixchán Corzo</t>
  </si>
  <si>
    <t>Bernardo López Ramírez</t>
  </si>
  <si>
    <t>Esteban Everardo Hoil Heredia*</t>
  </si>
  <si>
    <t>Gumersinda Estrada Estrada</t>
  </si>
  <si>
    <t>RODOLFO MANASES RIVERA DONIS</t>
  </si>
  <si>
    <t>NELSON WILFREDO RAMIREZ ALDANA</t>
  </si>
  <si>
    <t>LUCRECIA ESTEFANÍA DUBÓN MORALES</t>
  </si>
  <si>
    <t>AMILCAR ESTUARDO PÉREZ GENIS</t>
  </si>
  <si>
    <t>WILLY JOSUE POP PACAY</t>
  </si>
  <si>
    <t>ROMEO SAUL TRUJILLO ESTRADA</t>
  </si>
  <si>
    <t>Albañil I</t>
  </si>
  <si>
    <t>Auxiliar Miscélaneo</t>
  </si>
  <si>
    <t>AUXILIAR MISCÉLANEO</t>
  </si>
  <si>
    <t>Geremias Claudio Pérez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</si>
  <si>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</si>
  <si>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</si>
  <si>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</si>
  <si>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</si>
  <si>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</si>
  <si>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</si>
  <si>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Laura Dalila Escobar García de Castillo</t>
  </si>
  <si>
    <t>José Ramiro Hernández de León</t>
  </si>
  <si>
    <t>José Miguel Tipáz Marroquín</t>
  </si>
  <si>
    <t>Elsías Jonathan López Díaz</t>
  </si>
  <si>
    <t>Santiago Delgado Vicente</t>
  </si>
  <si>
    <t>Julián Romero López</t>
  </si>
  <si>
    <t>José Velasquez Oxlaj</t>
  </si>
  <si>
    <t xml:space="preserve">Buenaventura Sales Sánchez </t>
  </si>
  <si>
    <t>Efraín Guzmán Carrillo</t>
  </si>
  <si>
    <t>David Pérez Marroquín</t>
  </si>
  <si>
    <t>Ángel Eduardo Amézquita Rodas</t>
  </si>
  <si>
    <t>Juan Federico Chaperno Tinez</t>
  </si>
  <si>
    <t>Amílcar Silvestre Pérez Sigüenza</t>
  </si>
  <si>
    <t>Héctor Ronnaldo Escobar Martínez</t>
  </si>
  <si>
    <t>Maestro de Obras</t>
  </si>
  <si>
    <t>Caporal</t>
  </si>
  <si>
    <t>Bodeguero II</t>
  </si>
  <si>
    <t>Perforador de suelos</t>
  </si>
  <si>
    <t>Aux. de Topografía III</t>
  </si>
  <si>
    <t>Conduc. De Vehículos Livianos</t>
  </si>
  <si>
    <t>Víctor Efraín Villagrán García</t>
  </si>
  <si>
    <t>Oscar Ramírez Méndez</t>
  </si>
  <si>
    <t>Guadalupe Gutiérrez Méndez</t>
  </si>
  <si>
    <t>Héctor Valdemar de León Barrios</t>
  </si>
  <si>
    <t>Jaime Efraín Monterroso García</t>
  </si>
  <si>
    <t>Genaro López Lucas</t>
  </si>
  <si>
    <t>Ramón López Lorenzo</t>
  </si>
  <si>
    <t>Gonzalo Ramón Ramírez López</t>
  </si>
  <si>
    <t>Pablo Gómez Sales</t>
  </si>
  <si>
    <t>Jacobo López García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</si>
  <si>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</si>
  <si>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</si>
  <si>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</si>
  <si>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</si>
  <si>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</si>
  <si>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Alberto Vaíl Huinil</t>
  </si>
  <si>
    <t>Julio Patrocinio García</t>
  </si>
  <si>
    <t>Baudilio Menchú Gómez</t>
  </si>
  <si>
    <t>Esteban Vásquez García</t>
  </si>
  <si>
    <t>Peón Vigilante II</t>
  </si>
  <si>
    <t>Peón</t>
  </si>
  <si>
    <t>Mario Rolando Barrios Sigüenza</t>
  </si>
  <si>
    <t>Enrique Israel González Juárez</t>
  </si>
  <si>
    <t>Abel Amílcar Monterroso García</t>
  </si>
  <si>
    <t>David Nehemías Claudio Monterroso</t>
  </si>
  <si>
    <t>Blanca  Marizol Calderón Ramírez de Maldonado</t>
  </si>
  <si>
    <t>Carmelino Ibarra Pérez</t>
  </si>
  <si>
    <t>Pedro David González Rivera</t>
  </si>
  <si>
    <t>Leocadio Romero Ixcot</t>
  </si>
  <si>
    <t>Diana Marilú Rivera López  de Paz</t>
  </si>
  <si>
    <t>Adiel Jeremías Claudio García</t>
  </si>
  <si>
    <t>Rudy Sánchez y Sánchez</t>
  </si>
  <si>
    <t>Milton Omar Ramírez Lorenzo</t>
  </si>
  <si>
    <t>Isrrael Soto Pérez</t>
  </si>
  <si>
    <t>Bernave Nicolás Castañeda</t>
  </si>
  <si>
    <t>César  Humberto Reynoso Chihuil</t>
  </si>
  <si>
    <t>José Tomas Chaperno Tines</t>
  </si>
  <si>
    <t>Robin Kinsiño De León De León</t>
  </si>
  <si>
    <t>José Estuardo Velásquez Puác</t>
  </si>
  <si>
    <t>Leonzo Chávez Sales</t>
  </si>
  <si>
    <t>Celestino López Lorenzo</t>
  </si>
  <si>
    <t>Roberto Alejandro Chanchavac Ortega</t>
  </si>
  <si>
    <t>Auxiliar de Bodega</t>
  </si>
  <si>
    <t>William Paz Domingo</t>
  </si>
  <si>
    <t>Sandra Nohemí Torres Estrada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</si>
  <si>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</si>
  <si>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</si>
  <si>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</si>
  <si>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</si>
  <si>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</si>
  <si>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</si>
  <si>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</si>
  <si>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</si>
  <si>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Anahú Jeremías Gómez López</t>
  </si>
  <si>
    <t>Jorge Luis Juárez Monzón</t>
  </si>
  <si>
    <t>Abner Omar Alvarado Amézquita</t>
  </si>
  <si>
    <t>Guillermo Sánchez  Sánchez</t>
  </si>
  <si>
    <t>Alberto Gómez Villagrès</t>
  </si>
  <si>
    <t>Ramón Méndez Barrios</t>
  </si>
  <si>
    <t>Gonzálo Danilo Marroquín Méndez</t>
  </si>
  <si>
    <t>Peón Vivandera</t>
  </si>
  <si>
    <t>Amílcar Estuardo Juárez Méndez</t>
  </si>
  <si>
    <t>Luis Antonio Veliz Rivera</t>
  </si>
  <si>
    <t>Héctor Leonel Miranda Mazariegos</t>
  </si>
  <si>
    <t xml:space="preserve">MIRIAM SUCELY HERNANDEZ JUT </t>
  </si>
  <si>
    <t>BRIQUEL BREMEN CIFUENTES</t>
  </si>
  <si>
    <t>Víctor Sánchez  Sánchez</t>
  </si>
  <si>
    <t>ALMA CANDELARIA OROZCO ROJAS</t>
  </si>
  <si>
    <t xml:space="preserve">JAIME EDUARDO DELGADO SÁNCHEZ </t>
  </si>
  <si>
    <t>STEFFANY CONCEPCIÓN SEGURA DE LEÓN</t>
  </si>
  <si>
    <t xml:space="preserve">PEÓN  </t>
  </si>
  <si>
    <t xml:space="preserve">Pedro Antonio Tezucún Luna </t>
  </si>
  <si>
    <t xml:space="preserve">Auredin Ramiro Rosa Pineda </t>
  </si>
  <si>
    <t>Oscar Gutiérrez Pérez</t>
  </si>
  <si>
    <t xml:space="preserve">Jesús Aceituno Osorio </t>
  </si>
  <si>
    <t xml:space="preserve">Gilberto Esteban Obando Tiul </t>
  </si>
  <si>
    <t xml:space="preserve">Cesar Octavio Raymundo </t>
  </si>
  <si>
    <t>Rubén Antonio Solórzano Luna</t>
  </si>
  <si>
    <t>Heronías Abdiel Mejía Vidal</t>
  </si>
  <si>
    <t xml:space="preserve">Odilio de Jesús Ramírez Monroy </t>
  </si>
  <si>
    <t xml:space="preserve">Mairo Moices Chán Chatá </t>
  </si>
  <si>
    <t>Neftalí Escobar Miranda</t>
  </si>
  <si>
    <t>Weyner Amilcar Quixchán Cohuoj</t>
  </si>
  <si>
    <t>Juan Carlos Cabrera Turcios</t>
  </si>
  <si>
    <t>Erick Arnoldo Pop Rivera</t>
  </si>
  <si>
    <t>Erbin Leonel Peña Revolorio</t>
  </si>
  <si>
    <t>Ubaldo Canahuí Sandoval</t>
  </si>
  <si>
    <t>Juan Manuel Ruano Medrano</t>
  </si>
  <si>
    <t>Oscar Acevedo Aldana</t>
  </si>
  <si>
    <t>José Luis Cortez Santiago **</t>
  </si>
  <si>
    <t>Albañil III</t>
  </si>
  <si>
    <t>Albañil II</t>
  </si>
  <si>
    <t>Albañil l</t>
  </si>
  <si>
    <t>Peon  Vigilante I</t>
  </si>
  <si>
    <t>Juan José Pérez Lemus</t>
  </si>
  <si>
    <t>Moises Daniel Pérez Díaz</t>
  </si>
  <si>
    <t>Jose Luis Mejia Soza</t>
  </si>
  <si>
    <t>Aurelio Juarez Cojon</t>
  </si>
  <si>
    <t>Luis Alonzo Bardales Moya</t>
  </si>
  <si>
    <t>Marbin Yobani Rosa Pineda</t>
  </si>
  <si>
    <t xml:space="preserve">Francisco Caal Chub </t>
  </si>
  <si>
    <t>Moises Tec Maquín</t>
  </si>
  <si>
    <t>Guillermo Samuel Raymundo Cunil</t>
  </si>
  <si>
    <t>Victor Manuel Caraveo Mendoza</t>
  </si>
  <si>
    <t>Clelia Iraysa de Jesús Contreras López de Manes</t>
  </si>
  <si>
    <t>Alexander Aguilar Arévalo</t>
  </si>
  <si>
    <t>Alfredo Lucero Morales</t>
  </si>
  <si>
    <t>Amilton Amado Cifuentes de León</t>
  </si>
  <si>
    <t>Armando Reyes Ortíz</t>
  </si>
  <si>
    <t>Edgar Giovany Sandoval y Sandoval</t>
  </si>
  <si>
    <t>Kendel Leonel Suntecún López</t>
  </si>
  <si>
    <t>Geremias Gonzáles Aguilar</t>
  </si>
  <si>
    <t>Gilberto Chavez Orrego</t>
  </si>
  <si>
    <t>Jhelson Mizrraín Guerra Morales</t>
  </si>
  <si>
    <t>Auxiliar Miscelaneo</t>
  </si>
  <si>
    <t>Luis Alberto Revolorio Aceituno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</si>
  <si>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</si>
  <si>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</si>
  <si>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</si>
  <si>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</si>
  <si>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</si>
  <si>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Victor Hugo López Segura</t>
  </si>
  <si>
    <t>Adelfino López Umul</t>
  </si>
  <si>
    <t>Cesar Manuel Suntecún Ramos</t>
  </si>
  <si>
    <t>Jaime Anibal Ax Maquín</t>
  </si>
  <si>
    <t>Henio Hernan Salinas Cruz</t>
  </si>
  <si>
    <t>Quenis Francisco Salas Cuj</t>
  </si>
  <si>
    <t>Domingo de Jesús Morales Pinto</t>
  </si>
  <si>
    <t>Edvin Orlando Salazar de los Santos</t>
  </si>
  <si>
    <t>LUIS ALBERTO CEBALLOS MENÉNDEZ</t>
  </si>
  <si>
    <t>JERSON ADOLFO OLIVARES GARCÍA</t>
  </si>
  <si>
    <t>ELDER DANILO AGUSTIN ESCOBAR</t>
  </si>
  <si>
    <t>FERDY FEREYRA ESPINO RAMÌREZ</t>
  </si>
  <si>
    <t>HUGO VELARMINO MORO</t>
  </si>
  <si>
    <t>EDGAR REYNALDO CASTAÑEDA VALENZUELA</t>
  </si>
  <si>
    <t>GILBERTO BUTZ BOLÓN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</si>
  <si>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</si>
  <si>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</si>
  <si>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</si>
  <si>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</si>
  <si>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</si>
  <si>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</si>
  <si>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JULIÁN AJÚ YOTZ</t>
  </si>
  <si>
    <t>MARVIN LEONEL VILLEDA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</si>
  <si>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</si>
  <si>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</si>
  <si>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</si>
  <si>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</si>
  <si>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</si>
  <si>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</si>
  <si>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</si>
  <si>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</si>
  <si>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</si>
  <si>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</si>
  <si>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</si>
  <si>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</si>
  <si>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</si>
  <si>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</si>
  <si>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</si>
  <si>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</si>
  <si>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</si>
  <si>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</si>
  <si>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</si>
  <si>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</si>
  <si>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</si>
  <si>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</si>
  <si>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</si>
  <si>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GILBERTO PACAYA</t>
  </si>
  <si>
    <t>HENRY DOMINGO RAMÍREZ RODRÍGUEZ</t>
  </si>
  <si>
    <t>HIPOLITO RAMOS MARTINEZ</t>
  </si>
  <si>
    <t>JESUS ENRIQUE REQUENA</t>
  </si>
  <si>
    <t>JOHEL  ESAÚ QUIXCHÁN SINTURIÓN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</si>
  <si>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</si>
  <si>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</si>
  <si>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</si>
  <si>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</si>
  <si>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</si>
  <si>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DAVID ENRIQUE NÁJERA</t>
  </si>
  <si>
    <t>DEMETRIO IXCOPAL DUBÓN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</si>
  <si>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</si>
  <si>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</si>
  <si>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</si>
  <si>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</si>
  <si>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</si>
  <si>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FIDENCIO CHÓC</t>
  </si>
  <si>
    <t>JOSE AUGUSTO CAAL LARA</t>
  </si>
  <si>
    <t>LUIS ALBERTO OCHAETA CAMBRANES</t>
  </si>
  <si>
    <t>PAULINO XITUMUL IXPATAC</t>
  </si>
  <si>
    <t>ROLANDO ANIBAL HERNÁNDEZ HERNÁNDEZ</t>
  </si>
  <si>
    <t>TERESO DE JESÚS GONZÁLEZ  LÓPEZ</t>
  </si>
  <si>
    <t>CARLOS DE JESÚS TÓRRES FERNÁNDEZ</t>
  </si>
  <si>
    <t>BYRON OTTONIEL HERNÀNDEZ RIOS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</si>
  <si>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</si>
  <si>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</si>
  <si>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</si>
  <si>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</si>
  <si>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</si>
  <si>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ADÁN HERNÁNDEZ</t>
  </si>
  <si>
    <t>JOSÉ AMÍLCAR CUCA MORATAYA</t>
  </si>
  <si>
    <t>JOSÉ MARÍA VÁSQUEZ TRINIDAD</t>
  </si>
  <si>
    <t>JULIAN FRANCISCO LÓPEZ CALLEJAS</t>
  </si>
  <si>
    <t>JULIO DAVID MEJÍA GARCÍA</t>
  </si>
  <si>
    <t>MANUEL DE JESUS YOJ</t>
  </si>
  <si>
    <t>MARIO CHOC</t>
  </si>
  <si>
    <t>NÉLSON FELIPE VANEGAS COCÓN</t>
  </si>
  <si>
    <t xml:space="preserve">NOÉ EFRAIN RIVAS DURÁN 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</si>
  <si>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</si>
  <si>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</si>
  <si>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</si>
  <si>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</si>
  <si>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</si>
  <si>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WILIAM OMÉR LATÍN BARILLAS</t>
  </si>
  <si>
    <t>JOSÉ ROBERTO DÍAZ CALDERÓN</t>
  </si>
  <si>
    <t>JOEL RAMOS CULAJAY</t>
  </si>
  <si>
    <t>NELWIN RAÚL RAYMUNDO HEREDIA</t>
  </si>
  <si>
    <t>FRANCISCO TOT CAÁL</t>
  </si>
  <si>
    <t>ARNOLDO ENRIQUE JUAREZ PINELO</t>
  </si>
  <si>
    <t>PEON VIGILANTE I</t>
  </si>
  <si>
    <t>JUAN MORALES</t>
  </si>
  <si>
    <t>JOSÉ ABEL CASTELLANOS ESTRADA</t>
  </si>
  <si>
    <t>JULIO ABRAHÁM LÓPEZ AVILA</t>
  </si>
  <si>
    <t>CARLOS HUMBERTO CHÁVEZ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</si>
  <si>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</si>
  <si>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</si>
  <si>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</si>
  <si>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</si>
  <si>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</si>
  <si>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</si>
  <si>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FIDELINO DÍAZ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</si>
  <si>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</si>
  <si>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</si>
  <si>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</si>
  <si>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</si>
  <si>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</si>
  <si>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</si>
  <si>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</si>
  <si>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</si>
  <si>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</si>
  <si>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</si>
  <si>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 xml:space="preserve">EDVIN VINICIO TISTA BALCÁRCEL </t>
  </si>
  <si>
    <t>JORGE ALFREDO GÓMEZ PINELO</t>
  </si>
  <si>
    <t>SANTOS JULIAN SAGASTUME CANO</t>
  </si>
  <si>
    <t>JOSÈ RAMÒN MORENO VÀSQUEZ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</si>
  <si>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</si>
  <si>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</si>
  <si>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</si>
  <si>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</si>
  <si>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</si>
  <si>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</si>
  <si>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</si>
  <si>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</si>
  <si>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JOSÉ XOL</t>
  </si>
  <si>
    <t>MATEO CAC CHUB</t>
  </si>
  <si>
    <t>WALTER MISRAIN ORTIZ GUEVARA</t>
  </si>
  <si>
    <t xml:space="preserve">PEON  </t>
  </si>
  <si>
    <t>RAMIRO (ÚNICO NOMBRE) CHOC XOL</t>
  </si>
  <si>
    <t>EFRAIN (ÚNICO NOMBRE) CAAL CHUN</t>
  </si>
  <si>
    <t>PEON  I</t>
  </si>
  <si>
    <t xml:space="preserve">ADÁN PADILLA MORALES </t>
  </si>
  <si>
    <t>ADRIÁN CHUNCHUN AJUCHÁN</t>
  </si>
  <si>
    <t>BYRON ARTURO ESTRADA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</si>
  <si>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</si>
  <si>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</si>
  <si>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</si>
  <si>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</si>
  <si>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</si>
  <si>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</si>
  <si>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</si>
  <si>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 xml:space="preserve">SERGIO AUGUSTO PADILLA MORALES </t>
  </si>
  <si>
    <t>EDWIN ADAN SOCOY SIS</t>
  </si>
  <si>
    <t>DAFNE DESIREÈ DEL PILAR MADRID PUTZEYS</t>
  </si>
  <si>
    <t>JAYRO ISRAÈL CRÙZ RAMÌREZ</t>
  </si>
  <si>
    <t>RICARDO ANTONIO SERRANO ESTRADA</t>
  </si>
  <si>
    <t>WALTER CRISTOBAL SIS MORALES</t>
  </si>
  <si>
    <t>AUXILIAR MISCELÀNEO</t>
  </si>
  <si>
    <t xml:space="preserve">PEÓN 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</si>
  <si>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</si>
  <si>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</si>
  <si>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</si>
  <si>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</si>
  <si>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</si>
  <si>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</si>
  <si>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</si>
  <si>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MIGUEL CAÁL QUIB</t>
  </si>
  <si>
    <t>SANTIAGO CHUB ICAL</t>
  </si>
  <si>
    <t>BERNARDINO CANAHUÍ CANAHUÍ</t>
  </si>
  <si>
    <t>LUCERO IZABEL CACERES CUTZAL</t>
  </si>
  <si>
    <t>MARIA RENEÈ JEREZ GARCÌA</t>
  </si>
  <si>
    <t>BLANCA MISHEL ANTILLON PÉREZ</t>
  </si>
  <si>
    <t>STEPHANIE JULISSA RAMOS ROMÁN</t>
  </si>
  <si>
    <t>JOSELINNE MARIELOS POCASANGRE ESTRADA</t>
  </si>
  <si>
    <t>AUXILIAR MISCELANEO</t>
  </si>
  <si>
    <t>MAESTRO DE OBRAS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</si>
  <si>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</si>
  <si>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</si>
  <si>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</si>
  <si>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</si>
  <si>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</si>
  <si>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</si>
  <si>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</si>
  <si>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FELIPE GARCÍA</t>
  </si>
  <si>
    <t>JOSÉ HUMBERTO ORIZABAL QUEVEDO</t>
  </si>
  <si>
    <t>LÁZARO LÓPEZ Y LÓPEZ</t>
  </si>
  <si>
    <t>LUCIO ESTRADA ROCA</t>
  </si>
  <si>
    <t>MARIO PICHILLA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</si>
  <si>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</si>
  <si>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</si>
  <si>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</si>
  <si>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</si>
  <si>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</si>
  <si>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</si>
  <si>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DENNISE GIRÒN QUEVEDO</t>
  </si>
  <si>
    <t>CÉSAR ADOLFO ESTRADA FAJARDO</t>
  </si>
  <si>
    <t>CARPINTERO I</t>
  </si>
  <si>
    <t>PEON</t>
  </si>
  <si>
    <t xml:space="preserve">PEON VIGILANTE I 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</si>
  <si>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</si>
  <si>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</si>
  <si>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</si>
  <si>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</si>
  <si>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</si>
  <si>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</si>
  <si>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</si>
  <si>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</si>
  <si>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</si>
  <si>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PABLO CÚMES AJMÀC</t>
  </si>
  <si>
    <t>VICENTE PAJARITO VELASQUEZ</t>
  </si>
  <si>
    <t>ISABEL COSTOP JUCHÁN</t>
  </si>
  <si>
    <t>LEANDRO JIATZ COLÓ</t>
  </si>
  <si>
    <t>JUAN ALFREDO SIRÍN TUJ</t>
  </si>
  <si>
    <t>JOSÉ ANTONIO MENDOZA LÓPEZ</t>
  </si>
  <si>
    <t xml:space="preserve">PEON </t>
  </si>
  <si>
    <t>ALBAÑIL III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</si>
  <si>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</si>
  <si>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</si>
  <si>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</si>
  <si>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</si>
  <si>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</si>
  <si>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</si>
  <si>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</si>
  <si>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</si>
  <si>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NERY CARLOS GÓMEZ</t>
  </si>
  <si>
    <t>YOLANDA GÓMEZ HERNÁNDEZ</t>
  </si>
  <si>
    <t>LUIS MANUEL PÈREZ VÀSQUEZ</t>
  </si>
  <si>
    <t>DINORA GUILLERMINA RODRÌGUEZ LÒPEZ</t>
  </si>
  <si>
    <t>JOSE ALFONSO VILLATORO VELASQUEZ</t>
  </si>
  <si>
    <t>FAUSTINO LÓPEZ</t>
  </si>
  <si>
    <t>CARLOS SANIC LASTOR</t>
  </si>
  <si>
    <t>NICOLÁS SALVADOR LOARCA LAYNES</t>
  </si>
  <si>
    <t>CHANICO ROJAS TIPAZ</t>
  </si>
  <si>
    <t>SALVADOR ALVAREZ XIQUIN</t>
  </si>
  <si>
    <t>VÍCENTE YAC AMPEREZ</t>
  </si>
  <si>
    <t>VICTOR MANUEL PÈREZ LOARCA</t>
  </si>
  <si>
    <t>JULIO LEONEL REYNOSO CANIZ</t>
  </si>
  <si>
    <t>ELIAS SIRÍN TELON</t>
  </si>
  <si>
    <t>ALDO NOEL CHI CAMAL</t>
  </si>
  <si>
    <t>CESAR AUGUSTO GIRÓN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</si>
  <si>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</si>
  <si>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</si>
  <si>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</si>
  <si>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</si>
  <si>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</si>
  <si>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</si>
  <si>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</si>
  <si>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</si>
  <si>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LISANDRO HERNANDEZ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</si>
  <si>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</si>
  <si>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</si>
  <si>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</si>
  <si>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</si>
  <si>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</si>
  <si>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</si>
  <si>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WELLINGTON EDUARDO MORALES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</si>
  <si>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</si>
  <si>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</si>
  <si>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</si>
  <si>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</si>
  <si>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</si>
  <si>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OSWALDO ARÈVALO GARCÌA</t>
  </si>
  <si>
    <t>FRANCISCO ORTIZ</t>
  </si>
  <si>
    <t xml:space="preserve">ENRIQUE ARTIGA SIRIN </t>
  </si>
  <si>
    <t>EDGAR ARNOLDO CHÓ CASTRO</t>
  </si>
  <si>
    <t>HEGIDIO ANTONIO CHÓ RODRÍGUEZ</t>
  </si>
  <si>
    <t>JOSÉ ANGEL PÉREZ CASTRO</t>
  </si>
  <si>
    <t>JUAN RAMON MIJANGOS</t>
  </si>
  <si>
    <t>JUVENTINO SÚCHITE LUCAS</t>
  </si>
  <si>
    <t xml:space="preserve">OBDULIO VALLE 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</si>
  <si>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</si>
  <si>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</si>
  <si>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</si>
  <si>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</si>
  <si>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</si>
  <si>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ELEODORO DE JESÚS SOLÍS DEL CID</t>
  </si>
  <si>
    <t>NEHEMIAS DE JESÚS DAMIAN PÈREZ</t>
  </si>
  <si>
    <t>CÉSAR ANIBAL CASTILLO DÍAZ</t>
  </si>
  <si>
    <t>CUPERTINO HERRERA RODRÍGUEZ</t>
  </si>
  <si>
    <t>EDGAR OSWALDO ORTÍZ VARGAS</t>
  </si>
  <si>
    <t>EDWIN GEOVANNI ORTEGA LACK</t>
  </si>
  <si>
    <t>JACOBO ZACARÍAS</t>
  </si>
  <si>
    <t>JORGE ARMANDO TRUJILLO</t>
  </si>
  <si>
    <t>JULIO HUMBERTO HERRERA HERNÁNDEZ</t>
  </si>
  <si>
    <t>MANUEL GONZÁLEZ GARCIA</t>
  </si>
  <si>
    <t>MANUEL DE JESÚS BARAHONA</t>
  </si>
  <si>
    <t>REGINALDO CASTRO PÉREZ</t>
  </si>
  <si>
    <t>ROBERTO DÍAZ MÉNDEZ</t>
  </si>
  <si>
    <t>RUBÉN ALVAREZ CHACÓN</t>
  </si>
  <si>
    <t xml:space="preserve">VICENTE DAMIAN MANUEL </t>
  </si>
  <si>
    <t>RONY OMELIO POL DÍAZ</t>
  </si>
  <si>
    <t>ELISA REGINA MASAYA MANCILLA</t>
  </si>
  <si>
    <t>SAÚL ANTONIO CASTAÑEDA ARÉVALO</t>
  </si>
  <si>
    <t>GERMAN SAMUEL  CABRERA JUMIQUE</t>
  </si>
  <si>
    <t>CARLOS ENRIQUE ASIG LÓPEZ</t>
  </si>
  <si>
    <t>WILIAN NOÉ HERNÁNDEZ</t>
  </si>
  <si>
    <t>ELVIN  GARCIA  FLORES</t>
  </si>
  <si>
    <t xml:space="preserve">ABNER OVED DE LEÓN MARROQUÍN </t>
  </si>
  <si>
    <t>ANGEL MIGUEL ORTIZ ORELLANA</t>
  </si>
  <si>
    <t>RENÉ MEJÍA MELCHOR</t>
  </si>
  <si>
    <t xml:space="preserve">EDUARDO ORTÍZ ORELLANA </t>
  </si>
  <si>
    <t>RIGOBERTO PINEDA BAYLÓN</t>
  </si>
  <si>
    <t xml:space="preserve">EDUARDO (ÚNICO NOMBRE) POP POP </t>
  </si>
  <si>
    <t>AUX. DE  ALBAÑILERIA</t>
  </si>
  <si>
    <t>BODEGUERO I</t>
  </si>
  <si>
    <t>M. DE OBRAS</t>
  </si>
  <si>
    <t>PEÓN VIGILANTE</t>
  </si>
  <si>
    <t>ELDER FERNANDO ARRIAGA MARTÍNEZ</t>
  </si>
  <si>
    <t xml:space="preserve">MIGUEL ARTURO ESTRADA RUIZ </t>
  </si>
  <si>
    <t>FERNANDA MARIA MAZARIEGOS CASTELLANOS</t>
  </si>
  <si>
    <t>LOYREN CORALI OROZCO MOLINA</t>
  </si>
  <si>
    <t>MIGUEL TUBÍN COLAJ</t>
  </si>
  <si>
    <t>Conserje</t>
  </si>
  <si>
    <t xml:space="preserve">MANUELA ADRIANA GONZALEZ BLANCO </t>
  </si>
  <si>
    <t>CLARA AMALIA PEC CON</t>
  </si>
  <si>
    <t>MYNOR GEOVANY XILAMÁ BOLAÑOS</t>
  </si>
  <si>
    <t>AUGUSTO SUY MORALES</t>
  </si>
  <si>
    <t>WALTER EVERARDO HOIL HEREDIA</t>
  </si>
  <si>
    <t>JENNY ZURAMA GARCÍA JIMÉNEZ</t>
  </si>
  <si>
    <t>MELSIN OVED AGUILAR MAZÁ</t>
  </si>
  <si>
    <t>BACILIO DE JESÚS MAYÉN MURALLES</t>
  </si>
  <si>
    <t>ELIGIO RODOLFO HERNÁNDEZ RUANO</t>
  </si>
  <si>
    <t>FRANCISCO SABÁN</t>
  </si>
  <si>
    <t>MARÍA DEL ROSARIO AZAÑÓN CHIGÜICHON DE MARTÍNEZ</t>
  </si>
  <si>
    <t>HECTOR ROMEO RAMIREZ LÓPEZ</t>
  </si>
  <si>
    <t>SAUL BERNARDO  ARGUETA CHINCHILLA</t>
  </si>
  <si>
    <t>Peón Vigilante I</t>
  </si>
  <si>
    <t>Auxiliar  Miscelaneo</t>
  </si>
  <si>
    <t>EDGAR GEOVANNY RAXÓN SABÁN</t>
  </si>
  <si>
    <t>PEDRO LÓPEZ Y LÓPEZ</t>
  </si>
  <si>
    <t>MARÍA SUSANA ZET TUBAC</t>
  </si>
  <si>
    <t>VICTOR MANUEL VÉLIZ VELÁSQUEZ</t>
  </si>
  <si>
    <t>DOMINGO PACAY SIERRA</t>
  </si>
  <si>
    <t>LUIS RAUL CORONADO BELTRAN.</t>
  </si>
  <si>
    <t>Lavandera II</t>
  </si>
  <si>
    <t>ADELAIDO AGUILAR</t>
  </si>
  <si>
    <t>DAVID GONZÁLEZ  VICENTE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</si>
  <si>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</si>
  <si>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</si>
  <si>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</si>
  <si>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</si>
  <si>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</si>
  <si>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</si>
  <si>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</si>
  <si>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HIPÓLITO ALVEÑO NAVAS</t>
  </si>
  <si>
    <t>JOSÉ EDWIN SANTANA BARILLAS</t>
  </si>
  <si>
    <t>CARLOS ARTURO CASTILLO RIVERA</t>
  </si>
  <si>
    <t>Piloto I de Vehículos Livianos</t>
  </si>
  <si>
    <t>LUIS DANIEL ICUTÉ FUENTES</t>
  </si>
  <si>
    <t>HUGO DANIEL CRÚZ RIVAS</t>
  </si>
  <si>
    <t>RICARDO GARCÍA</t>
  </si>
  <si>
    <t>JULIO CÉSAR CORONADO JIMÉNEZ</t>
  </si>
  <si>
    <t>Jardinero I</t>
  </si>
  <si>
    <t>PEÓN VIGILANTE I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</si>
  <si>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</si>
  <si>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</si>
  <si>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</si>
  <si>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</si>
  <si>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</si>
  <si>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 xml:space="preserve">LUISA FERNANDA ARRIAGA CATAVÍ </t>
  </si>
  <si>
    <t>LUIS ALBERTO PÉREZ PÉREZ</t>
  </si>
  <si>
    <t xml:space="preserve">LEONEL ALEJANDRO PÉREZ VÁSQUEZ </t>
  </si>
  <si>
    <t>MARCELO HERNANDEZ PÚ</t>
  </si>
  <si>
    <t>Embalador</t>
  </si>
  <si>
    <t>HECTOR ROLANDO GOMEZ SIMILIAN</t>
  </si>
  <si>
    <t>MELESIO GUZMAN ALFARO</t>
  </si>
  <si>
    <t>OSCAR ARNOLDO MARROQUÍN BAUTISTA</t>
  </si>
  <si>
    <t xml:space="preserve">ALBERTO HERNÁNDEZ MÉNDEZ </t>
  </si>
  <si>
    <t>ALFREDO MARTÍNEZ GÓMEZ</t>
  </si>
  <si>
    <t>LUIS ALBERTO DE JESÚS LÓPEZ CRUZ</t>
  </si>
  <si>
    <t>LUIS FELIPE CUYÁN YUPE</t>
  </si>
  <si>
    <t>BAYRON ANTONIO RIVERA MARTÍNEZ</t>
  </si>
  <si>
    <t>ELMER ADOLFO MARQUEZ GARCIA</t>
  </si>
  <si>
    <t>HECTOR XOCOY SOC</t>
  </si>
  <si>
    <t>CRISTIAN JOSUE GONZÁLEZ LÓPEZ</t>
  </si>
  <si>
    <t>BLANCA ELIZABETH TOLEDO GARCÍA</t>
  </si>
  <si>
    <t>HERBERTH RODOLFO ESPAÑA INTERIANO</t>
  </si>
  <si>
    <t>JUAN CARLOS YAT MORALES</t>
  </si>
  <si>
    <t>FIDELINO LÓPEZ GARCÍA</t>
  </si>
  <si>
    <t>JUAN LUIS TZAPIN CÓRDOVA</t>
  </si>
  <si>
    <t>EUGENIO ALVARADO CUXÚN</t>
  </si>
  <si>
    <t>EDWIN NOÉ XIRÚM BARRENO</t>
  </si>
  <si>
    <t>JOSÉ LUIS VELASQUEZ CHANTA</t>
  </si>
  <si>
    <t>FELIX ESDUARDO VALENZUELA DE LA ROSA</t>
  </si>
  <si>
    <t>OSCAR RODOLFO MENDEZ BAUTISTA</t>
  </si>
  <si>
    <t>ENCARNACION PEREZ LOPEZ</t>
  </si>
  <si>
    <t>JORGE BRAYAN ESPINO SANCHEZ</t>
  </si>
  <si>
    <t>LEANDRO YAT IXIM</t>
  </si>
  <si>
    <t>LIFNI JOSUE LOPEZ</t>
  </si>
  <si>
    <t>SATURNINO COLINDRES CARRILLO</t>
  </si>
  <si>
    <t>CARLOS EMANUEL TOVIAS CASTRO</t>
  </si>
  <si>
    <t>MANUEL AUGUSTO MALDONADO TAQUE</t>
  </si>
  <si>
    <t>JÓCTAN RAFAEL LOPEZ VALENZUELA</t>
  </si>
  <si>
    <t>JOSE ALBERTO CATALAN CARRERA</t>
  </si>
  <si>
    <t>DENNIS ALFREDO GOMEZ PACHECO</t>
  </si>
  <si>
    <t>JOSE FRANCISCO GARCIA CHUN</t>
  </si>
  <si>
    <t>CARLOS ALFREDO SOTO BORRAYO</t>
  </si>
  <si>
    <t>SALOMÓN ATAHUALPA GARCÍA AGUIRRE</t>
  </si>
  <si>
    <t>DIEGO SAÚL CASUY FUENTES</t>
  </si>
  <si>
    <t>GUADALUPE YESSENIA TRINIDAD LÓPEZ</t>
  </si>
  <si>
    <t>HILDA SOLEDAD BATEN VÁSQUEZ DE HERRERA</t>
  </si>
  <si>
    <t>AMALIA CAROLINA SOLORZANO ALDANA</t>
  </si>
  <si>
    <t>CAROLINA DEL ROSARIO HERNANDEZ DONIS</t>
  </si>
  <si>
    <t>OSCAR AUGUSTO MEDRANO LEIVA</t>
  </si>
  <si>
    <t>ANDDY OMAR AGUIRRE</t>
  </si>
  <si>
    <t>JAIME VITALINO CHOC SALAM</t>
  </si>
  <si>
    <t>JARDINERO I</t>
  </si>
  <si>
    <t>CARPINTERO II</t>
  </si>
  <si>
    <t>BODEGUERO IV</t>
  </si>
  <si>
    <t>ALBAÑIL V</t>
  </si>
  <si>
    <t>ELECTRICISTA III</t>
  </si>
  <si>
    <t>CARPINTERO V</t>
  </si>
  <si>
    <t xml:space="preserve">ALBAÑIL V </t>
  </si>
  <si>
    <t>ANDY JOSÉ DE LEÓN LUCAS</t>
  </si>
  <si>
    <t>JOSUÉ DANIEL SINEY RAMÍREZ</t>
  </si>
  <si>
    <t>VICTOR HUGO BAUTISTA CHÉ</t>
  </si>
  <si>
    <t>JUAN CARLOS ROSALES LORENZO</t>
  </si>
  <si>
    <t>KEVIN ARNOLDO JUÁREZ TORRES</t>
  </si>
  <si>
    <t>WILLIAM ESTUARDO PALMA HERRERA</t>
  </si>
  <si>
    <t>MAILYN DAYANE CHACON VARGAS</t>
  </si>
  <si>
    <t>LORENA CATALINA MONTEPEQUE CASTILLO DE FLORES</t>
  </si>
  <si>
    <t>LISETT ALEJANDRA MARTINEZ RAMIREZ</t>
  </si>
  <si>
    <t>VIRGINIA MARIA GOLCHER NAVARRO</t>
  </si>
  <si>
    <t>JAIRO NOE CUC MUNDO</t>
  </si>
  <si>
    <t>JORGE LUIS JERONIMO TAX</t>
  </si>
  <si>
    <t>HECTOR MALAQUIAS LOBOS HERNANDEZ</t>
  </si>
  <si>
    <t>NERY AROLDO VALENZUELA GONZALEZ</t>
  </si>
  <si>
    <t>OSCAR DOMINGO LOPEZ SEGURA</t>
  </si>
  <si>
    <t>CARLOS ARTURO MÉNDEZ PÉREZ</t>
  </si>
  <si>
    <t>CIRIACO SUNÚN NIJ</t>
  </si>
  <si>
    <t>CARLOS ARNOLDO COJ ALVAREZ</t>
  </si>
  <si>
    <t>JOSÉ ANTONIO SAPÓN GUZMÁN</t>
  </si>
  <si>
    <t>PEDRO TUCUBAL CHONAY</t>
  </si>
  <si>
    <t>ADOLFO MORALES CARIAS</t>
  </si>
  <si>
    <t>HERIBERTO MORALES QUINO</t>
  </si>
  <si>
    <t>EDGAR ISIDRO TRUJILLO PÉREZ</t>
  </si>
  <si>
    <t>LUIS ALBERTO ORDOÑEZ RENOJ</t>
  </si>
  <si>
    <t>JOÉL RUBÉN CHIGUICHÓN GÓMEZ</t>
  </si>
  <si>
    <t>RIGOBERTO YAT IXÍM</t>
  </si>
  <si>
    <t>CARLOS HUMBERTO BOROR PATZÁN</t>
  </si>
  <si>
    <t>HERLINDO (ÚNICO NOMBRE) MEJÍA MARTINEZ</t>
  </si>
  <si>
    <t xml:space="preserve">JOSÉ RODOLFO HERNÁNDEZ LÓPEZ </t>
  </si>
  <si>
    <t>CESAR AUGUSTO TUNCHE HERNANDEZ</t>
  </si>
  <si>
    <t>JOSÉ LUIS CHACÓN MENDOZA</t>
  </si>
  <si>
    <t>JUAN FRANCISCO CHANQUÍN GARCÍA</t>
  </si>
  <si>
    <t>JORGE MARIO LEMUS RAMIREZ</t>
  </si>
  <si>
    <t>MARCOS (ÚNICO NOMBRE) SIRÍN SON</t>
  </si>
  <si>
    <t>ALBERTO (ÚNICO NOMBRE) SISIMIT LUC</t>
  </si>
  <si>
    <t>EDWIN ALFREDO RAXJAL TUJ</t>
  </si>
  <si>
    <t>NEMECIO (ÚNICO NOMBRE) AJCUC TOCAY</t>
  </si>
  <si>
    <t>CARLOS FREDY PÉREZ ORDOÑEZ</t>
  </si>
  <si>
    <t>MARIO ROLANDO PAREDES CHACÓN</t>
  </si>
  <si>
    <t>ISABEL (ÚNICO NOMBRE) AQUINO OSCAL</t>
  </si>
  <si>
    <t>JORGE ANIBAL SANTOS HERNÁNDEZ</t>
  </si>
  <si>
    <t>ALVARO ESTUARDO SUTUJ BALAN</t>
  </si>
  <si>
    <t>RUDY OLIVERIO CHACÓN PÉREZ</t>
  </si>
  <si>
    <t>MARVIN (ÚNICO NOMBRE) VELÁSQUEZ VELÁSQUEZ</t>
  </si>
  <si>
    <t xml:space="preserve">JOSE ANIVAL POMPA CIFUENTES </t>
  </si>
  <si>
    <t>CARLOS DONALDO CANO QUINTEROS</t>
  </si>
  <si>
    <t>ROUMALDO (ÚNICO NOMBRE) VÁSQUEZ CHÁVEZ</t>
  </si>
  <si>
    <t>ERVIN ERNESTO GÓMEZ SIMILIAN</t>
  </si>
  <si>
    <t>SERGIO DIONICIO LÓPEZ MÉNDEZ</t>
  </si>
  <si>
    <t>JOSÉ JUAN PÉREZ ESPACH</t>
  </si>
  <si>
    <t>WALFRE MANUEL SÁNCHEZ  HERNÁNDEZ</t>
  </si>
  <si>
    <t>MARIO ROMUALDO LÓPEZ MUS</t>
  </si>
  <si>
    <t>BALDOMERO (ÚNICO NOMBRE) CRÚZ RAMIREZ</t>
  </si>
  <si>
    <t>JOSÉ LUIS PÉREZ  MIRANDA</t>
  </si>
  <si>
    <t>JOSÉ ARMANDO ETEC YOOL</t>
  </si>
  <si>
    <t>MARIO ADOLFO REYES RIVAS</t>
  </si>
  <si>
    <t>JULIO ESTUARDO HERNÁNDEZ BALÁN</t>
  </si>
  <si>
    <t>BENJAMÍN (ÚNICO NOMBRE) SOCOREC MONROY</t>
  </si>
  <si>
    <t>EGIDIO (ÚNICO NOMBRE) MISTÍ CAHUEC</t>
  </si>
  <si>
    <t>OSCAR  EMILIO LOAIZA SANTOS</t>
  </si>
  <si>
    <t>JOSÉ PABLO DE JESÚS LÓPEZ GARCÍA</t>
  </si>
  <si>
    <t>ELISEO SALOMON CHICOP JUÁREZ</t>
  </si>
  <si>
    <t xml:space="preserve">CARLOS ERNESTO CHÁVEZ CUYÁN </t>
  </si>
  <si>
    <t>BERNABÉ (ÚNICO NOMBRE) XUYÁ MONROY</t>
  </si>
  <si>
    <t>MARIO RENÉ CABRERA (ÚNICO APELLIDO)</t>
  </si>
  <si>
    <t xml:space="preserve">CESAR AUGUSTO PEREZ GOMEZ </t>
  </si>
  <si>
    <t>LUIS ANTONIO PÉREZ RODRÍGUEZ</t>
  </si>
  <si>
    <t>FREDY ANIBAL BAUTISTA LÓPEZ</t>
  </si>
  <si>
    <t>AMILCAR FERNANDO BOCHE BORRAYO</t>
  </si>
  <si>
    <t>ANTONIO  (ÚNICO NOMBRE) VÁSQUEZ CHÁVEZ</t>
  </si>
  <si>
    <t>RUBI AMILCAR SEMET CHIQUITÁ</t>
  </si>
  <si>
    <t>CÉSAR AUGUSTO SIRÍN TUJ</t>
  </si>
  <si>
    <t>MANUEL HERLINDO COY XOL</t>
  </si>
  <si>
    <t>MARIO ANTONIO COTZAJAY GÓMEZ</t>
  </si>
  <si>
    <t xml:space="preserve">YEINY HOJANA ROSALES GARZA </t>
  </si>
  <si>
    <t>LUCY ELIZABETH CORDON POLANCO</t>
  </si>
  <si>
    <t>YESSICA LORENA DEL VALLE SANCHINELLI</t>
  </si>
  <si>
    <t>KARLA MERARY SIERRA JUI</t>
  </si>
  <si>
    <t>ALBAÑIL II</t>
  </si>
  <si>
    <t>ALBAÑIL IV</t>
  </si>
  <si>
    <t>AUXILIAR DE ALBAÑILERÍA</t>
  </si>
  <si>
    <t>HERMENEGILDO GIL SICAJÀ</t>
  </si>
  <si>
    <t>SERGIO GUILLERMO ROBLES BARILLAS</t>
  </si>
  <si>
    <t>DAVID ARTURO MADRID GUERRA</t>
  </si>
  <si>
    <t>MARIANA DE JESÚS AJÚ HERNÁNDEZ</t>
  </si>
  <si>
    <t>MÀXIMO SOLIS RODAS</t>
  </si>
  <si>
    <t>JOSSELINE CARINA TOC GARCÍA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</si>
  <si>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</si>
  <si>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</si>
  <si>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</si>
  <si>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</si>
  <si>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</si>
  <si>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</si>
  <si>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</si>
  <si>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VERÓNICA BEATRIZ CABRERA ARÉVALO</t>
  </si>
  <si>
    <t>CARLOS ANTONIO CRUZ GÓMEZ</t>
  </si>
  <si>
    <t>ENCUADERNADOR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</si>
  <si>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</si>
  <si>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</si>
  <si>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</si>
  <si>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</si>
  <si>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</si>
  <si>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</si>
  <si>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</si>
  <si>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</si>
  <si>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 xml:space="preserve">HUGO RENÉ ALVAREZ CHAJÓN </t>
  </si>
  <si>
    <t>ANTONIO BELETZUY GARCÍA</t>
  </si>
  <si>
    <t>DIEGO JOSÉ BARRERA JURADO</t>
  </si>
  <si>
    <t>OLIVERIO RENE BA</t>
  </si>
  <si>
    <t>JOSÉ GUILLERMO BARILLAS MONTECINOS</t>
  </si>
  <si>
    <t>GUILLERMO CAAL XOL</t>
  </si>
  <si>
    <t>WILMER ROLANDO CAAL FLORES</t>
  </si>
  <si>
    <t>VICENTE CAHUICHE CORTEZ</t>
  </si>
  <si>
    <t>NOÉ  CARÍAS TRINIDAD</t>
  </si>
  <si>
    <t>MYNOR AGUSTO CARÍAS LÉMUS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</si>
  <si>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</si>
  <si>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</si>
  <si>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</si>
  <si>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</si>
  <si>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</si>
  <si>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</si>
  <si>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EYESEL CORADO MEDA</t>
  </si>
  <si>
    <t>VIRIATO ANTONIO CORTEZ ZAC</t>
  </si>
  <si>
    <t>FRANCISCO CORTEZ ZAC</t>
  </si>
  <si>
    <t>MARCOS ALEJANDRO COLLÍ CACAU</t>
  </si>
  <si>
    <t>JOSÉ FRANCÍSCO CHOC POP</t>
  </si>
  <si>
    <t xml:space="preserve">FRANCISCO JULIÁN CUPUL LUNA </t>
  </si>
  <si>
    <t>JOEL CHUP</t>
  </si>
  <si>
    <t>WILIAM ALONZO DEL CID CORRALES</t>
  </si>
  <si>
    <t>GERSON MANUEL DÍAZ GÓNGORA</t>
  </si>
  <si>
    <t xml:space="preserve">MIRNA EMPERATRÍZ ESCOBAR DE LEÓN 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</si>
  <si>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</si>
  <si>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</si>
  <si>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</si>
  <si>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</si>
  <si>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</si>
  <si>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</si>
  <si>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</si>
  <si>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</si>
  <si>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JOSÉ LUIS GREGORIO</t>
  </si>
  <si>
    <t>ODWER ROLANDO HERNÁNDEZ PINELO</t>
  </si>
  <si>
    <t>DIEGO HERNÁNDEZ</t>
  </si>
  <si>
    <t>RICARDO HERNANDEZ DIAZ</t>
  </si>
  <si>
    <t>CRUZ JAU</t>
  </si>
  <si>
    <t xml:space="preserve">OSWALDO ENRIQUE JOGE SUNTECÚN </t>
  </si>
  <si>
    <t xml:space="preserve">JOSÉ DAVID LIMA GUZMÁN </t>
  </si>
  <si>
    <t>GUILLERMO ALEXANDER LÓPEZ ZETINA</t>
  </si>
  <si>
    <t>CATALINO LÓPEZ AGUIRRE</t>
  </si>
  <si>
    <t>LUIS HUMBERTO LÓPEZ BARRERA</t>
  </si>
  <si>
    <t>MANUEL DE JESÚS MANZANERO ALDANA</t>
  </si>
  <si>
    <t>MARCOS MARTÍNEZ HERNÁNDEZ</t>
  </si>
  <si>
    <t>MARCO TULIO MARROQUIN VALLES</t>
  </si>
  <si>
    <t>YUVICZA YOMAIRA MÉNDEZ GALÁN DE CUNIL</t>
  </si>
  <si>
    <t>JULIO CESAR MISS BAÑOS</t>
  </si>
  <si>
    <t xml:space="preserve">RUDY MORALES MAYEN </t>
  </si>
  <si>
    <t>ALFREDO DE JESÚS MORALES RODRÍGUEZ</t>
  </si>
  <si>
    <t>VICTOR MARIANO MORALES MONTEJO</t>
  </si>
  <si>
    <t>GAMALIEL MORALES ZEA</t>
  </si>
  <si>
    <t>VICENTE MUCÚ CHOC</t>
  </si>
  <si>
    <t>MARIO HUMBERTO NICOLÁS CARDONA</t>
  </si>
  <si>
    <t xml:space="preserve">ORVAL DARWIN OCH GARCÍA 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</si>
  <si>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</si>
  <si>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</si>
  <si>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</si>
  <si>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</si>
  <si>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</si>
  <si>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</si>
  <si>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</si>
  <si>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</si>
  <si>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</t>
  </si>
  <si>
    <t>ROBERTO QUIIX</t>
  </si>
  <si>
    <t>ELMER GABRIEL QUIXAJ MORALES</t>
  </si>
  <si>
    <t>DAVID QUIXCHÁN ENRIQUEZ</t>
  </si>
  <si>
    <t>MARCOS ANTONIO RAMÍREZ</t>
  </si>
  <si>
    <t>SOCORRO WALDEMAR RAMIREZ GUTIERREZ</t>
  </si>
  <si>
    <t xml:space="preserve">JOSÉ ANIBAL RAMÍREZ LIMA </t>
  </si>
  <si>
    <t>JOSÚE RAMÍREZ MARTÍNEZ</t>
  </si>
  <si>
    <t>ERICK GUILLERMO RAX CACAO</t>
  </si>
  <si>
    <t xml:space="preserve">JESÚS NAZARET RAMIREZ ORTIZ 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</si>
  <si>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</si>
  <si>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</si>
  <si>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</si>
  <si>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</si>
  <si>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</si>
  <si>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</si>
  <si>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ESTANISLAO ANIBAL SUYÉN  GONZÁLEZ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</si>
  <si>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</si>
  <si>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</si>
  <si>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</si>
  <si>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</si>
  <si>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</si>
  <si>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</si>
  <si>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</si>
  <si>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</si>
  <si>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</si>
  <si>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</si>
  <si>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</si>
  <si>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MANUEL BETANCOURTH KILKÁN</t>
  </si>
  <si>
    <t xml:space="preserve">JULIO CÉSAR BOCHOC CEB 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</si>
  <si>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</si>
  <si>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</si>
  <si>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</si>
  <si>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</si>
  <si>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</si>
  <si>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</t>
  </si>
  <si>
    <t>PEDRO ALBERTO DELGADO ROSALES</t>
  </si>
  <si>
    <t>MARLON NINROD GARRIDO FAJARDO</t>
  </si>
  <si>
    <t>JOSÉ GERARDO GARCÍA</t>
  </si>
  <si>
    <t>PASTORA GARCIA AMADOR</t>
  </si>
  <si>
    <t xml:space="preserve">JAPCEL MARCONY GÓMEZ PÉREZ </t>
  </si>
  <si>
    <t xml:space="preserve">RENÉ ALBERTO GÓNGORA SIN </t>
  </si>
  <si>
    <t>FRANKLIN JOSUÉ JAU CATALÁN</t>
  </si>
  <si>
    <t xml:space="preserve">MARVIN ROMEO JUÁREZ ARÉVALO </t>
  </si>
  <si>
    <t>JOSÉ ALBERTO JUÁREZ CORADO</t>
  </si>
  <si>
    <t>DAVID ROGERIO LOPEZ PEREZ</t>
  </si>
  <si>
    <t xml:space="preserve">NELSON ANTONIO LÓPEZ REYMUNDO </t>
  </si>
  <si>
    <t>CATALINO LÓPEZ ESCOBAR</t>
  </si>
  <si>
    <t>ESDRAS NEHEMÍAS LUIS GARCÍA</t>
  </si>
  <si>
    <t xml:space="preserve">HERVIN OSBERTO MACZ PERALTA </t>
  </si>
  <si>
    <t>WALTER MATEO ICÓN</t>
  </si>
  <si>
    <t xml:space="preserve">RENÉ ALBERTO MÉNDEZ IPIÑA </t>
  </si>
  <si>
    <t>FRANCISCO MENDOZA PRIMERO</t>
  </si>
  <si>
    <t>DOUGLAS YOVANI MELÉNDEZ CABRERA</t>
  </si>
  <si>
    <t>OSCAR AMILCAR MORALES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</si>
  <si>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</si>
  <si>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</si>
  <si>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</si>
  <si>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</si>
  <si>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</si>
  <si>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</si>
  <si>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</si>
  <si>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</si>
  <si>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</si>
  <si>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</si>
  <si>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</si>
  <si>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</si>
  <si>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</si>
  <si>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</t>
  </si>
  <si>
    <t>TOMÁS ANTONIO ESPAÑA NUÑEZ</t>
  </si>
  <si>
    <t>NESTOR CORDERO PAIZ</t>
  </si>
  <si>
    <t>GUSTABO BALONA QUIXCHAN</t>
  </si>
  <si>
    <t>SANTIAGO BATÉN HERNÁNDEZ</t>
  </si>
  <si>
    <t>URBANO CORTÉZ RAMOS</t>
  </si>
  <si>
    <t>MANUEL DE JESUS QUETZAL CAAL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</si>
  <si>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</si>
  <si>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</si>
  <si>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</si>
  <si>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</si>
  <si>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</si>
  <si>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</si>
  <si>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</si>
  <si>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</si>
  <si>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</si>
  <si>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</si>
  <si>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</si>
  <si>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</si>
  <si>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</si>
  <si>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</si>
  <si>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</si>
  <si>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EDGAR FEDERICO HERNÁNDEZ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</si>
  <si>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</si>
  <si>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</si>
  <si>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</si>
  <si>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</si>
  <si>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</si>
  <si>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 xml:space="preserve">JOSE RICARDO OBANDO REQUENA </t>
  </si>
  <si>
    <t>MIRIAM LORENA MANSILLA CORZO</t>
  </si>
  <si>
    <t xml:space="preserve">JOSÉ ANTONIO PÉREZ Y PÉREZ </t>
  </si>
  <si>
    <t>CARLOS ENIRIQUE CHAVEZ ABRÉGO</t>
  </si>
  <si>
    <t xml:space="preserve">ARNULFO CORTEZ GONZÁLEZ </t>
  </si>
  <si>
    <t xml:space="preserve">ERICK ANTONIO ESPAÑA MENDEZ </t>
  </si>
  <si>
    <t>RAUL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</si>
  <si>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</si>
  <si>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</si>
  <si>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</si>
  <si>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</si>
  <si>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COSSEMÁN</t>
  </si>
  <si>
    <t>WALDEMAR RODRIGO FLORES GONZÁLEZ</t>
  </si>
  <si>
    <t>JORGE ALBERTO BURGOS TRUJILLO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</si>
  <si>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</si>
  <si>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</si>
  <si>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</si>
  <si>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</si>
  <si>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</si>
  <si>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</si>
  <si>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</si>
  <si>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KENY DÍAZ PEÑA</t>
  </si>
  <si>
    <t>MARÍA ISABEL JÁCOME FRANCO DE GARCIA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</si>
  <si>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</si>
  <si>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</si>
  <si>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</si>
  <si>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</si>
  <si>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</si>
  <si>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</si>
  <si>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</si>
  <si>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FRANCISCO MEJÍA ALBIZÚREZ</t>
  </si>
  <si>
    <t>ELÍAS PEDRO PABLO BURGOS TESUCÚN</t>
  </si>
  <si>
    <t>DEYBIN HUMBERTO GUZMÁN ORELLANA</t>
  </si>
  <si>
    <t>GUILMAR EDUARDO CALATE HERNÁNDEZ</t>
  </si>
  <si>
    <t>DIEGO PEPE COHUOJ COHUOJ</t>
  </si>
  <si>
    <t>JUAN ANTONIO TESUCUN CHAYAX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</si>
  <si>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</si>
  <si>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</si>
  <si>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</si>
  <si>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</si>
  <si>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</si>
  <si>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</si>
  <si>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EDWIN NOLBERTO OCHAETA</t>
  </si>
  <si>
    <t>JOSÉ TOBAR</t>
  </si>
  <si>
    <t>RUMILIO ESQUIVEL MENDOZA</t>
  </si>
  <si>
    <t>RONY WUILFREDO HERNANDEZ CIFUENTES</t>
  </si>
  <si>
    <t>OSCAR ROLANDO MORALES</t>
  </si>
  <si>
    <t>CARLOS OCTAVIO TRUJILLO PACHECO</t>
  </si>
  <si>
    <t>EMÍLIANO BALDOMERO CORTEZ LAJUJ</t>
  </si>
  <si>
    <t>EDGAR ROBERTO LÓPEZ GUZMAN</t>
  </si>
  <si>
    <t>WALTER ANTONIO MADRID RECINOS</t>
  </si>
  <si>
    <t>ALEJANDRO MACARIO LOPEZ</t>
  </si>
  <si>
    <t>ALBERTO (ÚNICO NOMBRE) HERNANDEZ ESQUIVEL</t>
  </si>
  <si>
    <t>SAMUEL ISAÍAS PÉREZ TZUL</t>
  </si>
  <si>
    <t>ELMER (ÚNICO NOMBRE) HERNÁNDEZ HERRERA</t>
  </si>
  <si>
    <t>ELSY MERARI ARANA SOLA</t>
  </si>
  <si>
    <t>ABNER (ÚNICO NOMBRE) LÓPEZ MORALES</t>
  </si>
  <si>
    <t xml:space="preserve">JOSÉ VICTOR RAMÍREZ MEDRANO </t>
  </si>
  <si>
    <t>JAIRO VINICIO CÓRDOVA CHOC</t>
  </si>
  <si>
    <t>LESBIA CORINA PÉREZ CARRANZA</t>
  </si>
  <si>
    <t>EDGAR FERNANDO GARCÍA RUIZ</t>
  </si>
  <si>
    <t>Auxiliar de Albañilería</t>
  </si>
  <si>
    <t>Bodeguero IV</t>
  </si>
  <si>
    <t>Cocinero</t>
  </si>
  <si>
    <t xml:space="preserve">Auxiliar Miscelaneo </t>
  </si>
  <si>
    <t>Peòn Vigilante I</t>
  </si>
  <si>
    <t>Auxiliar de Mecànica</t>
  </si>
  <si>
    <t>Conductor Vehìc. livianos</t>
  </si>
  <si>
    <t>PILOTO II VEHIC. PESADOS</t>
  </si>
  <si>
    <t>PEÓN</t>
  </si>
  <si>
    <t>AUXILIAR DE TOPOGRAFÍA  IV</t>
  </si>
  <si>
    <t>SANTOS AJCUC XUYÁ</t>
  </si>
  <si>
    <t>CLEMENTINO TACATÍC RAXÓN</t>
  </si>
  <si>
    <t xml:space="preserve">MARIO DANIEL MÉNDEZ </t>
  </si>
  <si>
    <t>CEFERINO SEGURA SIRÍN</t>
  </si>
  <si>
    <t>FRANCISCO JAVIER MENDOZA LAINES</t>
  </si>
  <si>
    <t xml:space="preserve">CESAR AUGUSTO MONROY PICHOLÁ </t>
  </si>
  <si>
    <t>ELIGIO ANIBAL PABLO MALDONADO</t>
  </si>
  <si>
    <t xml:space="preserve">LUIS FLORENCIO RAXÓN RAXÓN </t>
  </si>
  <si>
    <t>CARLOS HUMBERTO CHUNCHUN RAMIREZ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</si>
  <si>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</si>
  <si>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</si>
  <si>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</si>
  <si>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</si>
  <si>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</si>
  <si>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PATRICIA DE LOS ANGELES ALEGRIA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</si>
  <si>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</si>
  <si>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</si>
  <si>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</si>
  <si>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</si>
  <si>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</si>
  <si>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</si>
  <si>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</si>
  <si>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LORENZO RODAS RUANO</t>
  </si>
  <si>
    <t>CRISTOBAL ACUÁL LUIS</t>
  </si>
  <si>
    <t xml:space="preserve">BARTOLOMÉ CHUNCHÚN AJUCHÁN 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</si>
  <si>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</si>
  <si>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</si>
  <si>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</si>
  <si>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</si>
  <si>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</si>
  <si>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MARDOQUEO PETZ GARCIA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</si>
  <si>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</si>
  <si>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</si>
  <si>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</si>
  <si>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</si>
  <si>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</si>
  <si>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</si>
  <si>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</si>
  <si>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</si>
  <si>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</si>
  <si>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</si>
  <si>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</si>
  <si>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</si>
  <si>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</si>
  <si>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</si>
  <si>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</si>
  <si>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 xml:space="preserve">ROBERTO YAXCAL </t>
  </si>
  <si>
    <t>ROLANDO ANTONIO ESTRADA DÍAZ</t>
  </si>
  <si>
    <t>JULIO CÉSAR CASTAÑEDA COLINDRES</t>
  </si>
  <si>
    <t>FRANCISCO JAVIER MARROQUIN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</si>
  <si>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</si>
  <si>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</si>
  <si>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</si>
  <si>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</si>
  <si>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</si>
  <si>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FRANCISCO ALVARO RAMIREZ SANDOVAL</t>
  </si>
  <si>
    <t>EUSEBIO LEÓN ALVAREZ</t>
  </si>
  <si>
    <t>JACINTO GRIJALVA TOÑO</t>
  </si>
  <si>
    <t xml:space="preserve">PABLO HERNÁNDEZ TZOY </t>
  </si>
  <si>
    <t>SABINO CALACHIJ GUTIERREZ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</si>
  <si>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</si>
  <si>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</si>
  <si>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</si>
  <si>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</si>
  <si>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>RICARDO CHAN LEIVA</t>
  </si>
  <si>
    <t>MARCOS GARCIA NOLASCO</t>
  </si>
  <si>
    <t>MARLON CONRADO CHUVAC CITALAN</t>
  </si>
  <si>
    <t>WILLIAMS BLADIMIRO ALVARADO MONTERROSO</t>
  </si>
  <si>
    <t>AUGUSTO COYOY OROZCO</t>
  </si>
  <si>
    <t xml:space="preserve">FEDERICO GARCÍA </t>
  </si>
  <si>
    <t xml:space="preserve">SOFIO ESTEBAN CUC SAPÓN </t>
  </si>
  <si>
    <t>SIXSTO FILIBERTO CABRERA AGUILAR</t>
  </si>
  <si>
    <t>RUFINO CHIYAL CHIROY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</si>
  <si>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</si>
  <si>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</si>
  <si>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</si>
  <si>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</si>
  <si>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</si>
  <si>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</si>
  <si>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 xml:space="preserve">LORENZO MORALES CHOCOJ 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</si>
  <si>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</si>
  <si>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</si>
  <si>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</si>
  <si>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</si>
  <si>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</si>
  <si>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</si>
  <si>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</si>
  <si>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</si>
  <si>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</si>
  <si>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</si>
  <si>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</si>
  <si>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</si>
  <si>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</si>
  <si>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</si>
  <si>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</si>
  <si>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</si>
  <si>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</si>
  <si>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</si>
  <si>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ERICSSON JOSÉ DANEL RODRÍGUEZ LÓPEZ</t>
  </si>
  <si>
    <t>HUGO WILFREDO ESCOBAR MEJIA</t>
  </si>
  <si>
    <t>NIDIA MARICELA LUCERO AGUILAR</t>
  </si>
  <si>
    <t>DYAN ELENA MORENO MENDOZA</t>
  </si>
  <si>
    <t>MANUEL MENCHO LÓPEZ</t>
  </si>
  <si>
    <t>DELVIN ALEXANDER SÓN SIRÍN</t>
  </si>
  <si>
    <t xml:space="preserve">ERIC GILDARDO CHÁVEZ RIVERA </t>
  </si>
  <si>
    <t>ANSER DENIS CRISTAL MILIÁN</t>
  </si>
  <si>
    <t>JOSÉ RODOLFO ORTÍZ MELARA</t>
  </si>
  <si>
    <t>WILDERSOND ANTONIO LÓPEZ COS</t>
  </si>
  <si>
    <t>JONATHAN DAVID MOYA SANDOVAL</t>
  </si>
  <si>
    <t>GILMAR ASDRUVAL MENDEZ PAZ</t>
  </si>
  <si>
    <t>CAYETANO UYUP CANEL</t>
  </si>
  <si>
    <t>RUDY OSWALDO MORALES GUALA</t>
  </si>
  <si>
    <t>MANUEL JESÚS LAJPOP PUAC</t>
  </si>
  <si>
    <t>JESUS VELASQUEZ GUITZ</t>
  </si>
  <si>
    <t>CRISTIÁN JILBERTO CABRERA CHALCU</t>
  </si>
  <si>
    <t>ANGEL (ÚNICO NOMBRE) SINTO CÚN</t>
  </si>
  <si>
    <t>OSCAR MANUEL SENTE ZET</t>
  </si>
  <si>
    <t>WILDER  STEVE CALDERON GONZALEZ</t>
  </si>
  <si>
    <t>AUXILIAR DE ALBAÑILERIA</t>
  </si>
  <si>
    <t>AUXILIAR DE CARPINTERIA</t>
  </si>
  <si>
    <t xml:space="preserve">ALBAÑIL I </t>
  </si>
  <si>
    <t>AUXILIAR CARPINTERIA</t>
  </si>
  <si>
    <t>AUXILIAR DE ELECTRICIDAD</t>
  </si>
  <si>
    <t xml:space="preserve">CARPINTERO I </t>
  </si>
  <si>
    <t>MENSAJERO I</t>
  </si>
  <si>
    <t xml:space="preserve">ELECTRICISTA I  </t>
  </si>
  <si>
    <t>Rudi Vitelio Arías Osorio</t>
  </si>
  <si>
    <t>Jorge Alberto Aldana Quixchán</t>
  </si>
  <si>
    <t>Asisclo Mercedes Alvarado Rodriguez</t>
  </si>
  <si>
    <t>Flabio Beltrán Hernández</t>
  </si>
  <si>
    <t>Jose Guillermo Borjas</t>
  </si>
  <si>
    <t>Ramón Victoriano Canté Cohuoj</t>
  </si>
  <si>
    <t>Rigoberto Choc Bó</t>
  </si>
  <si>
    <t>Carlos Choc</t>
  </si>
  <si>
    <t>Luis Fernando López Guzmán</t>
  </si>
  <si>
    <t>Helio Estalí Cohuoj Zacal</t>
  </si>
  <si>
    <t>Marco Antonio Esquivel Espino</t>
  </si>
  <si>
    <t>Vitalino Garcia Torres</t>
  </si>
  <si>
    <t>Armando de Jesús Lemus Fernández</t>
  </si>
  <si>
    <t>Ronaldo Marroquin Tobar</t>
  </si>
  <si>
    <t>Arnulfo Agustín Ochaeta Salinas</t>
  </si>
  <si>
    <t>Eusebio Pop Cucul</t>
  </si>
  <si>
    <t>Horacio Palacios Díaz</t>
  </si>
  <si>
    <t>Oscar Orlando Quixchán Chatá</t>
  </si>
  <si>
    <t xml:space="preserve">Haroldo Venerando Tesucún Vitzil </t>
  </si>
  <si>
    <t>Noé Isaias Zarax Obando</t>
  </si>
  <si>
    <t>Ervin Arturo Obando  Obando</t>
  </si>
  <si>
    <t>Hector Gabriel Hurtarte Gómez</t>
  </si>
  <si>
    <t>Manuel Lorenzo Breganza</t>
  </si>
  <si>
    <t>Avinael Girón Sánchez</t>
  </si>
  <si>
    <t>Eduardo Pablo Calo</t>
  </si>
  <si>
    <t>Cecilio Castro Pérez</t>
  </si>
  <si>
    <t>Florencio Anastacio Alvaro Alvarado 
Rodríguez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</si>
  <si>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</si>
  <si>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</si>
  <si>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</si>
  <si>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</si>
  <si>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</si>
  <si>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</si>
  <si>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</si>
  <si>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</si>
  <si>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</si>
  <si>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</si>
  <si>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</si>
  <si>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</si>
  <si>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Edelmiro Reginaldo Cohuoj Gálvez</t>
  </si>
  <si>
    <t>Noel Reyes Quixchán Gé</t>
  </si>
  <si>
    <t>Estuardo Erlíndes Tesucún Tzul</t>
  </si>
  <si>
    <t>Juan Cú</t>
  </si>
  <si>
    <t>Alfredo Rolando Estrada Ramón</t>
  </si>
  <si>
    <t>Alberto Isaías Herrarte Rodríguez</t>
  </si>
  <si>
    <t>Felipe Pérez Peláez</t>
  </si>
  <si>
    <t>Abelardo Sandoval García</t>
  </si>
  <si>
    <t>Cesar Augusto Acuña</t>
  </si>
  <si>
    <t>Julio  Roberto Gómez Diaz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</si>
  <si>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</si>
  <si>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</si>
  <si>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</si>
  <si>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</si>
  <si>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</si>
  <si>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</si>
  <si>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</si>
  <si>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</si>
  <si>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</si>
  <si>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</si>
  <si>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Luis Nextalì Cohuoj Chayax</t>
  </si>
  <si>
    <t>José Rodrigo Centeno Manzanero</t>
  </si>
  <si>
    <t>Mizael Salazar Montesflores</t>
  </si>
  <si>
    <t>René Lucero Donis</t>
  </si>
  <si>
    <t>David Estuardo Ochaeta Sin</t>
  </si>
  <si>
    <t>Alex Estuardo Rivera Tut</t>
  </si>
  <si>
    <t>Santiago Ramón Choc Mazá</t>
  </si>
  <si>
    <t>Hugo Ismael Corzo Saquij</t>
  </si>
  <si>
    <t>Augustin Geronimo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</si>
  <si>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</si>
  <si>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</si>
  <si>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</si>
  <si>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</si>
  <si>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</si>
  <si>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</si>
  <si>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</si>
  <si>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</si>
  <si>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</si>
  <si>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</si>
  <si>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</si>
  <si>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</si>
  <si>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</si>
  <si>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</si>
  <si>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</si>
  <si>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>Ismael Sanabria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</si>
  <si>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</si>
  <si>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</si>
  <si>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</si>
  <si>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</si>
  <si>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</si>
  <si>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Mariano Antonio Catalán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</si>
  <si>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</si>
  <si>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</si>
  <si>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</si>
  <si>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</si>
  <si>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</si>
  <si>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</si>
  <si>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</si>
  <si>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</si>
  <si>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</si>
  <si>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</si>
  <si>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</si>
  <si>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</si>
  <si>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Jairo Saul Ochaeta Tesucún</t>
  </si>
  <si>
    <t>Rubén Oxlaj Coc</t>
  </si>
  <si>
    <t>Rigoberto Pan Yat</t>
  </si>
  <si>
    <t>Bernardo Alejandro Quixchán Cohuoj</t>
  </si>
  <si>
    <t>José Nestor Roque Ramos</t>
  </si>
  <si>
    <t>Jorge Orlando Reyes Ruíz</t>
  </si>
  <si>
    <t>Eladio Urízar Arévalo</t>
  </si>
  <si>
    <t>Anselmo Galeano Xac Choc</t>
  </si>
  <si>
    <t>Fredy Antonio Zacarías Pérez</t>
  </si>
  <si>
    <t>Olga Lidia López Ramos</t>
  </si>
  <si>
    <t>Kevin Madaí Noguera Belloso</t>
  </si>
  <si>
    <t xml:space="preserve">Yulisa Isabel López Ramos </t>
  </si>
  <si>
    <t>Miguel Angel de Jesús Valentín Alvarado</t>
  </si>
  <si>
    <t>Rey David Girón Godoy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</si>
  <si>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</si>
  <si>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</si>
  <si>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</si>
  <si>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</si>
  <si>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</si>
  <si>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>Wilfredo Albeño Hernández</t>
  </si>
  <si>
    <t>Virgilio Argueta Arteaga</t>
  </si>
  <si>
    <t>Jorge de la Cruz Aceituno Gómez</t>
  </si>
  <si>
    <t>Juan Carlos Cunil Tesucún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</si>
  <si>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</si>
  <si>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</si>
  <si>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</si>
  <si>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</si>
  <si>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</si>
  <si>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</si>
  <si>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</si>
  <si>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</si>
  <si>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</si>
  <si>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</si>
  <si>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</si>
  <si>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</si>
  <si>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</si>
  <si>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Mauro Alberto Martinez Corrales</t>
  </si>
  <si>
    <t>Angel Jacobo Manzanero Aldana</t>
  </si>
  <si>
    <t>Arnulfo Wilfredo Ochaeta Lòpez</t>
  </si>
  <si>
    <t>Higinio Pelaes de León</t>
  </si>
  <si>
    <t>Joel Pérez Pérez</t>
  </si>
  <si>
    <t>Jorge Pineda Julián</t>
  </si>
  <si>
    <t>Lupercio Francisco Quixchán Gè</t>
  </si>
  <si>
    <t>José Victor Ramírez Díaz</t>
  </si>
  <si>
    <t>Sergio Alberto Rubio Turcios</t>
  </si>
  <si>
    <t>Israel Roque Castillo</t>
  </si>
  <si>
    <t>Moris Leonel Salinas Mangandi</t>
  </si>
  <si>
    <t>Erlos Binicio Salinas López</t>
  </si>
  <si>
    <t>Rodio Eliu Suchite Solis</t>
  </si>
  <si>
    <t>Auner Isau Teo Rodríguez</t>
  </si>
  <si>
    <t>Melvín de Jesús Zabaleta Sandoval</t>
  </si>
  <si>
    <t>Hector Antonio Nájera Alonzo</t>
  </si>
  <si>
    <t>Jorge Orlando García Lorenzo</t>
  </si>
  <si>
    <t>Melvin Enrique López Morales</t>
  </si>
  <si>
    <t>Prudencio Espino Tobar</t>
  </si>
  <si>
    <t>Edgar Augusto Ramos</t>
  </si>
  <si>
    <t>José Alfredo González Vásquez</t>
  </si>
  <si>
    <t>Isidro Esquivel y Esquivel</t>
  </si>
  <si>
    <t>Luis Enrique Suntecún Zacal</t>
  </si>
  <si>
    <t>Fernando Lutin Herrarte</t>
  </si>
  <si>
    <t xml:space="preserve">Jairo Arnoldo Quixchán Garrido </t>
  </si>
  <si>
    <t xml:space="preserve">David Alonso García López  </t>
  </si>
  <si>
    <t>Cyntia Stephanie López Zea</t>
  </si>
  <si>
    <t xml:space="preserve">Benjamín Granados Xo </t>
  </si>
  <si>
    <t>Miguel Arturo Mex Chayax</t>
  </si>
  <si>
    <t>Marino Eliseo Quixchán Muñoz</t>
  </si>
  <si>
    <t>José Benedicto Contreras Obando</t>
  </si>
  <si>
    <t>Piloto I Vehiculos Livianos</t>
  </si>
  <si>
    <t>Bodeguero I</t>
  </si>
  <si>
    <t>Albañil ll</t>
  </si>
  <si>
    <t>Albañil Il</t>
  </si>
  <si>
    <t>Peòn Vigilante ll</t>
  </si>
  <si>
    <t>Operador de Equipo</t>
  </si>
  <si>
    <t xml:space="preserve">Albañil I </t>
  </si>
  <si>
    <t xml:space="preserve">Conserje </t>
  </si>
  <si>
    <t>Auxiliar de CarpinterÍa</t>
  </si>
  <si>
    <t>Auxiliar de Albañileía</t>
  </si>
  <si>
    <t xml:space="preserve">Peón  </t>
  </si>
  <si>
    <t xml:space="preserve">Peón </t>
  </si>
  <si>
    <t>CÉSAR GUILLERMO FLORES RAMOS</t>
  </si>
  <si>
    <t>JUAN ALBERTO BAUTISTA HERNÁNDEZ</t>
  </si>
  <si>
    <t>MANUEL ENRIQUE PICHIYA TZAJ</t>
  </si>
  <si>
    <t xml:space="preserve">MARCK ALEXANDER REYES SANTOS </t>
  </si>
  <si>
    <t>ODILIA MARIBEL MENDOZA AYALA DE SAMAYOA</t>
  </si>
  <si>
    <t xml:space="preserve">DAYRIN ESTEFANY ORDOÑEZ CASTAÑEDA </t>
  </si>
  <si>
    <t>HELEN VIVIANA EMILIA ESPINOZA (ÚNICO APELLIDO)</t>
  </si>
  <si>
    <t xml:space="preserve">RIGOBERTO ASIG COC </t>
  </si>
  <si>
    <t>FRANKLIN ALEXIS HERNÁNDEZ AJU</t>
  </si>
  <si>
    <t>SELVIN MARINO GONZÁLEZ GÓMEZ</t>
  </si>
  <si>
    <t>PEÓN  I</t>
  </si>
  <si>
    <t>SÁLMAN (ÚNICO NOMBRE) ZARAX OBANDO</t>
  </si>
  <si>
    <t>ENEIDA MARELI RODRIGUEZ MORALES DE ALVARADO</t>
  </si>
  <si>
    <t xml:space="preserve">ALVARO (ÚNICO NOMBRE) DE LEÓN MAYORGA </t>
  </si>
  <si>
    <t xml:space="preserve">DIEGO (ÚNICO NOMBRE) JACOBO POLANCO </t>
  </si>
  <si>
    <t xml:space="preserve">JOSÉ ROSENDO MARROQUÍN RODRÍGUEZ </t>
  </si>
  <si>
    <t xml:space="preserve">JOSÉ ALBERTO IXMAY CASTILLO </t>
  </si>
  <si>
    <t>ALEXIS (ÚNICO NOMBRE) GARCÍA HERNÁNDEZ</t>
  </si>
  <si>
    <t xml:space="preserve">ISRAEL (ÚNICO NOMBRE) AJOZAL SISIMIT </t>
  </si>
  <si>
    <t>WILSÓN ANÍBAL LEMUS CAZÚN</t>
  </si>
  <si>
    <t xml:space="preserve">TOMÁS ALBERTO SEN PICHIYÁ </t>
  </si>
  <si>
    <t xml:space="preserve">ALBAÑIL IV </t>
  </si>
  <si>
    <t>MARCELO CHICOJ ZETE</t>
  </si>
  <si>
    <t>MARVIN GEOVANY SAS LÓPEZ</t>
  </si>
  <si>
    <t>JUAN CHAMAY RODRÍGUEZ</t>
  </si>
  <si>
    <t>ELIÚD DANIEL CUMES HERNÁNDEZ</t>
  </si>
  <si>
    <t>VICTOR MANUEL MÉNDEZ VÁSQUEZ</t>
  </si>
  <si>
    <t>CARLOS RENÉ GAYTÁN LÓPEZ</t>
  </si>
  <si>
    <t>SILAS GAMALIEL TEJADA ALVARADO</t>
  </si>
  <si>
    <t>FLORENTIN HERNÁNDEZ HERNÁNDEZ</t>
  </si>
  <si>
    <t>LESTER ESTUARDO ROLDÁN CHÁVEZ</t>
  </si>
  <si>
    <t>JENDRY RODELBÍ GODÍNEZ NAVARRO</t>
  </si>
  <si>
    <t>NOÉ CABRERA JUÁREZ</t>
  </si>
  <si>
    <t>JOSÉ LEÓN VÁSQUEZ</t>
  </si>
  <si>
    <t>RODOLFO GÓMEZ GONZALEZ</t>
  </si>
  <si>
    <t xml:space="preserve">WILSON DENNIS BAUTISTA POPOL </t>
  </si>
  <si>
    <t xml:space="preserve">CARLOS MANUEL ARAGÓN SALAMÁ </t>
  </si>
  <si>
    <t>LÁZARO CHIQUITO PESCADO</t>
  </si>
  <si>
    <t xml:space="preserve">NERY ANTONIO GALICIA Y GALICIA </t>
  </si>
  <si>
    <t xml:space="preserve">ALBAÑIL III </t>
  </si>
  <si>
    <t>JHONATTAN ARIEL LÓPEZ TOBAR</t>
  </si>
  <si>
    <t>NECTALÍ ISAIAS OLIVEROS CASTELLANOS</t>
  </si>
  <si>
    <t>MARÍA FERNANDA CRUZ ABREGO</t>
  </si>
  <si>
    <t xml:space="preserve">MARTA LISBETT SIC AVILA </t>
  </si>
  <si>
    <t xml:space="preserve">BRYAN GIRON CABRERA </t>
  </si>
  <si>
    <t xml:space="preserve">LUZ MARIA AZUCENA SAAVEDRA </t>
  </si>
  <si>
    <t>KENNETH ISSUR ESTRADA RUIZ</t>
  </si>
  <si>
    <t xml:space="preserve">ILSE AMARILIS DE LEON GONZALEZ DE LIMA </t>
  </si>
  <si>
    <t xml:space="preserve">KARLA FERNANDA AVILA CAMBRAN </t>
  </si>
  <si>
    <t xml:space="preserve">ALEJANDRO JERONIMO CATALAN FUENTES </t>
  </si>
  <si>
    <t xml:space="preserve">FRANCISCA MARISOL VALENZUELA MANSILLA </t>
  </si>
  <si>
    <t>SYDNEY  EDUARD  COLLIN SHAW DIAZ</t>
  </si>
  <si>
    <t>PABLO JOSUE ZETENIA TRUJILLO</t>
  </si>
  <si>
    <t>ANA PATRICIA GARCIA MAZARIEGOS</t>
  </si>
  <si>
    <t>JUAN CARLOS RAMIREZ RAMIREZ</t>
  </si>
  <si>
    <t>CLARA LUZ CORONADO LOPEZ DE VASQUEZ</t>
  </si>
  <si>
    <t xml:space="preserve">MARIA DEL ROSARIO RAMIREZ </t>
  </si>
  <si>
    <t>ERICK ARMANDO ORTIZ IXTECOC</t>
  </si>
  <si>
    <t>BLADIMIRO DAMAZO DAMAZO</t>
  </si>
  <si>
    <t xml:space="preserve">JOEL ANTONIO CHOC </t>
  </si>
  <si>
    <t>DOMINGO GUALBERTO PACAY BA</t>
  </si>
  <si>
    <t>DIRECTOR TECNICO II-ADMINISTRACION</t>
  </si>
  <si>
    <t>SUBJEFE DEPARTAMENTO TÈCNICO II DE PATRIMONIO -SIN ESPECIAL3ID38A5D014741</t>
  </si>
  <si>
    <t>ANA GABRIELA ARRIOLA RODRIGUEZ</t>
  </si>
  <si>
    <t>STEPHANIE JULISSA RAMOS ROMAN</t>
  </si>
  <si>
    <t>JULIO CESAR CASTAÑEDA LUCAS</t>
  </si>
  <si>
    <t>SUBJEFE DEPARTAMENTO SUSTANTIVO II DE PATRIMONIO</t>
  </si>
  <si>
    <t>JAQUELINE DEL ROSARIO ZAMBRANO MAZARIEGOS DE PEREZ</t>
  </si>
  <si>
    <t>ENCARGADO DE SITIO ARQUEOLOGICO -</t>
  </si>
  <si>
    <t>ASESOR PROFESIONAL ESPECIALIZADO</t>
  </si>
  <si>
    <t>OFICINISTA IV-CONTABILIDAD</t>
  </si>
  <si>
    <t>OFICINISTA II-OFICINA</t>
  </si>
  <si>
    <t>ASESOR PROFESIONAL ESPECIALIZADO IV-</t>
  </si>
  <si>
    <t>TRABAJADOR OPERATIVO III-</t>
  </si>
  <si>
    <t>TRABAJADOR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</si>
</sst>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7" formatCode="&quot;Q&quot;#,##0.00;[Red]\-&quot;Q&quot;#,##0.00"/>
    <numFmt numFmtId="170" formatCode="_-&quot;Q&quot;* #,##0.00_-;\-&quot;Q&quot;* #,##0.00_-;_-&quot;Q&quot;* &quot;-&quot;??_-;_-@_-"/>
    <numFmt numFmtId="171" formatCode="_-* #,##0.00_-;\-* #,##0.00_-;_-* &quot;-&quot;??_-;_-@_-"/>
    <numFmt numFmtId="180" formatCode="0_)"/>
    <numFmt numFmtId="182" formatCode="_(\Q* #,##0.00_);_(\Q* \(#,##0.00\);_(\Q* \-??_);_(@_)"/>
    <numFmt numFmtId="192" formatCode="&quot;Q&quot;#,##0.00"/>
  </numFmts>
  <fonts count="47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4"/>
      <name val="Arial"/>
      <family val="2"/>
    </font>
    <font>
      <sz val="10"/>
      <name val="Courier"/>
      <family val="3"/>
    </font>
    <font>
      <b/>
      <sz val="10"/>
      <name val="Arial Unicode MS"/>
      <family val="2"/>
    </font>
    <font>
      <b/>
      <sz val="11"/>
      <name val="Arial Unicode MS"/>
      <family val="2"/>
    </font>
    <font>
      <sz val="15"/>
      <name val="Arial"/>
      <family val="2"/>
    </font>
    <font>
      <sz val="11"/>
      <color indexed="8"/>
      <name val="Tahoma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rgb="FFCCCCFF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5" fillId="0" borderId="0">
      <alignment vertical="top"/>
    </xf>
    <xf numFmtId="0" fontId="13" fillId="3" borderId="0" applyNumberFormat="0" applyBorder="0" applyAlignment="0" applyProtection="0"/>
    <xf numFmtId="43" fontId="3" fillId="0" borderId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ill="0" applyBorder="0" applyAlignment="0" applyProtection="0"/>
    <xf numFmtId="167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4" borderId="0" xfId="0" applyFill="1"/>
    <xf numFmtId="0" fontId="0" fillId="0" borderId="10" xfId="0" applyFont="1" applyBorder="1"/>
    <xf numFmtId="0" fontId="0" fillId="24" borderId="10" xfId="0" applyFont="1" applyFill="1" applyBorder="1"/>
    <xf numFmtId="0" fontId="0" fillId="24" borderId="0" xfId="0" applyFont="1" applyFill="1"/>
    <xf numFmtId="0" fontId="0" fillId="0" borderId="0" xfId="0" applyNumberFormat="1"/>
    <xf numFmtId="0" fontId="2" fillId="2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vertical="center"/>
    </xf>
    <xf numFmtId="0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92" fontId="0" fillId="0" borderId="11" xfId="0" applyNumberFormat="1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92" fontId="0" fillId="24" borderId="10" xfId="0" applyNumberFormat="1" applyFont="1" applyFill="1" applyBorder="1"/>
    <xf numFmtId="0" fontId="2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192" fontId="0" fillId="24" borderId="0" xfId="0" applyNumberFormat="1" applyFont="1" applyFill="1" applyBorder="1" applyAlignment="1">
      <alignment horizontal="center" vertical="center" wrapText="1"/>
    </xf>
    <xf numFmtId="192" fontId="39" fillId="0" borderId="10" xfId="0" applyNumberFormat="1" applyFont="1" applyBorder="1" applyAlignment="1">
      <alignment horizontal="center" vertical="center" wrapText="1"/>
    </xf>
    <xf numFmtId="192" fontId="29" fillId="25" borderId="12" xfId="0" applyNumberFormat="1" applyFont="1" applyFill="1" applyBorder="1" applyAlignment="1">
      <alignment horizontal="center" vertical="center" wrapText="1"/>
    </xf>
    <xf numFmtId="192" fontId="29" fillId="25" borderId="13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39" fillId="0" borderId="10" xfId="0" applyNumberFormat="1" applyFont="1" applyBorder="1" applyAlignment="1">
      <alignment horizontal="center" vertical="center"/>
    </xf>
    <xf numFmtId="192" fontId="39" fillId="0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9" fillId="0" borderId="10" xfId="33" applyNumberFormat="1" applyFont="1" applyBorder="1" applyAlignment="1">
      <alignment horizontal="center" vertical="center"/>
    </xf>
    <xf numFmtId="192" fontId="39" fillId="0" borderId="10" xfId="33" applyNumberFormat="1" applyFont="1" applyBorder="1" applyAlignment="1">
      <alignment horizontal="center" vertical="center" wrapText="1"/>
    </xf>
    <xf numFmtId="192" fontId="39" fillId="0" borderId="10" xfId="92" applyNumberFormat="1" applyFont="1" applyFill="1" applyBorder="1" applyAlignment="1">
      <alignment horizontal="center" vertical="center"/>
    </xf>
    <xf numFmtId="192" fontId="39" fillId="0" borderId="10" xfId="43" applyNumberFormat="1" applyFont="1" applyFill="1" applyBorder="1" applyAlignment="1">
      <alignment horizontal="center" vertical="center"/>
    </xf>
    <xf numFmtId="192" fontId="39" fillId="0" borderId="10" xfId="104" applyNumberFormat="1" applyFont="1" applyFill="1" applyBorder="1" applyAlignment="1">
      <alignment horizontal="center" vertical="center"/>
    </xf>
    <xf numFmtId="192" fontId="39" fillId="0" borderId="10" xfId="216" applyNumberFormat="1" applyFont="1" applyFill="1" applyBorder="1" applyAlignment="1">
      <alignment horizontal="center" vertical="center"/>
    </xf>
    <xf numFmtId="192" fontId="0" fillId="24" borderId="0" xfId="0" applyNumberFormat="1" applyFill="1"/>
    <xf numFmtId="44" fontId="0" fillId="24" borderId="0" xfId="0" applyNumberFormat="1" applyFill="1"/>
    <xf numFmtId="0" fontId="3" fillId="24" borderId="0" xfId="0" applyFont="1" applyFill="1"/>
    <xf numFmtId="192" fontId="29" fillId="26" borderId="13" xfId="0" applyNumberFormat="1" applyFont="1" applyFill="1" applyBorder="1" applyAlignment="1">
      <alignment horizontal="center" vertical="center" wrapText="1"/>
    </xf>
    <xf numFmtId="180" fontId="15" fillId="0" borderId="10" xfId="243" applyNumberFormat="1" applyFont="1" applyFill="1" applyBorder="1" applyAlignment="1">
      <alignment horizontal="left" vertical="center"/>
    </xf>
    <xf numFmtId="192" fontId="0" fillId="0" borderId="10" xfId="0" applyNumberFormat="1" applyFont="1" applyBorder="1" applyAlignment="1">
      <alignment horizontal="center" vertical="center"/>
    </xf>
    <xf numFmtId="180" fontId="32" fillId="0" borderId="10" xfId="243" applyNumberFormat="1" applyFont="1" applyFill="1" applyBorder="1" applyAlignment="1" applyProtection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180" fontId="32" fillId="0" borderId="10" xfId="243" applyNumberFormat="1" applyFont="1" applyFill="1" applyBorder="1" applyAlignment="1">
      <alignment horizontal="left" vertical="center"/>
    </xf>
    <xf numFmtId="180" fontId="32" fillId="27" borderId="10" xfId="243" applyNumberFormat="1" applyFont="1" applyFill="1" applyBorder="1" applyAlignment="1">
      <alignment horizontal="left" vertical="center"/>
    </xf>
    <xf numFmtId="180" fontId="36" fillId="0" borderId="10" xfId="243" applyNumberFormat="1" applyFont="1" applyFill="1" applyBorder="1" applyAlignment="1">
      <alignment horizontal="left" vertical="center"/>
    </xf>
    <xf numFmtId="192" fontId="3" fillId="0" borderId="10" xfId="0" applyNumberFormat="1" applyFont="1" applyBorder="1" applyAlignment="1">
      <alignment horizontal="center" vertical="center" wrapText="1"/>
    </xf>
    <xf numFmtId="192" fontId="33" fillId="0" borderId="10" xfId="0" applyNumberFormat="1" applyFont="1" applyBorder="1" applyAlignment="1">
      <alignment horizontal="center" vertical="center" wrapText="1"/>
    </xf>
    <xf numFmtId="192" fontId="34" fillId="0" borderId="10" xfId="0" applyNumberFormat="1" applyFont="1" applyBorder="1" applyAlignment="1">
      <alignment horizontal="center" vertical="center" wrapText="1"/>
    </xf>
    <xf numFmtId="192" fontId="35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92" fontId="26" fillId="0" borderId="10" xfId="0" applyNumberFormat="1" applyFont="1" applyBorder="1" applyAlignment="1">
      <alignment horizontal="center" vertical="center"/>
    </xf>
    <xf numFmtId="192" fontId="37" fillId="0" borderId="10" xfId="0" applyNumberFormat="1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39" fillId="24" borderId="10" xfId="0" applyFont="1" applyFill="1" applyBorder="1" applyAlignment="1">
      <alignment horizontal="left" vertical="center"/>
    </xf>
    <xf numFmtId="0" fontId="39" fillId="24" borderId="10" xfId="92" applyFont="1" applyFill="1" applyBorder="1" applyAlignment="1">
      <alignment horizontal="left" vertical="center"/>
    </xf>
    <xf numFmtId="0" fontId="39" fillId="24" borderId="10" xfId="216" applyFont="1" applyFill="1" applyBorder="1" applyAlignment="1">
      <alignment horizontal="left" vertical="center"/>
    </xf>
    <xf numFmtId="0" fontId="40" fillId="2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9" fillId="24" borderId="10" xfId="15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24" borderId="10" xfId="213" applyFont="1" applyFill="1" applyBorder="1" applyAlignment="1">
      <alignment horizontal="left" vertical="center"/>
    </xf>
    <xf numFmtId="180" fontId="40" fillId="0" borderId="10" xfId="243" applyNumberFormat="1" applyFont="1" applyFill="1" applyBorder="1" applyAlignment="1" applyProtection="1">
      <alignment horizontal="left" vertical="center" wrapText="1"/>
    </xf>
    <xf numFmtId="180" fontId="40" fillId="24" borderId="10" xfId="243" applyNumberFormat="1" applyFont="1" applyFill="1" applyBorder="1" applyAlignment="1" applyProtection="1">
      <alignment horizontal="left" vertical="center"/>
    </xf>
    <xf numFmtId="0" fontId="39" fillId="24" borderId="10" xfId="104" applyFont="1" applyFill="1" applyBorder="1" applyAlignment="1">
      <alignment horizontal="left" vertical="center"/>
    </xf>
    <xf numFmtId="0" fontId="39" fillId="24" borderId="10" xfId="13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80" fontId="40" fillId="24" borderId="10" xfId="243" applyNumberFormat="1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180" fontId="15" fillId="0" borderId="10" xfId="243" applyNumberFormat="1" applyFont="1" applyFill="1" applyBorder="1" applyAlignment="1" applyProtection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/>
    </xf>
    <xf numFmtId="0" fontId="41" fillId="24" borderId="0" xfId="0" applyFont="1" applyFill="1"/>
    <xf numFmtId="0" fontId="39" fillId="24" borderId="0" xfId="0" applyFont="1" applyFill="1" applyAlignment="1">
      <alignment horizontal="left" vertical="center"/>
    </xf>
    <xf numFmtId="192" fontId="39" fillId="24" borderId="0" xfId="0" applyNumberFormat="1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39" fillId="24" borderId="10" xfId="0" applyFont="1" applyFill="1" applyBorder="1"/>
    <xf numFmtId="192" fontId="40" fillId="24" borderId="10" xfId="0" applyNumberFormat="1" applyFont="1" applyFill="1" applyBorder="1" applyAlignment="1">
      <alignment horizontal="center" vertical="center"/>
    </xf>
    <xf numFmtId="192" fontId="39" fillId="24" borderId="10" xfId="35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192" fontId="39" fillId="24" borderId="10" xfId="0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/>
    <xf numFmtId="192" fontId="39" fillId="24" borderId="10" xfId="93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 applyProtection="1">
      <protection locked="0"/>
    </xf>
    <xf numFmtId="0" fontId="42" fillId="24" borderId="10" xfId="0" applyNumberFormat="1" applyFont="1" applyFill="1" applyBorder="1"/>
    <xf numFmtId="0" fontId="43" fillId="24" borderId="10" xfId="0" applyFont="1" applyFill="1" applyBorder="1"/>
    <xf numFmtId="0" fontId="41" fillId="0" borderId="0" xfId="0" applyFont="1"/>
    <xf numFmtId="0" fontId="39" fillId="0" borderId="0" xfId="0" applyFont="1" applyAlignment="1">
      <alignment horizontal="left" vertical="center"/>
    </xf>
    <xf numFmtId="192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1" fontId="39" fillId="24" borderId="10" xfId="0" applyNumberFormat="1" applyFont="1" applyFill="1" applyBorder="1" applyAlignment="1">
      <alignment horizontal="left" vertical="center"/>
    </xf>
    <xf numFmtId="4" fontId="40" fillId="24" borderId="10" xfId="0" applyNumberFormat="1" applyFont="1" applyFill="1" applyBorder="1" applyAlignment="1">
      <alignment horizontal="left" vertical="center"/>
    </xf>
    <xf numFmtId="0" fontId="39" fillId="24" borderId="0" xfId="0" applyFont="1" applyFill="1" applyAlignment="1">
      <alignment vertical="top" wrapText="1"/>
    </xf>
    <xf numFmtId="0" fontId="39" fillId="24" borderId="0" xfId="0" applyFont="1" applyFill="1" applyAlignment="1"/>
    <xf numFmtId="0" fontId="41" fillId="24" borderId="0" xfId="0" applyFont="1" applyFill="1" applyAlignment="1">
      <alignment horizontal="center"/>
    </xf>
    <xf numFmtId="192" fontId="41" fillId="26" borderId="10" xfId="0" applyNumberFormat="1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vertical="center"/>
    </xf>
    <xf numFmtId="192" fontId="42" fillId="24" borderId="10" xfId="38" applyNumberFormat="1" applyFont="1" applyFill="1" applyBorder="1" applyAlignment="1">
      <alignment horizontal="center" vertical="center"/>
    </xf>
    <xf numFmtId="192" fontId="39" fillId="24" borderId="10" xfId="0" applyNumberFormat="1" applyFont="1" applyFill="1" applyBorder="1" applyAlignment="1">
      <alignment horizontal="center" vertical="center" wrapText="1"/>
    </xf>
    <xf numFmtId="192" fontId="39" fillId="24" borderId="10" xfId="38" applyNumberFormat="1" applyFont="1" applyFill="1" applyBorder="1" applyAlignment="1">
      <alignment horizontal="center" vertical="center" wrapText="1"/>
    </xf>
    <xf numFmtId="192" fontId="39" fillId="24" borderId="10" xfId="4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center" wrapText="1"/>
    </xf>
    <xf numFmtId="0" fontId="42" fillId="24" borderId="10" xfId="0" applyFont="1" applyFill="1" applyBorder="1" applyAlignment="1">
      <alignment vertical="center" wrapText="1"/>
    </xf>
    <xf numFmtId="192" fontId="42" fillId="24" borderId="10" xfId="38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/>
    <xf numFmtId="192" fontId="39" fillId="24" borderId="0" xfId="0" applyNumberFormat="1" applyFont="1" applyFill="1" applyAlignment="1">
      <alignment horizontal="center"/>
    </xf>
    <xf numFmtId="192" fontId="42" fillId="24" borderId="10" xfId="38" applyNumberFormat="1" applyFont="1" applyFill="1" applyBorder="1" applyAlignment="1">
      <alignment horizontal="center"/>
    </xf>
    <xf numFmtId="192" fontId="39" fillId="0" borderId="0" xfId="0" applyNumberFormat="1" applyFont="1" applyAlignment="1">
      <alignment horizontal="center"/>
    </xf>
    <xf numFmtId="0" fontId="41" fillId="28" borderId="10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top"/>
    </xf>
    <xf numFmtId="0" fontId="39" fillId="24" borderId="0" xfId="0" applyFont="1" applyFill="1" applyAlignment="1">
      <alignment vertical="top"/>
    </xf>
    <xf numFmtId="1" fontId="41" fillId="26" borderId="27" xfId="0" applyNumberFormat="1" applyFont="1" applyFill="1" applyBorder="1" applyAlignment="1">
      <alignment horizontal="center" vertical="center" wrapText="1"/>
    </xf>
    <xf numFmtId="0" fontId="41" fillId="26" borderId="27" xfId="0" applyFont="1" applyFill="1" applyBorder="1" applyAlignment="1">
      <alignment horizontal="center" vertical="center" wrapText="1"/>
    </xf>
    <xf numFmtId="0" fontId="41" fillId="26" borderId="28" xfId="0" applyFont="1" applyFill="1" applyBorder="1" applyAlignment="1">
      <alignment horizontal="center" vertical="center" wrapText="1"/>
    </xf>
    <xf numFmtId="192" fontId="41" fillId="26" borderId="29" xfId="0" applyNumberFormat="1" applyFont="1" applyFill="1" applyBorder="1" applyAlignment="1">
      <alignment horizontal="center" vertical="center" wrapText="1"/>
    </xf>
    <xf numFmtId="192" fontId="41" fillId="26" borderId="27" xfId="0" applyNumberFormat="1" applyFont="1" applyFill="1" applyBorder="1" applyAlignment="1">
      <alignment horizontal="center" vertical="center" wrapText="1"/>
    </xf>
    <xf numFmtId="192" fontId="41" fillId="26" borderId="27" xfId="35" applyNumberFormat="1" applyFont="1" applyFill="1" applyBorder="1" applyAlignment="1">
      <alignment horizontal="center" vertical="center" wrapText="1"/>
    </xf>
    <xf numFmtId="192" fontId="41" fillId="26" borderId="30" xfId="0" applyNumberFormat="1" applyFont="1" applyFill="1" applyBorder="1" applyAlignment="1">
      <alignment horizontal="center" vertical="center" wrapText="1"/>
    </xf>
    <xf numFmtId="1" fontId="41" fillId="28" borderId="10" xfId="35" applyNumberFormat="1" applyFont="1" applyFill="1" applyBorder="1" applyAlignment="1">
      <alignment horizontal="center" vertical="center"/>
    </xf>
    <xf numFmtId="192" fontId="39" fillId="24" borderId="10" xfId="242" applyNumberFormat="1" applyFont="1" applyFill="1" applyBorder="1" applyAlignment="1">
      <alignment horizontal="center" vertical="center" wrapText="1"/>
    </xf>
    <xf numFmtId="192" fontId="42" fillId="24" borderId="10" xfId="81" applyNumberFormat="1" applyFont="1" applyFill="1" applyBorder="1" applyAlignment="1">
      <alignment horizontal="center" vertical="center"/>
    </xf>
    <xf numFmtId="192" fontId="39" fillId="24" borderId="10" xfId="242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vertical="top"/>
    </xf>
    <xf numFmtId="192" fontId="39" fillId="24" borderId="10" xfId="0" applyNumberFormat="1" applyFont="1" applyFill="1" applyBorder="1" applyAlignment="1">
      <alignment horizontal="center"/>
    </xf>
    <xf numFmtId="192" fontId="40" fillId="24" borderId="10" xfId="81" applyNumberFormat="1" applyFont="1" applyFill="1" applyBorder="1" applyAlignment="1">
      <alignment horizontal="center" vertical="center"/>
    </xf>
    <xf numFmtId="192" fontId="39" fillId="24" borderId="15" xfId="38" applyNumberFormat="1" applyFont="1" applyFill="1" applyBorder="1" applyAlignment="1">
      <alignment horizontal="center" vertical="center" wrapText="1"/>
    </xf>
    <xf numFmtId="192" fontId="39" fillId="24" borderId="10" xfId="37" applyNumberFormat="1" applyFont="1" applyFill="1" applyBorder="1" applyAlignment="1">
      <alignment horizontal="center" vertical="center" wrapText="1"/>
    </xf>
    <xf numFmtId="192" fontId="39" fillId="24" borderId="10" xfId="38" applyNumberFormat="1" applyFont="1" applyFill="1" applyBorder="1" applyAlignment="1">
      <alignment horizontal="center" vertical="center"/>
    </xf>
    <xf numFmtId="192" fontId="39" fillId="24" borderId="10" xfId="81" applyNumberFormat="1" applyFont="1" applyFill="1" applyBorder="1" applyAlignment="1">
      <alignment horizontal="center" vertical="center"/>
    </xf>
    <xf numFmtId="192" fontId="42" fillId="24" borderId="10" xfId="242" applyNumberFormat="1" applyFont="1" applyFill="1" applyBorder="1" applyAlignment="1">
      <alignment horizontal="center" vertical="center" wrapText="1"/>
    </xf>
    <xf numFmtId="192" fontId="44" fillId="24" borderId="10" xfId="242" applyNumberFormat="1" applyFont="1" applyFill="1" applyBorder="1" applyAlignment="1">
      <alignment horizontal="center" vertical="center" wrapText="1"/>
    </xf>
    <xf numFmtId="0" fontId="39" fillId="24" borderId="10" xfId="24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39" fillId="0" borderId="0" xfId="0" applyFont="1" applyAlignment="1">
      <alignment vertical="top"/>
    </xf>
    <xf numFmtId="192" fontId="39" fillId="0" borderId="0" xfId="0" applyNumberFormat="1" applyFont="1" applyFill="1" applyAlignment="1">
      <alignment horizontal="center"/>
    </xf>
    <xf numFmtId="192" fontId="41" fillId="24" borderId="0" xfId="0" applyNumberFormat="1" applyFont="1" applyFill="1" applyAlignment="1">
      <alignment horizontal="center"/>
    </xf>
    <xf numFmtId="192" fontId="41" fillId="26" borderId="31" xfId="0" applyNumberFormat="1" applyFont="1" applyFill="1" applyBorder="1" applyAlignment="1">
      <alignment horizontal="center" vertical="center" wrapText="1"/>
    </xf>
    <xf numFmtId="44" fontId="39" fillId="24" borderId="10" xfId="242" applyNumberFormat="1" applyFont="1" applyFill="1" applyBorder="1" applyAlignment="1">
      <alignment horizontal="right" vertical="center" wrapText="1"/>
    </xf>
    <xf numFmtId="192" fontId="39" fillId="24" borderId="10" xfId="242" applyNumberFormat="1" applyFont="1" applyFill="1" applyBorder="1" applyAlignment="1">
      <alignment horizontal="right" vertical="center"/>
    </xf>
    <xf numFmtId="0" fontId="41" fillId="24" borderId="10" xfId="242" applyFont="1" applyFill="1" applyBorder="1" applyAlignment="1">
      <alignment horizontal="left" vertical="center" wrapText="1"/>
    </xf>
    <xf numFmtId="0" fontId="42" fillId="24" borderId="10" xfId="242" applyFont="1" applyFill="1" applyBorder="1" applyAlignment="1">
      <alignment horizontal="left" vertical="center" wrapText="1"/>
    </xf>
    <xf numFmtId="44" fontId="39" fillId="24" borderId="10" xfId="242" applyNumberFormat="1" applyFont="1" applyFill="1" applyBorder="1" applyAlignment="1">
      <alignment horizontal="right" vertical="center"/>
    </xf>
    <xf numFmtId="192" fontId="41" fillId="26" borderId="16" xfId="0" applyNumberFormat="1" applyFont="1" applyFill="1" applyBorder="1" applyAlignment="1">
      <alignment horizontal="center" vertical="center" wrapText="1"/>
    </xf>
    <xf numFmtId="192" fontId="41" fillId="26" borderId="17" xfId="0" applyNumberFormat="1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wrapText="1"/>
    </xf>
    <xf numFmtId="0" fontId="41" fillId="24" borderId="0" xfId="0" applyFont="1" applyFill="1" applyBorder="1" applyAlignment="1">
      <alignment horizontal="center"/>
    </xf>
    <xf numFmtId="0" fontId="41" fillId="24" borderId="0" xfId="0" applyFont="1" applyFill="1" applyAlignment="1">
      <alignment horizontal="center"/>
    </xf>
    <xf numFmtId="14" fontId="41" fillId="24" borderId="0" xfId="0" applyNumberFormat="1" applyFont="1" applyFill="1" applyAlignment="1">
      <alignment horizontal="center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/>
    </xf>
    <xf numFmtId="192" fontId="41" fillId="26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6" borderId="10" xfId="0" applyFont="1" applyFill="1" applyBorder="1" applyAlignment="1">
      <alignment horizontal="left" vertical="center" wrapText="1"/>
    </xf>
    <xf numFmtId="192" fontId="45" fillId="26" borderId="10" xfId="0" applyNumberFormat="1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wrapText="1"/>
    </xf>
    <xf numFmtId="0" fontId="46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192" fontId="30" fillId="26" borderId="12" xfId="0" applyNumberFormat="1" applyFont="1" applyFill="1" applyBorder="1" applyAlignment="1">
      <alignment horizontal="center" vertical="center" wrapText="1"/>
    </xf>
    <xf numFmtId="192" fontId="30" fillId="26" borderId="13" xfId="0" applyNumberFormat="1" applyFont="1" applyFill="1" applyBorder="1" applyAlignment="1">
      <alignment horizontal="center" vertical="center" wrapText="1"/>
    </xf>
    <xf numFmtId="192" fontId="29" fillId="26" borderId="12" xfId="0" applyNumberFormat="1" applyFont="1" applyFill="1" applyBorder="1" applyAlignment="1">
      <alignment horizontal="center" vertical="center" wrapText="1"/>
    </xf>
    <xf numFmtId="192" fontId="29" fillId="26" borderId="13" xfId="0" applyNumberFormat="1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left" vertical="center" wrapText="1"/>
    </xf>
    <xf numFmtId="0" fontId="29" fillId="26" borderId="13" xfId="0" applyFont="1" applyFill="1" applyBorder="1" applyAlignment="1">
      <alignment horizontal="left" vertical="center" wrapText="1"/>
    </xf>
    <xf numFmtId="0" fontId="2" fillId="31" borderId="23" xfId="0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/>
    </xf>
    <xf numFmtId="0" fontId="2" fillId="31" borderId="24" xfId="0" applyFont="1" applyFill="1" applyBorder="1" applyAlignment="1">
      <alignment horizontal="center" vertical="center"/>
    </xf>
  </cellXfs>
  <cellStyles count="253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stilo 1" xfId="31"/>
    <cellStyle name="Incorrecto 2" xfId="32"/>
    <cellStyle name="Millares 2" xfId="33"/>
    <cellStyle name="Millares 2 2" xfId="34"/>
    <cellStyle name="Moneda" xfId="35" builtinId="4"/>
    <cellStyle name="Moneda 12 2" xfId="36"/>
    <cellStyle name="Moneda 2" xfId="37"/>
    <cellStyle name="Moneda 2 2" xfId="38"/>
    <cellStyle name="Moneda 3" xfId="39"/>
    <cellStyle name="Moneda 3 2 2" xfId="40"/>
    <cellStyle name="Moneda 4" xfId="41"/>
    <cellStyle name="Moneda 5" xfId="42"/>
    <cellStyle name="Moneda 5 2" xfId="43"/>
    <cellStyle name="Moneda 6" xfId="44"/>
    <cellStyle name="Neutral 2" xfId="45"/>
    <cellStyle name="Normal" xfId="0" builtinId="0"/>
    <cellStyle name="Normal 10" xfId="46"/>
    <cellStyle name="Normal 10 10" xfId="47"/>
    <cellStyle name="Normal 10 11" xfId="48"/>
    <cellStyle name="Normal 10 12" xfId="49"/>
    <cellStyle name="Normal 10 2" xfId="50"/>
    <cellStyle name="Normal 10 3" xfId="51"/>
    <cellStyle name="Normal 10 4" xfId="52"/>
    <cellStyle name="Normal 10 5" xfId="53"/>
    <cellStyle name="Normal 10 6" xfId="54"/>
    <cellStyle name="Normal 10 7" xfId="55"/>
    <cellStyle name="Normal 10 8" xfId="56"/>
    <cellStyle name="Normal 10 9" xfId="57"/>
    <cellStyle name="Normal 11" xfId="58"/>
    <cellStyle name="Normal 11 2" xfId="59"/>
    <cellStyle name="Normal 11 3" xfId="60"/>
    <cellStyle name="Normal 12 2" xfId="61"/>
    <cellStyle name="Normal 12 3" xfId="62"/>
    <cellStyle name="Normal 13" xfId="63"/>
    <cellStyle name="Normal 13 2" xfId="64"/>
    <cellStyle name="Normal 13 3" xfId="65"/>
    <cellStyle name="Normal 13 4" xfId="66"/>
    <cellStyle name="Normal 13 5" xfId="67"/>
    <cellStyle name="Normal 13 6" xfId="68"/>
    <cellStyle name="Normal 14 2" xfId="69"/>
    <cellStyle name="Normal 14 3" xfId="70"/>
    <cellStyle name="Normal 14 4" xfId="71"/>
    <cellStyle name="Normal 15" xfId="72"/>
    <cellStyle name="Normal 15 2" xfId="73"/>
    <cellStyle name="Normal 15 3" xfId="74"/>
    <cellStyle name="Normal 16 2" xfId="75"/>
    <cellStyle name="Normal 16 3" xfId="76"/>
    <cellStyle name="Normal 17 2" xfId="77"/>
    <cellStyle name="Normal 17 3" xfId="78"/>
    <cellStyle name="Normal 18 2" xfId="79"/>
    <cellStyle name="Normal 19 2" xfId="80"/>
    <cellStyle name="Normal 2" xfId="81"/>
    <cellStyle name="Normal 2 10" xfId="82"/>
    <cellStyle name="Normal 2 11" xfId="83"/>
    <cellStyle name="Normal 2 12" xfId="84"/>
    <cellStyle name="Normal 2 13" xfId="85"/>
    <cellStyle name="Normal 2 14" xfId="86"/>
    <cellStyle name="Normal 2 15" xfId="87"/>
    <cellStyle name="Normal 2 16" xfId="88"/>
    <cellStyle name="Normal 2 17" xfId="89"/>
    <cellStyle name="Normal 2 18" xfId="90"/>
    <cellStyle name="Normal 2 19" xfId="91"/>
    <cellStyle name="Normal 2 2" xfId="92"/>
    <cellStyle name="Normal 2 2 2" xfId="93"/>
    <cellStyle name="Normal 2 20" xfId="94"/>
    <cellStyle name="Normal 2 21" xfId="95"/>
    <cellStyle name="Normal 2 22" xfId="96"/>
    <cellStyle name="Normal 2 23" xfId="97"/>
    <cellStyle name="Normal 2 24" xfId="98"/>
    <cellStyle name="Normal 2 25" xfId="99"/>
    <cellStyle name="Normal 2 26" xfId="100"/>
    <cellStyle name="Normal 2 27" xfId="101"/>
    <cellStyle name="Normal 2 28" xfId="102"/>
    <cellStyle name="Normal 2 29" xfId="103"/>
    <cellStyle name="Normal 2 3" xfId="104"/>
    <cellStyle name="Normal 2 3 2" xfId="105"/>
    <cellStyle name="Normal 2 30" xfId="106"/>
    <cellStyle name="Normal 2 31" xfId="107"/>
    <cellStyle name="Normal 2 32" xfId="108"/>
    <cellStyle name="Normal 2 33" xfId="109"/>
    <cellStyle name="Normal 2 34" xfId="110"/>
    <cellStyle name="Normal 2 35" xfId="111"/>
    <cellStyle name="Normal 2 36" xfId="112"/>
    <cellStyle name="Normal 2 37" xfId="113"/>
    <cellStyle name="Normal 2 4" xfId="114"/>
    <cellStyle name="Normal 2 5" xfId="115"/>
    <cellStyle name="Normal 2 6" xfId="116"/>
    <cellStyle name="Normal 2 7" xfId="117"/>
    <cellStyle name="Normal 2 8" xfId="118"/>
    <cellStyle name="Normal 2 9" xfId="119"/>
    <cellStyle name="Normal 20 2" xfId="120"/>
    <cellStyle name="Normal 21 2" xfId="121"/>
    <cellStyle name="Normal 22 2" xfId="122"/>
    <cellStyle name="Normal 23 2" xfId="123"/>
    <cellStyle name="Normal 24 2" xfId="124"/>
    <cellStyle name="Normal 25 2" xfId="125"/>
    <cellStyle name="Normal 26 2" xfId="126"/>
    <cellStyle name="Normal 27 2" xfId="127"/>
    <cellStyle name="Normal 28 2" xfId="128"/>
    <cellStyle name="Normal 29 2" xfId="129"/>
    <cellStyle name="Normal 3" xfId="130"/>
    <cellStyle name="Normal 3 2" xfId="131"/>
    <cellStyle name="Normal 3 2 2" xfId="132"/>
    <cellStyle name="Normal 30 2" xfId="133"/>
    <cellStyle name="Normal 31 2" xfId="134"/>
    <cellStyle name="Normal 32 2" xfId="135"/>
    <cellStyle name="Normal 33 2" xfId="136"/>
    <cellStyle name="Normal 34 2" xfId="137"/>
    <cellStyle name="Normal 35 2" xfId="138"/>
    <cellStyle name="Normal 36 2" xfId="139"/>
    <cellStyle name="Normal 4" xfId="140"/>
    <cellStyle name="Normal 4 10" xfId="141"/>
    <cellStyle name="Normal 4 11" xfId="142"/>
    <cellStyle name="Normal 4 12" xfId="143"/>
    <cellStyle name="Normal 4 13" xfId="144"/>
    <cellStyle name="Normal 4 14" xfId="145"/>
    <cellStyle name="Normal 4 15" xfId="146"/>
    <cellStyle name="Normal 4 16" xfId="147"/>
    <cellStyle name="Normal 4 17" xfId="148"/>
    <cellStyle name="Normal 4 18" xfId="149"/>
    <cellStyle name="Normal 4 19" xfId="150"/>
    <cellStyle name="Normal 4 2" xfId="151"/>
    <cellStyle name="Normal 4 2 2" xfId="152"/>
    <cellStyle name="Normal 4 20" xfId="153"/>
    <cellStyle name="Normal 4 21" xfId="154"/>
    <cellStyle name="Normal 4 22" xfId="155"/>
    <cellStyle name="Normal 4 23" xfId="156"/>
    <cellStyle name="Normal 4 24" xfId="157"/>
    <cellStyle name="Normal 4 25" xfId="158"/>
    <cellStyle name="Normal 4 26" xfId="159"/>
    <cellStyle name="Normal 4 27" xfId="160"/>
    <cellStyle name="Normal 4 28" xfId="161"/>
    <cellStyle name="Normal 4 29" xfId="162"/>
    <cellStyle name="Normal 4 3" xfId="163"/>
    <cellStyle name="Normal 4 30" xfId="164"/>
    <cellStyle name="Normal 4 31" xfId="165"/>
    <cellStyle name="Normal 4 32" xfId="166"/>
    <cellStyle name="Normal 4 33" xfId="167"/>
    <cellStyle name="Normal 4 34" xfId="168"/>
    <cellStyle name="Normal 4 35" xfId="169"/>
    <cellStyle name="Normal 4 36" xfId="170"/>
    <cellStyle name="Normal 4 37" xfId="171"/>
    <cellStyle name="Normal 4 38" xfId="172"/>
    <cellStyle name="Normal 4 39" xfId="173"/>
    <cellStyle name="Normal 4 4" xfId="174"/>
    <cellStyle name="Normal 4 40" xfId="175"/>
    <cellStyle name="Normal 4 41" xfId="176"/>
    <cellStyle name="Normal 4 42" xfId="177"/>
    <cellStyle name="Normal 4 43" xfId="178"/>
    <cellStyle name="Normal 4 44" xfId="179"/>
    <cellStyle name="Normal 4 45" xfId="180"/>
    <cellStyle name="Normal 4 46" xfId="181"/>
    <cellStyle name="Normal 4 47" xfId="182"/>
    <cellStyle name="Normal 4 48" xfId="183"/>
    <cellStyle name="Normal 4 49" xfId="184"/>
    <cellStyle name="Normal 4 5" xfId="185"/>
    <cellStyle name="Normal 4 50" xfId="186"/>
    <cellStyle name="Normal 4 51" xfId="187"/>
    <cellStyle name="Normal 4 52" xfId="188"/>
    <cellStyle name="Normal 4 53" xfId="189"/>
    <cellStyle name="Normal 4 54" xfId="190"/>
    <cellStyle name="Normal 4 55" xfId="191"/>
    <cellStyle name="Normal 4 56" xfId="192"/>
    <cellStyle name="Normal 4 57" xfId="193"/>
    <cellStyle name="Normal 4 58" xfId="194"/>
    <cellStyle name="Normal 4 59" xfId="195"/>
    <cellStyle name="Normal 4 6" xfId="196"/>
    <cellStyle name="Normal 4 60" xfId="197"/>
    <cellStyle name="Normal 4 61" xfId="198"/>
    <cellStyle name="Normal 4 62" xfId="199"/>
    <cellStyle name="Normal 4 63" xfId="200"/>
    <cellStyle name="Normal 4 64" xfId="201"/>
    <cellStyle name="Normal 4 65" xfId="202"/>
    <cellStyle name="Normal 4 66" xfId="203"/>
    <cellStyle name="Normal 4 67" xfId="204"/>
    <cellStyle name="Normal 4 68 2" xfId="205"/>
    <cellStyle name="Normal 4 7" xfId="206"/>
    <cellStyle name="Normal 4 8" xfId="207"/>
    <cellStyle name="Normal 4 9" xfId="208"/>
    <cellStyle name="Normal 4_BASE DE DATOS RENGLON 031 ENERO 2007" xfId="209"/>
    <cellStyle name="Normal 5" xfId="210"/>
    <cellStyle name="Normal 5 10" xfId="211"/>
    <cellStyle name="Normal 5 2" xfId="212"/>
    <cellStyle name="Normal 5 2 2" xfId="213"/>
    <cellStyle name="Normal 5 2_Planilla 031 Noviembre- 2017" xfId="214"/>
    <cellStyle name="Normal 5 3" xfId="215"/>
    <cellStyle name="Normal 5 3 2" xfId="216"/>
    <cellStyle name="Normal 5 4" xfId="217"/>
    <cellStyle name="Normal 6" xfId="218"/>
    <cellStyle name="Normal 6 2" xfId="219"/>
    <cellStyle name="Normal 6 3" xfId="220"/>
    <cellStyle name="Normal 7" xfId="221"/>
    <cellStyle name="Normal 7 2" xfId="222"/>
    <cellStyle name="Normal 7 3" xfId="223"/>
    <cellStyle name="Normal 7 4" xfId="224"/>
    <cellStyle name="Normal 8" xfId="225"/>
    <cellStyle name="Normal 8 2" xfId="226"/>
    <cellStyle name="Normal 8 3" xfId="227"/>
    <cellStyle name="Normal 8 4" xfId="228"/>
    <cellStyle name="Normal 8 5" xfId="229"/>
    <cellStyle name="Normal 9" xfId="230"/>
    <cellStyle name="Normal 9 10" xfId="231"/>
    <cellStyle name="Normal 9 11" xfId="232"/>
    <cellStyle name="Normal 9 12" xfId="233"/>
    <cellStyle name="Normal 9 2" xfId="234"/>
    <cellStyle name="Normal 9 3" xfId="235"/>
    <cellStyle name="Normal 9 4" xfId="236"/>
    <cellStyle name="Normal 9 5" xfId="237"/>
    <cellStyle name="Normal 9 6" xfId="238"/>
    <cellStyle name="Normal 9 7" xfId="239"/>
    <cellStyle name="Normal 9 8" xfId="240"/>
    <cellStyle name="Normal 9 9" xfId="241"/>
    <cellStyle name="Normal_.xls]info prese" xfId="242"/>
    <cellStyle name="Normal_PLANILLAS PROCORBIC" xfId="243"/>
    <cellStyle name="Notas 2" xfId="244"/>
    <cellStyle name="Salida 2" xfId="245"/>
    <cellStyle name="Texto de advertencia 2" xfId="246"/>
    <cellStyle name="Texto explicativo 2" xfId="247"/>
    <cellStyle name="Título 1 2" xfId="248"/>
    <cellStyle name="Título 2 2" xfId="249"/>
    <cellStyle name="Título 3 2" xfId="250"/>
    <cellStyle name="Título 4" xfId="251"/>
    <cellStyle name="Total 2" xfId="252"/>
  </cellStyles>
  <dxfs count="2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0</xdr:rowOff>
    </xdr:from>
    <xdr:to>
      <xdr:col>2</xdr:col>
      <xdr:colOff>838200</xdr:colOff>
      <xdr:row>5</xdr:row>
      <xdr:rowOff>171450</xdr:rowOff>
    </xdr:to>
    <xdr:pic>
      <xdr:nvPicPr>
        <xdr:cNvPr id="556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4248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2</xdr:col>
      <xdr:colOff>533400</xdr:colOff>
      <xdr:row>7</xdr:row>
      <xdr:rowOff>76200</xdr:rowOff>
    </xdr:to>
    <xdr:pic>
      <xdr:nvPicPr>
        <xdr:cNvPr id="468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2105025</xdr:colOff>
      <xdr:row>6</xdr:row>
      <xdr:rowOff>47625</xdr:rowOff>
    </xdr:to>
    <xdr:pic>
      <xdr:nvPicPr>
        <xdr:cNvPr id="526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2381250</xdr:colOff>
      <xdr:row>5</xdr:row>
      <xdr:rowOff>28575</xdr:rowOff>
    </xdr:to>
    <xdr:pic>
      <xdr:nvPicPr>
        <xdr:cNvPr id="578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2</xdr:col>
      <xdr:colOff>57150</xdr:colOff>
      <xdr:row>6</xdr:row>
      <xdr:rowOff>47625</xdr:rowOff>
    </xdr:to>
    <xdr:pic>
      <xdr:nvPicPr>
        <xdr:cNvPr id="578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7814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1</xdr:col>
      <xdr:colOff>2476500</xdr:colOff>
      <xdr:row>6</xdr:row>
      <xdr:rowOff>142875</xdr:rowOff>
    </xdr:to>
    <xdr:pic>
      <xdr:nvPicPr>
        <xdr:cNvPr id="536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3009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271"/>
  <sheetViews>
    <sheetView tabSelected="1" zoomScaleNormal="100" workbookViewId="0">
      <pane ySplit="10" topLeftCell="A11" activePane="bottomLeft" state="frozen"/>
      <selection activeCell="C1" sqref="C1"/>
      <selection pane="bottomLeft" activeCell="O10" sqref="O10"/>
    </sheetView>
  </sheetViews>
  <sheetFormatPr baseColWidth="10" defaultRowHeight="20.100000000000001" customHeight="1" x14ac:dyDescent="0.2"/>
  <cols>
    <col min="1" max="1" width="9.42578125" style="155" customWidth="1"/>
    <col min="2" max="2" width="44.7109375" style="156" customWidth="1"/>
    <col min="3" max="3" width="32" style="157" customWidth="1"/>
    <col min="4" max="6" width="12.85546875" style="130" customWidth="1"/>
    <col min="7" max="7" width="13.28515625" style="130" customWidth="1"/>
    <col min="8" max="8" width="13.42578125" style="130" customWidth="1"/>
    <col min="9" max="9" width="15" style="130" customWidth="1"/>
    <col min="10" max="10" width="11.5703125" style="130" customWidth="1"/>
    <col min="11" max="11" width="11.42578125" style="158" customWidth="1"/>
    <col min="12" max="12" width="13.7109375" style="130" customWidth="1"/>
    <col min="13" max="13" width="14.5703125" style="130" customWidth="1"/>
    <col min="14" max="14" width="14.42578125" style="130" customWidth="1"/>
    <col min="15" max="15" width="13.140625" style="130" bestFit="1" customWidth="1"/>
    <col min="16" max="16" width="11.42578125" style="130"/>
  </cols>
  <sheetData>
    <row r="1" spans="1:16" ht="20.100000000000001" customHeight="1" x14ac:dyDescent="0.2">
      <c r="A1" s="114"/>
      <c r="B1" s="132"/>
      <c r="C1" s="133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6" ht="20.100000000000001" customHeight="1" x14ac:dyDescent="0.2">
      <c r="A2" s="91"/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6" ht="20.100000000000001" customHeight="1" x14ac:dyDescent="0.2">
      <c r="A3" s="114"/>
      <c r="B3" s="169" t="s">
        <v>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6" ht="20.100000000000001" customHeight="1" x14ac:dyDescent="0.2">
      <c r="A4" s="170" t="s">
        <v>23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6" ht="20.100000000000001" customHeight="1" x14ac:dyDescent="0.2">
      <c r="A5" s="169" t="s">
        <v>26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6" ht="20.100000000000001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6" ht="27" customHeight="1" thickBot="1" x14ac:dyDescent="0.25">
      <c r="A7" s="171">
        <v>43434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6" ht="19.5" hidden="1" customHeight="1" thickBot="1" x14ac:dyDescent="0.25">
      <c r="A8" s="91"/>
      <c r="B8" s="133"/>
      <c r="C8" s="133"/>
      <c r="D8" s="128"/>
      <c r="E8" s="128"/>
      <c r="F8" s="159"/>
      <c r="G8" s="128"/>
      <c r="H8" s="128"/>
      <c r="I8" s="128"/>
      <c r="J8" s="128"/>
      <c r="K8" s="128"/>
      <c r="L8" s="128"/>
      <c r="M8" s="128"/>
      <c r="N8" s="128"/>
    </row>
    <row r="9" spans="1:16" s="1" customFormat="1" ht="27.75" customHeight="1" thickBot="1" x14ac:dyDescent="0.25">
      <c r="A9" s="134"/>
      <c r="B9" s="135"/>
      <c r="C9" s="136"/>
      <c r="D9" s="137"/>
      <c r="E9" s="166" t="s">
        <v>30</v>
      </c>
      <c r="F9" s="167"/>
      <c r="G9" s="167"/>
      <c r="H9" s="167"/>
      <c r="I9" s="167"/>
      <c r="J9" s="167"/>
      <c r="K9" s="167"/>
      <c r="L9" s="167"/>
      <c r="M9" s="160" t="s">
        <v>22</v>
      </c>
      <c r="N9" s="138"/>
      <c r="O9" s="139"/>
      <c r="P9" s="138"/>
    </row>
    <row r="10" spans="1:16" s="1" customFormat="1" ht="31.5" customHeight="1" x14ac:dyDescent="0.2">
      <c r="A10" s="134" t="s">
        <v>3</v>
      </c>
      <c r="B10" s="135" t="s">
        <v>5</v>
      </c>
      <c r="C10" s="136" t="s">
        <v>6</v>
      </c>
      <c r="D10" s="137" t="s">
        <v>15</v>
      </c>
      <c r="E10" s="140" t="s">
        <v>16</v>
      </c>
      <c r="F10" s="140" t="s">
        <v>17</v>
      </c>
      <c r="G10" s="140" t="s">
        <v>20</v>
      </c>
      <c r="H10" s="140" t="s">
        <v>27</v>
      </c>
      <c r="I10" s="140" t="s">
        <v>28</v>
      </c>
      <c r="J10" s="140" t="s">
        <v>21</v>
      </c>
      <c r="K10" s="140" t="s">
        <v>251</v>
      </c>
      <c r="L10" s="140" t="s">
        <v>252</v>
      </c>
      <c r="M10" s="160" t="s">
        <v>22</v>
      </c>
      <c r="N10" s="138" t="s">
        <v>7</v>
      </c>
      <c r="O10" s="139" t="s">
        <v>29</v>
      </c>
      <c r="P10" s="138" t="s">
        <v>78</v>
      </c>
    </row>
    <row r="11" spans="1:16" s="3" customFormat="1" ht="20.100000000000001" customHeight="1" x14ac:dyDescent="0.2">
      <c r="A11" s="141">
        <v>1</v>
      </c>
      <c r="B11" s="154" t="s">
        <v>328</v>
      </c>
      <c r="C11" s="154" t="s">
        <v>131</v>
      </c>
      <c r="D11" s="142">
        <v>1039</v>
      </c>
      <c r="E11" s="119">
        <v>300</v>
      </c>
      <c r="F11" s="119">
        <v>1510</v>
      </c>
      <c r="G11" s="119">
        <v>0</v>
      </c>
      <c r="H11" s="142">
        <v>50</v>
      </c>
      <c r="I11" s="119">
        <v>0</v>
      </c>
      <c r="J11" s="119">
        <v>250</v>
      </c>
      <c r="K11" s="100">
        <v>0</v>
      </c>
      <c r="L11" s="119">
        <v>0</v>
      </c>
      <c r="M11" s="119">
        <f t="shared" ref="M11:M17" si="0">SUM(D11:L11)</f>
        <v>3149</v>
      </c>
      <c r="N11" s="143">
        <f>1157.7-741.84</f>
        <v>415.86</v>
      </c>
      <c r="O11" s="119">
        <f t="shared" ref="O11:O16" si="1">M11-N11</f>
        <v>2733.14</v>
      </c>
      <c r="P11" s="100">
        <v>0</v>
      </c>
    </row>
    <row r="12" spans="1:16" s="3" customFormat="1" ht="20.100000000000001" customHeight="1" x14ac:dyDescent="0.2">
      <c r="A12" s="141">
        <v>2</v>
      </c>
      <c r="B12" s="154" t="s">
        <v>443</v>
      </c>
      <c r="C12" s="154" t="s">
        <v>362</v>
      </c>
      <c r="D12" s="142">
        <v>1105</v>
      </c>
      <c r="E12" s="100">
        <v>300</v>
      </c>
      <c r="F12" s="119">
        <v>1510</v>
      </c>
      <c r="G12" s="119">
        <v>0</v>
      </c>
      <c r="H12" s="142">
        <v>50</v>
      </c>
      <c r="I12" s="119">
        <v>0</v>
      </c>
      <c r="J12" s="119">
        <v>250</v>
      </c>
      <c r="K12" s="100">
        <v>0</v>
      </c>
      <c r="L12" s="119">
        <v>0</v>
      </c>
      <c r="M12" s="119">
        <f t="shared" si="0"/>
        <v>3215</v>
      </c>
      <c r="N12" s="143">
        <f>2031.52-1606.42</f>
        <v>425.09999999999991</v>
      </c>
      <c r="O12" s="119">
        <f t="shared" si="1"/>
        <v>2789.9</v>
      </c>
      <c r="P12" s="100">
        <v>0</v>
      </c>
    </row>
    <row r="13" spans="1:16" s="3" customFormat="1" ht="20.100000000000001" customHeight="1" x14ac:dyDescent="0.2">
      <c r="A13" s="141">
        <v>3</v>
      </c>
      <c r="B13" s="154" t="s">
        <v>383</v>
      </c>
      <c r="C13" s="154" t="s">
        <v>132</v>
      </c>
      <c r="D13" s="142">
        <v>1302</v>
      </c>
      <c r="E13" s="119">
        <v>300</v>
      </c>
      <c r="F13" s="119">
        <v>1510</v>
      </c>
      <c r="G13" s="119">
        <v>0</v>
      </c>
      <c r="H13" s="142">
        <v>50</v>
      </c>
      <c r="I13" s="119">
        <v>0</v>
      </c>
      <c r="J13" s="119">
        <v>250</v>
      </c>
      <c r="K13" s="100">
        <v>0</v>
      </c>
      <c r="L13" s="119">
        <v>0</v>
      </c>
      <c r="M13" s="119">
        <f t="shared" si="0"/>
        <v>3412</v>
      </c>
      <c r="N13" s="143">
        <f>2989.76-1714.08</f>
        <v>1275.6800000000003</v>
      </c>
      <c r="O13" s="119">
        <f t="shared" si="1"/>
        <v>2136.3199999999997</v>
      </c>
      <c r="P13" s="100">
        <v>0</v>
      </c>
    </row>
    <row r="14" spans="1:16" s="3" customFormat="1" ht="20.100000000000001" customHeight="1" x14ac:dyDescent="0.2">
      <c r="A14" s="141">
        <v>4</v>
      </c>
      <c r="B14" s="154" t="s">
        <v>133</v>
      </c>
      <c r="C14" s="154" t="s">
        <v>300</v>
      </c>
      <c r="D14" s="142">
        <v>1575</v>
      </c>
      <c r="E14" s="119">
        <v>300</v>
      </c>
      <c r="F14" s="119">
        <v>1510</v>
      </c>
      <c r="G14" s="119">
        <v>0</v>
      </c>
      <c r="H14" s="142">
        <v>50</v>
      </c>
      <c r="I14" s="142">
        <v>1000</v>
      </c>
      <c r="J14" s="119">
        <v>250</v>
      </c>
      <c r="K14" s="100">
        <v>0</v>
      </c>
      <c r="L14" s="119">
        <v>0</v>
      </c>
      <c r="M14" s="119">
        <f t="shared" si="0"/>
        <v>4685</v>
      </c>
      <c r="N14" s="143">
        <f>4537.09-3841.36</f>
        <v>695.73</v>
      </c>
      <c r="O14" s="119">
        <f t="shared" si="1"/>
        <v>3989.27</v>
      </c>
      <c r="P14" s="100">
        <v>0</v>
      </c>
    </row>
    <row r="15" spans="1:16" s="3" customFormat="1" ht="20.100000000000001" customHeight="1" x14ac:dyDescent="0.2">
      <c r="A15" s="141">
        <v>5</v>
      </c>
      <c r="B15" s="154" t="s">
        <v>404</v>
      </c>
      <c r="C15" s="154" t="s">
        <v>303</v>
      </c>
      <c r="D15" s="142">
        <v>1192</v>
      </c>
      <c r="E15" s="119">
        <v>300</v>
      </c>
      <c r="F15" s="119">
        <v>1510</v>
      </c>
      <c r="G15" s="119">
        <v>0</v>
      </c>
      <c r="H15" s="142">
        <v>75</v>
      </c>
      <c r="I15" s="119">
        <v>0</v>
      </c>
      <c r="J15" s="119">
        <v>250</v>
      </c>
      <c r="K15" s="100">
        <v>0</v>
      </c>
      <c r="L15" s="119">
        <v>0</v>
      </c>
      <c r="M15" s="119">
        <f t="shared" si="0"/>
        <v>3327</v>
      </c>
      <c r="N15" s="143">
        <v>440.78</v>
      </c>
      <c r="O15" s="119">
        <f t="shared" si="1"/>
        <v>2886.2200000000003</v>
      </c>
      <c r="P15" s="100">
        <v>0</v>
      </c>
    </row>
    <row r="16" spans="1:16" s="3" customFormat="1" ht="20.100000000000001" customHeight="1" x14ac:dyDescent="0.2">
      <c r="A16" s="141">
        <v>6</v>
      </c>
      <c r="B16" s="154" t="s">
        <v>432</v>
      </c>
      <c r="C16" s="154" t="s">
        <v>36</v>
      </c>
      <c r="D16" s="142">
        <v>1074</v>
      </c>
      <c r="E16" s="100">
        <v>300</v>
      </c>
      <c r="F16" s="119">
        <v>1510</v>
      </c>
      <c r="G16" s="119">
        <v>0</v>
      </c>
      <c r="H16" s="142">
        <v>50</v>
      </c>
      <c r="I16" s="119">
        <v>0</v>
      </c>
      <c r="J16" s="119">
        <v>250</v>
      </c>
      <c r="K16" s="100">
        <v>0</v>
      </c>
      <c r="L16" s="119">
        <v>0</v>
      </c>
      <c r="M16" s="119">
        <f t="shared" si="0"/>
        <v>3184</v>
      </c>
      <c r="N16" s="143">
        <v>420.76</v>
      </c>
      <c r="O16" s="119">
        <f t="shared" si="1"/>
        <v>2763.24</v>
      </c>
      <c r="P16" s="100">
        <v>0</v>
      </c>
    </row>
    <row r="17" spans="1:17" s="3" customFormat="1" ht="20.100000000000001" customHeight="1" x14ac:dyDescent="0.2">
      <c r="A17" s="141">
        <v>7</v>
      </c>
      <c r="B17" s="154" t="s">
        <v>299</v>
      </c>
      <c r="C17" s="154" t="s">
        <v>300</v>
      </c>
      <c r="D17" s="144">
        <v>1575</v>
      </c>
      <c r="E17" s="119">
        <v>300</v>
      </c>
      <c r="F17" s="119">
        <v>1510</v>
      </c>
      <c r="G17" s="119">
        <v>0</v>
      </c>
      <c r="H17" s="144">
        <v>50</v>
      </c>
      <c r="I17" s="144">
        <v>700</v>
      </c>
      <c r="J17" s="119">
        <v>250</v>
      </c>
      <c r="K17" s="100">
        <v>0</v>
      </c>
      <c r="L17" s="119">
        <v>0</v>
      </c>
      <c r="M17" s="119">
        <f t="shared" si="0"/>
        <v>4385</v>
      </c>
      <c r="N17" s="143">
        <f>2050.5-1381.75</f>
        <v>668.75</v>
      </c>
      <c r="O17" s="119">
        <v>2763.24</v>
      </c>
      <c r="P17" s="100">
        <v>0</v>
      </c>
    </row>
    <row r="18" spans="1:17" s="3" customFormat="1" ht="20.100000000000001" customHeight="1" x14ac:dyDescent="0.2">
      <c r="A18" s="141">
        <v>8</v>
      </c>
      <c r="B18" s="154" t="s">
        <v>1878</v>
      </c>
      <c r="C18" s="145" t="s">
        <v>1894</v>
      </c>
      <c r="D18" s="146">
        <v>5835</v>
      </c>
      <c r="E18" s="119">
        <v>300</v>
      </c>
      <c r="F18" s="119">
        <v>1510</v>
      </c>
      <c r="G18" s="119">
        <v>0</v>
      </c>
      <c r="H18" s="142">
        <v>50</v>
      </c>
      <c r="I18" s="119">
        <v>0</v>
      </c>
      <c r="J18" s="119">
        <v>250</v>
      </c>
      <c r="K18" s="100">
        <v>0</v>
      </c>
      <c r="L18" s="119">
        <v>0</v>
      </c>
      <c r="M18" s="146">
        <v>20540</v>
      </c>
      <c r="N18" s="146">
        <v>3876.54</v>
      </c>
      <c r="O18" s="146">
        <v>16663.46</v>
      </c>
      <c r="P18" s="100">
        <v>0</v>
      </c>
    </row>
    <row r="19" spans="1:17" s="3" customFormat="1" ht="20.100000000000001" customHeight="1" x14ac:dyDescent="0.2">
      <c r="A19" s="141">
        <v>9</v>
      </c>
      <c r="B19" s="154" t="s">
        <v>136</v>
      </c>
      <c r="C19" s="154" t="s">
        <v>36</v>
      </c>
      <c r="D19" s="142">
        <v>1074</v>
      </c>
      <c r="E19" s="100">
        <v>300</v>
      </c>
      <c r="F19" s="119">
        <v>1510</v>
      </c>
      <c r="G19" s="119">
        <v>0</v>
      </c>
      <c r="H19" s="142">
        <v>50</v>
      </c>
      <c r="I19" s="119">
        <v>0</v>
      </c>
      <c r="J19" s="119">
        <v>250</v>
      </c>
      <c r="K19" s="100">
        <v>0</v>
      </c>
      <c r="L19" s="119">
        <v>0</v>
      </c>
      <c r="M19" s="119">
        <f t="shared" ref="M19:M41" si="2">SUM(D19:L19)</f>
        <v>3184</v>
      </c>
      <c r="N19" s="147">
        <f>1655.8-1245.04</f>
        <v>410.76</v>
      </c>
      <c r="O19" s="119">
        <f t="shared" ref="O19:O35" si="3">M19-N19</f>
        <v>2773.24</v>
      </c>
      <c r="P19" s="100">
        <v>0</v>
      </c>
    </row>
    <row r="20" spans="1:17" s="3" customFormat="1" ht="20.100000000000001" customHeight="1" x14ac:dyDescent="0.2">
      <c r="A20" s="141">
        <v>10</v>
      </c>
      <c r="B20" s="154" t="s">
        <v>137</v>
      </c>
      <c r="C20" s="154" t="s">
        <v>36</v>
      </c>
      <c r="D20" s="142">
        <v>1074</v>
      </c>
      <c r="E20" s="119">
        <v>300</v>
      </c>
      <c r="F20" s="119">
        <v>1510</v>
      </c>
      <c r="G20" s="119">
        <v>0</v>
      </c>
      <c r="H20" s="142">
        <v>50</v>
      </c>
      <c r="I20" s="142">
        <v>0</v>
      </c>
      <c r="J20" s="119">
        <v>250</v>
      </c>
      <c r="K20" s="100">
        <v>0</v>
      </c>
      <c r="L20" s="119">
        <v>0</v>
      </c>
      <c r="M20" s="119">
        <f t="shared" si="2"/>
        <v>3184</v>
      </c>
      <c r="N20" s="143">
        <v>420.76</v>
      </c>
      <c r="O20" s="119">
        <f t="shared" si="3"/>
        <v>2763.24</v>
      </c>
      <c r="P20" s="100">
        <v>0</v>
      </c>
    </row>
    <row r="21" spans="1:17" s="3" customFormat="1" ht="20.100000000000001" customHeight="1" x14ac:dyDescent="0.2">
      <c r="A21" s="141">
        <v>11</v>
      </c>
      <c r="B21" s="154" t="s">
        <v>410</v>
      </c>
      <c r="C21" s="154" t="s">
        <v>36</v>
      </c>
      <c r="D21" s="142">
        <v>1074</v>
      </c>
      <c r="E21" s="119">
        <v>300</v>
      </c>
      <c r="F21" s="119">
        <v>1510</v>
      </c>
      <c r="G21" s="119">
        <v>0</v>
      </c>
      <c r="H21" s="142">
        <v>75</v>
      </c>
      <c r="I21" s="119">
        <v>0</v>
      </c>
      <c r="J21" s="119">
        <v>250</v>
      </c>
      <c r="K21" s="100">
        <v>0</v>
      </c>
      <c r="L21" s="119">
        <v>0</v>
      </c>
      <c r="M21" s="119">
        <f t="shared" si="2"/>
        <v>3209</v>
      </c>
      <c r="N21" s="143">
        <v>637.72</v>
      </c>
      <c r="O21" s="119">
        <f t="shared" si="3"/>
        <v>2571.2799999999997</v>
      </c>
      <c r="P21" s="100">
        <v>0</v>
      </c>
    </row>
    <row r="22" spans="1:17" s="3" customFormat="1" ht="20.100000000000001" customHeight="1" x14ac:dyDescent="0.2">
      <c r="A22" s="141">
        <v>12</v>
      </c>
      <c r="B22" s="154" t="s">
        <v>426</v>
      </c>
      <c r="C22" s="154" t="s">
        <v>36</v>
      </c>
      <c r="D22" s="142">
        <v>1074</v>
      </c>
      <c r="E22" s="100">
        <v>300</v>
      </c>
      <c r="F22" s="119">
        <v>1510</v>
      </c>
      <c r="G22" s="119">
        <v>0</v>
      </c>
      <c r="H22" s="142">
        <v>50</v>
      </c>
      <c r="I22" s="119">
        <v>0</v>
      </c>
      <c r="J22" s="119">
        <v>250</v>
      </c>
      <c r="K22" s="100">
        <v>0</v>
      </c>
      <c r="L22" s="119">
        <v>0</v>
      </c>
      <c r="M22" s="119">
        <f t="shared" si="2"/>
        <v>3184</v>
      </c>
      <c r="N22" s="143">
        <f>1649.71-1199.52</f>
        <v>450.19000000000005</v>
      </c>
      <c r="O22" s="119">
        <f t="shared" si="3"/>
        <v>2733.81</v>
      </c>
      <c r="P22" s="100">
        <v>0</v>
      </c>
    </row>
    <row r="23" spans="1:17" s="3" customFormat="1" ht="20.100000000000001" customHeight="1" x14ac:dyDescent="0.2">
      <c r="A23" s="141">
        <v>13</v>
      </c>
      <c r="B23" s="154" t="s">
        <v>138</v>
      </c>
      <c r="C23" s="154" t="s">
        <v>399</v>
      </c>
      <c r="D23" s="142">
        <v>6759</v>
      </c>
      <c r="E23" s="119">
        <v>3300</v>
      </c>
      <c r="F23" s="119">
        <v>1510</v>
      </c>
      <c r="G23" s="142">
        <v>375</v>
      </c>
      <c r="H23" s="142">
        <v>0</v>
      </c>
      <c r="I23" s="119">
        <v>0</v>
      </c>
      <c r="J23" s="119">
        <v>250</v>
      </c>
      <c r="K23" s="100">
        <v>0</v>
      </c>
      <c r="L23" s="119">
        <v>0</v>
      </c>
      <c r="M23" s="119">
        <f t="shared" si="2"/>
        <v>12194</v>
      </c>
      <c r="N23" s="143">
        <v>3069.88</v>
      </c>
      <c r="O23" s="119">
        <f t="shared" si="3"/>
        <v>9124.119999999999</v>
      </c>
      <c r="P23" s="100">
        <v>0</v>
      </c>
    </row>
    <row r="24" spans="1:17" s="3" customFormat="1" ht="20.100000000000001" customHeight="1" x14ac:dyDescent="0.2">
      <c r="A24" s="141">
        <v>14</v>
      </c>
      <c r="B24" s="154" t="s">
        <v>391</v>
      </c>
      <c r="C24" s="154" t="s">
        <v>135</v>
      </c>
      <c r="D24" s="142">
        <v>1128</v>
      </c>
      <c r="E24" s="119">
        <v>300</v>
      </c>
      <c r="F24" s="119">
        <v>1510</v>
      </c>
      <c r="G24" s="119">
        <v>0</v>
      </c>
      <c r="H24" s="142">
        <v>50</v>
      </c>
      <c r="I24" s="142">
        <v>0</v>
      </c>
      <c r="J24" s="119">
        <v>250</v>
      </c>
      <c r="K24" s="100">
        <v>0</v>
      </c>
      <c r="L24" s="119">
        <v>0</v>
      </c>
      <c r="M24" s="119">
        <f t="shared" si="2"/>
        <v>3238</v>
      </c>
      <c r="N24" s="143">
        <v>428.32</v>
      </c>
      <c r="O24" s="119">
        <f t="shared" si="3"/>
        <v>2809.68</v>
      </c>
      <c r="P24" s="100">
        <v>0</v>
      </c>
    </row>
    <row r="25" spans="1:17" s="3" customFormat="1" ht="20.100000000000001" customHeight="1" x14ac:dyDescent="0.2">
      <c r="A25" s="141">
        <v>15</v>
      </c>
      <c r="B25" s="154" t="s">
        <v>139</v>
      </c>
      <c r="C25" s="154" t="s">
        <v>36</v>
      </c>
      <c r="D25" s="142">
        <v>1074</v>
      </c>
      <c r="E25" s="119">
        <v>300</v>
      </c>
      <c r="F25" s="119">
        <v>1510</v>
      </c>
      <c r="G25" s="119">
        <v>0</v>
      </c>
      <c r="H25" s="142">
        <v>50</v>
      </c>
      <c r="I25" s="119">
        <v>0</v>
      </c>
      <c r="J25" s="119">
        <v>250</v>
      </c>
      <c r="K25" s="100">
        <v>0</v>
      </c>
      <c r="L25" s="119">
        <v>0</v>
      </c>
      <c r="M25" s="119">
        <f t="shared" si="2"/>
        <v>3184</v>
      </c>
      <c r="N25" s="143">
        <v>460.19</v>
      </c>
      <c r="O25" s="119">
        <f t="shared" si="3"/>
        <v>2723.81</v>
      </c>
      <c r="P25" s="100">
        <v>0</v>
      </c>
    </row>
    <row r="26" spans="1:17" s="3" customFormat="1" ht="20.100000000000001" customHeight="1" x14ac:dyDescent="0.2">
      <c r="A26" s="141">
        <v>16</v>
      </c>
      <c r="B26" s="154" t="s">
        <v>140</v>
      </c>
      <c r="C26" s="154" t="s">
        <v>36</v>
      </c>
      <c r="D26" s="142">
        <v>1074</v>
      </c>
      <c r="E26" s="100">
        <v>300</v>
      </c>
      <c r="F26" s="119">
        <v>1510</v>
      </c>
      <c r="G26" s="119">
        <v>0</v>
      </c>
      <c r="H26" s="142">
        <v>50</v>
      </c>
      <c r="I26" s="119">
        <v>0</v>
      </c>
      <c r="J26" s="119">
        <v>250</v>
      </c>
      <c r="K26" s="100">
        <v>0</v>
      </c>
      <c r="L26" s="119">
        <v>0</v>
      </c>
      <c r="M26" s="119">
        <f t="shared" si="2"/>
        <v>3184</v>
      </c>
      <c r="N26" s="143">
        <f>862.36-451.6</f>
        <v>410.76</v>
      </c>
      <c r="O26" s="119">
        <f t="shared" si="3"/>
        <v>2773.24</v>
      </c>
      <c r="P26" s="100">
        <v>0</v>
      </c>
    </row>
    <row r="27" spans="1:17" s="3" customFormat="1" ht="20.100000000000001" customHeight="1" x14ac:dyDescent="0.2">
      <c r="A27" s="141">
        <v>17</v>
      </c>
      <c r="B27" s="154" t="s">
        <v>446</v>
      </c>
      <c r="C27" s="154" t="s">
        <v>303</v>
      </c>
      <c r="D27" s="142">
        <v>1192</v>
      </c>
      <c r="E27" s="100">
        <v>300</v>
      </c>
      <c r="F27" s="119">
        <v>1510</v>
      </c>
      <c r="G27" s="119">
        <v>0</v>
      </c>
      <c r="H27" s="142">
        <v>50</v>
      </c>
      <c r="I27" s="119">
        <v>0</v>
      </c>
      <c r="J27" s="119">
        <v>250</v>
      </c>
      <c r="K27" s="100">
        <v>0</v>
      </c>
      <c r="L27" s="119">
        <v>0</v>
      </c>
      <c r="M27" s="119">
        <f t="shared" si="2"/>
        <v>3302</v>
      </c>
      <c r="N27" s="143">
        <f>1064.3-627.02</f>
        <v>437.28</v>
      </c>
      <c r="O27" s="119">
        <f t="shared" si="3"/>
        <v>2864.7200000000003</v>
      </c>
      <c r="P27" s="100">
        <v>0</v>
      </c>
    </row>
    <row r="28" spans="1:17" s="3" customFormat="1" ht="20.100000000000001" customHeight="1" x14ac:dyDescent="0.2">
      <c r="A28" s="141">
        <v>18</v>
      </c>
      <c r="B28" s="154" t="s">
        <v>323</v>
      </c>
      <c r="C28" s="154" t="s">
        <v>36</v>
      </c>
      <c r="D28" s="142">
        <v>1074</v>
      </c>
      <c r="E28" s="119">
        <v>300</v>
      </c>
      <c r="F28" s="119">
        <v>1510</v>
      </c>
      <c r="G28" s="119">
        <v>0</v>
      </c>
      <c r="H28" s="142">
        <v>75</v>
      </c>
      <c r="I28" s="119">
        <v>0</v>
      </c>
      <c r="J28" s="119">
        <v>250</v>
      </c>
      <c r="K28" s="100">
        <v>0</v>
      </c>
      <c r="L28" s="119">
        <v>0</v>
      </c>
      <c r="M28" s="119">
        <f t="shared" si="2"/>
        <v>3209</v>
      </c>
      <c r="N28" s="143">
        <v>464.03</v>
      </c>
      <c r="O28" s="119">
        <f t="shared" si="3"/>
        <v>2744.9700000000003</v>
      </c>
      <c r="P28" s="100">
        <v>0</v>
      </c>
    </row>
    <row r="29" spans="1:17" s="3" customFormat="1" ht="20.100000000000001" customHeight="1" x14ac:dyDescent="0.2">
      <c r="A29" s="141">
        <v>19</v>
      </c>
      <c r="B29" s="154" t="s">
        <v>141</v>
      </c>
      <c r="C29" s="154" t="s">
        <v>300</v>
      </c>
      <c r="D29" s="142">
        <v>1575</v>
      </c>
      <c r="E29" s="119">
        <v>300</v>
      </c>
      <c r="F29" s="119">
        <v>1510</v>
      </c>
      <c r="G29" s="119">
        <v>0</v>
      </c>
      <c r="H29" s="142">
        <v>50</v>
      </c>
      <c r="I29" s="119">
        <v>0</v>
      </c>
      <c r="J29" s="119">
        <v>250</v>
      </c>
      <c r="K29" s="100">
        <v>0</v>
      </c>
      <c r="L29" s="119">
        <v>0</v>
      </c>
      <c r="M29" s="119">
        <f t="shared" si="2"/>
        <v>3685</v>
      </c>
      <c r="N29" s="143">
        <v>480.9</v>
      </c>
      <c r="O29" s="119">
        <f t="shared" si="3"/>
        <v>3204.1</v>
      </c>
      <c r="P29" s="100">
        <v>0</v>
      </c>
    </row>
    <row r="30" spans="1:17" s="3" customFormat="1" ht="20.100000000000001" customHeight="1" x14ac:dyDescent="0.2">
      <c r="A30" s="141">
        <v>20</v>
      </c>
      <c r="B30" s="154" t="s">
        <v>142</v>
      </c>
      <c r="C30" s="154" t="s">
        <v>36</v>
      </c>
      <c r="D30" s="142">
        <v>1074</v>
      </c>
      <c r="E30" s="119">
        <v>300</v>
      </c>
      <c r="F30" s="119">
        <v>1510</v>
      </c>
      <c r="G30" s="119">
        <v>0</v>
      </c>
      <c r="H30" s="142">
        <v>50</v>
      </c>
      <c r="I30" s="119">
        <v>0</v>
      </c>
      <c r="J30" s="119">
        <v>250</v>
      </c>
      <c r="K30" s="100">
        <v>0</v>
      </c>
      <c r="L30" s="119">
        <v>0</v>
      </c>
      <c r="M30" s="119">
        <f t="shared" si="2"/>
        <v>3184</v>
      </c>
      <c r="N30" s="143">
        <v>450.76</v>
      </c>
      <c r="O30" s="119">
        <f t="shared" si="3"/>
        <v>2733.24</v>
      </c>
      <c r="P30" s="100">
        <v>0</v>
      </c>
      <c r="Q30" s="39"/>
    </row>
    <row r="31" spans="1:17" s="3" customFormat="1" ht="20.100000000000001" customHeight="1" x14ac:dyDescent="0.2">
      <c r="A31" s="141">
        <v>21</v>
      </c>
      <c r="B31" s="154" t="s">
        <v>376</v>
      </c>
      <c r="C31" s="154" t="s">
        <v>36</v>
      </c>
      <c r="D31" s="142">
        <v>1074</v>
      </c>
      <c r="E31" s="119">
        <v>300</v>
      </c>
      <c r="F31" s="119">
        <v>1510</v>
      </c>
      <c r="G31" s="119">
        <v>0</v>
      </c>
      <c r="H31" s="142">
        <v>75</v>
      </c>
      <c r="I31" s="119">
        <v>0</v>
      </c>
      <c r="J31" s="119">
        <v>250</v>
      </c>
      <c r="K31" s="100">
        <v>0</v>
      </c>
      <c r="L31" s="119">
        <v>0</v>
      </c>
      <c r="M31" s="119">
        <f t="shared" si="2"/>
        <v>3209</v>
      </c>
      <c r="N31" s="143">
        <f>1451.85-997.82</f>
        <v>454.02999999999986</v>
      </c>
      <c r="O31" s="119">
        <f t="shared" si="3"/>
        <v>2754.9700000000003</v>
      </c>
      <c r="P31" s="100">
        <v>0</v>
      </c>
    </row>
    <row r="32" spans="1:17" s="3" customFormat="1" ht="20.100000000000001" customHeight="1" x14ac:dyDescent="0.2">
      <c r="A32" s="141">
        <v>22</v>
      </c>
      <c r="B32" s="154" t="s">
        <v>436</v>
      </c>
      <c r="C32" s="154" t="s">
        <v>36</v>
      </c>
      <c r="D32" s="142">
        <v>1074</v>
      </c>
      <c r="E32" s="100">
        <v>300</v>
      </c>
      <c r="F32" s="119">
        <v>1510</v>
      </c>
      <c r="G32" s="119">
        <v>0</v>
      </c>
      <c r="H32" s="142">
        <v>50</v>
      </c>
      <c r="I32" s="119">
        <v>0</v>
      </c>
      <c r="J32" s="119">
        <v>250</v>
      </c>
      <c r="K32" s="100">
        <v>0</v>
      </c>
      <c r="L32" s="119">
        <v>0</v>
      </c>
      <c r="M32" s="119">
        <f t="shared" si="2"/>
        <v>3184</v>
      </c>
      <c r="N32" s="143">
        <v>410.76</v>
      </c>
      <c r="O32" s="119">
        <f t="shared" si="3"/>
        <v>2773.24</v>
      </c>
      <c r="P32" s="100">
        <v>0</v>
      </c>
    </row>
    <row r="33" spans="1:16" s="3" customFormat="1" ht="20.100000000000001" customHeight="1" x14ac:dyDescent="0.2">
      <c r="A33" s="141">
        <v>23</v>
      </c>
      <c r="B33" s="154" t="s">
        <v>143</v>
      </c>
      <c r="C33" s="154" t="s">
        <v>144</v>
      </c>
      <c r="D33" s="142">
        <v>1159</v>
      </c>
      <c r="E33" s="119">
        <v>300</v>
      </c>
      <c r="F33" s="119">
        <v>1510</v>
      </c>
      <c r="G33" s="119">
        <v>0</v>
      </c>
      <c r="H33" s="142">
        <v>75</v>
      </c>
      <c r="I33" s="142">
        <v>1000</v>
      </c>
      <c r="J33" s="119">
        <v>250</v>
      </c>
      <c r="K33" s="100">
        <v>0</v>
      </c>
      <c r="L33" s="119">
        <v>0</v>
      </c>
      <c r="M33" s="119">
        <f t="shared" si="2"/>
        <v>4294</v>
      </c>
      <c r="N33" s="143">
        <f>965.11-304.16</f>
        <v>660.95</v>
      </c>
      <c r="O33" s="119">
        <f t="shared" si="3"/>
        <v>3633.05</v>
      </c>
      <c r="P33" s="100">
        <v>0</v>
      </c>
    </row>
    <row r="34" spans="1:16" s="3" customFormat="1" ht="20.100000000000001" customHeight="1" x14ac:dyDescent="0.2">
      <c r="A34" s="141">
        <v>24</v>
      </c>
      <c r="B34" s="154" t="s">
        <v>378</v>
      </c>
      <c r="C34" s="154" t="s">
        <v>361</v>
      </c>
      <c r="D34" s="142">
        <v>2441</v>
      </c>
      <c r="E34" s="119">
        <v>300</v>
      </c>
      <c r="F34" s="119">
        <v>1510</v>
      </c>
      <c r="G34" s="119">
        <v>0</v>
      </c>
      <c r="H34" s="142">
        <v>75</v>
      </c>
      <c r="I34" s="142">
        <v>800</v>
      </c>
      <c r="J34" s="119">
        <v>250</v>
      </c>
      <c r="K34" s="100">
        <v>0</v>
      </c>
      <c r="L34" s="119">
        <v>0</v>
      </c>
      <c r="M34" s="119">
        <f t="shared" si="2"/>
        <v>5376</v>
      </c>
      <c r="N34" s="143">
        <v>957.63</v>
      </c>
      <c r="O34" s="119">
        <f t="shared" si="3"/>
        <v>4418.37</v>
      </c>
      <c r="P34" s="100">
        <v>0</v>
      </c>
    </row>
    <row r="35" spans="1:16" s="3" customFormat="1" ht="20.100000000000001" customHeight="1" x14ac:dyDescent="0.2">
      <c r="A35" s="141">
        <v>25</v>
      </c>
      <c r="B35" s="154" t="s">
        <v>145</v>
      </c>
      <c r="C35" s="154" t="s">
        <v>41</v>
      </c>
      <c r="D35" s="142">
        <v>2315</v>
      </c>
      <c r="E35" s="119">
        <v>300</v>
      </c>
      <c r="F35" s="119">
        <v>1510</v>
      </c>
      <c r="G35" s="119">
        <v>0</v>
      </c>
      <c r="H35" s="142">
        <v>50</v>
      </c>
      <c r="I35" s="142">
        <v>200</v>
      </c>
      <c r="J35" s="119">
        <v>250</v>
      </c>
      <c r="K35" s="100">
        <v>0</v>
      </c>
      <c r="L35" s="119">
        <v>0</v>
      </c>
      <c r="M35" s="119">
        <f t="shared" si="2"/>
        <v>4625</v>
      </c>
      <c r="N35" s="143">
        <v>684.18</v>
      </c>
      <c r="O35" s="119">
        <f t="shared" si="3"/>
        <v>3940.82</v>
      </c>
      <c r="P35" s="100">
        <v>0</v>
      </c>
    </row>
    <row r="36" spans="1:16" s="3" customFormat="1" ht="20.100000000000001" customHeight="1" x14ac:dyDescent="0.2">
      <c r="A36" s="141">
        <v>26</v>
      </c>
      <c r="B36" s="154" t="s">
        <v>302</v>
      </c>
      <c r="C36" s="154" t="s">
        <v>300</v>
      </c>
      <c r="D36" s="142">
        <v>1575</v>
      </c>
      <c r="E36" s="119">
        <v>300</v>
      </c>
      <c r="F36" s="119">
        <v>1510</v>
      </c>
      <c r="G36" s="119">
        <v>0</v>
      </c>
      <c r="H36" s="142">
        <v>50</v>
      </c>
      <c r="I36" s="142">
        <v>700</v>
      </c>
      <c r="J36" s="119">
        <v>250</v>
      </c>
      <c r="K36" s="100">
        <v>0</v>
      </c>
      <c r="L36" s="119">
        <v>0</v>
      </c>
      <c r="M36" s="119">
        <f t="shared" si="2"/>
        <v>4385</v>
      </c>
      <c r="N36" s="143">
        <f>1486.57-793.66</f>
        <v>692.91</v>
      </c>
      <c r="O36" s="119">
        <v>1534.29</v>
      </c>
      <c r="P36" s="100">
        <v>0</v>
      </c>
    </row>
    <row r="37" spans="1:16" s="3" customFormat="1" ht="20.100000000000001" customHeight="1" x14ac:dyDescent="0.2">
      <c r="A37" s="141">
        <v>27</v>
      </c>
      <c r="B37" s="154" t="s">
        <v>414</v>
      </c>
      <c r="C37" s="154" t="s">
        <v>146</v>
      </c>
      <c r="D37" s="142">
        <v>6759</v>
      </c>
      <c r="E37" s="119">
        <v>3300</v>
      </c>
      <c r="F37" s="119">
        <v>1510</v>
      </c>
      <c r="G37" s="142">
        <v>375</v>
      </c>
      <c r="H37" s="142">
        <v>0</v>
      </c>
      <c r="I37" s="119">
        <v>0</v>
      </c>
      <c r="J37" s="119">
        <v>250</v>
      </c>
      <c r="K37" s="100">
        <v>0</v>
      </c>
      <c r="L37" s="119">
        <v>0</v>
      </c>
      <c r="M37" s="119">
        <f t="shared" si="2"/>
        <v>12194</v>
      </c>
      <c r="N37" s="143">
        <v>2480.44</v>
      </c>
      <c r="O37" s="119">
        <f>M37-N37</f>
        <v>9713.56</v>
      </c>
      <c r="P37" s="100">
        <v>0</v>
      </c>
    </row>
    <row r="38" spans="1:16" s="3" customFormat="1" ht="20.100000000000001" customHeight="1" x14ac:dyDescent="0.2">
      <c r="A38" s="141">
        <v>28</v>
      </c>
      <c r="B38" s="154" t="s">
        <v>147</v>
      </c>
      <c r="C38" s="154" t="s">
        <v>144</v>
      </c>
      <c r="D38" s="142">
        <v>1159</v>
      </c>
      <c r="E38" s="119">
        <v>300</v>
      </c>
      <c r="F38" s="119">
        <v>1510</v>
      </c>
      <c r="G38" s="119">
        <v>0</v>
      </c>
      <c r="H38" s="142">
        <v>50</v>
      </c>
      <c r="I38" s="119">
        <v>0</v>
      </c>
      <c r="J38" s="119">
        <v>250</v>
      </c>
      <c r="K38" s="100">
        <v>0</v>
      </c>
      <c r="L38" s="119">
        <v>0</v>
      </c>
      <c r="M38" s="119">
        <f t="shared" si="2"/>
        <v>3269</v>
      </c>
      <c r="N38" s="143">
        <v>473.24</v>
      </c>
      <c r="O38" s="119">
        <f>M38-N38</f>
        <v>2795.76</v>
      </c>
      <c r="P38" s="100">
        <v>0</v>
      </c>
    </row>
    <row r="39" spans="1:16" s="3" customFormat="1" ht="20.100000000000001" customHeight="1" x14ac:dyDescent="0.2">
      <c r="A39" s="141">
        <v>29</v>
      </c>
      <c r="B39" s="154" t="s">
        <v>148</v>
      </c>
      <c r="C39" s="154" t="s">
        <v>36</v>
      </c>
      <c r="D39" s="142">
        <v>1074</v>
      </c>
      <c r="E39" s="119">
        <v>300</v>
      </c>
      <c r="F39" s="119">
        <v>1510</v>
      </c>
      <c r="G39" s="119">
        <v>0</v>
      </c>
      <c r="H39" s="142">
        <v>75</v>
      </c>
      <c r="I39" s="119">
        <v>0</v>
      </c>
      <c r="J39" s="119">
        <v>250</v>
      </c>
      <c r="K39" s="100">
        <v>0</v>
      </c>
      <c r="L39" s="119">
        <v>0</v>
      </c>
      <c r="M39" s="119">
        <f t="shared" si="2"/>
        <v>3209</v>
      </c>
      <c r="N39" s="143">
        <v>454.03</v>
      </c>
      <c r="O39" s="119">
        <f>M39-N39</f>
        <v>2754.9700000000003</v>
      </c>
      <c r="P39" s="100">
        <v>0</v>
      </c>
    </row>
    <row r="40" spans="1:16" s="3" customFormat="1" ht="20.100000000000001" customHeight="1" x14ac:dyDescent="0.2">
      <c r="A40" s="141">
        <v>30</v>
      </c>
      <c r="B40" s="154" t="s">
        <v>341</v>
      </c>
      <c r="C40" s="154" t="s">
        <v>342</v>
      </c>
      <c r="D40" s="142">
        <v>1381</v>
      </c>
      <c r="E40" s="119">
        <v>300</v>
      </c>
      <c r="F40" s="119">
        <v>1510</v>
      </c>
      <c r="G40" s="119">
        <v>0</v>
      </c>
      <c r="H40" s="142">
        <v>0</v>
      </c>
      <c r="I40" s="119">
        <v>0</v>
      </c>
      <c r="J40" s="119">
        <v>250</v>
      </c>
      <c r="K40" s="100">
        <v>0</v>
      </c>
      <c r="L40" s="119">
        <v>0</v>
      </c>
      <c r="M40" s="119">
        <f t="shared" si="2"/>
        <v>3441</v>
      </c>
      <c r="N40" s="100">
        <v>446.74</v>
      </c>
      <c r="O40" s="119">
        <f>M40-N40</f>
        <v>2994.26</v>
      </c>
      <c r="P40" s="100">
        <v>0</v>
      </c>
    </row>
    <row r="41" spans="1:16" s="3" customFormat="1" ht="20.100000000000001" customHeight="1" x14ac:dyDescent="0.2">
      <c r="A41" s="141">
        <v>31</v>
      </c>
      <c r="B41" s="154" t="s">
        <v>369</v>
      </c>
      <c r="C41" s="154" t="s">
        <v>36</v>
      </c>
      <c r="D41" s="142">
        <v>1074</v>
      </c>
      <c r="E41" s="119">
        <v>300</v>
      </c>
      <c r="F41" s="119">
        <v>1510</v>
      </c>
      <c r="G41" s="119">
        <v>0</v>
      </c>
      <c r="H41" s="142">
        <v>50</v>
      </c>
      <c r="I41" s="142">
        <v>150</v>
      </c>
      <c r="J41" s="119">
        <v>250</v>
      </c>
      <c r="K41" s="100">
        <v>0</v>
      </c>
      <c r="L41" s="119">
        <v>0</v>
      </c>
      <c r="M41" s="119">
        <f t="shared" si="2"/>
        <v>3334</v>
      </c>
      <c r="N41" s="143">
        <f>1609.24-1167.48</f>
        <v>441.76</v>
      </c>
      <c r="O41" s="119">
        <f>M41-N41</f>
        <v>2892.24</v>
      </c>
      <c r="P41" s="100">
        <v>0</v>
      </c>
    </row>
    <row r="42" spans="1:16" s="3" customFormat="1" ht="20.100000000000001" customHeight="1" x14ac:dyDescent="0.2">
      <c r="A42" s="141">
        <v>32</v>
      </c>
      <c r="B42" s="154" t="s">
        <v>1883</v>
      </c>
      <c r="C42" s="145" t="s">
        <v>1898</v>
      </c>
      <c r="D42" s="146">
        <v>1074</v>
      </c>
      <c r="E42" s="119">
        <v>300</v>
      </c>
      <c r="F42" s="119">
        <v>1510</v>
      </c>
      <c r="G42" s="119">
        <v>0</v>
      </c>
      <c r="H42" s="146">
        <v>0</v>
      </c>
      <c r="I42" s="146">
        <v>0</v>
      </c>
      <c r="J42" s="146">
        <v>250</v>
      </c>
      <c r="K42" s="146">
        <v>0</v>
      </c>
      <c r="L42" s="146">
        <v>0</v>
      </c>
      <c r="M42" s="146">
        <v>6268</v>
      </c>
      <c r="N42" s="146">
        <v>807.52</v>
      </c>
      <c r="O42" s="146">
        <v>5460.48</v>
      </c>
      <c r="P42" s="146">
        <v>0</v>
      </c>
    </row>
    <row r="43" spans="1:16" s="3" customFormat="1" ht="20.100000000000001" customHeight="1" x14ac:dyDescent="0.2">
      <c r="A43" s="141">
        <v>33</v>
      </c>
      <c r="B43" s="154" t="s">
        <v>149</v>
      </c>
      <c r="C43" s="154" t="s">
        <v>307</v>
      </c>
      <c r="D43" s="142">
        <v>2604</v>
      </c>
      <c r="E43" s="119">
        <v>300</v>
      </c>
      <c r="F43" s="119">
        <v>1510</v>
      </c>
      <c r="G43" s="119">
        <v>0</v>
      </c>
      <c r="H43" s="142">
        <v>0</v>
      </c>
      <c r="I43" s="119">
        <v>0</v>
      </c>
      <c r="J43" s="119">
        <v>250</v>
      </c>
      <c r="K43" s="100">
        <v>0</v>
      </c>
      <c r="L43" s="119">
        <v>0</v>
      </c>
      <c r="M43" s="119">
        <f t="shared" ref="M43:M49" si="4">SUM(D43:L43)</f>
        <v>4664</v>
      </c>
      <c r="N43" s="143">
        <f>2602.61-1864.06</f>
        <v>738.55000000000018</v>
      </c>
      <c r="O43" s="119">
        <v>2744.97</v>
      </c>
      <c r="P43" s="100">
        <v>0</v>
      </c>
    </row>
    <row r="44" spans="1:16" s="3" customFormat="1" ht="20.100000000000001" customHeight="1" x14ac:dyDescent="0.2">
      <c r="A44" s="141">
        <v>34</v>
      </c>
      <c r="B44" s="154" t="s">
        <v>150</v>
      </c>
      <c r="C44" s="154" t="s">
        <v>36</v>
      </c>
      <c r="D44" s="142">
        <v>1074</v>
      </c>
      <c r="E44" s="100">
        <v>300</v>
      </c>
      <c r="F44" s="119">
        <v>1510</v>
      </c>
      <c r="G44" s="119">
        <v>0</v>
      </c>
      <c r="H44" s="142">
        <v>75</v>
      </c>
      <c r="I44" s="119">
        <v>0</v>
      </c>
      <c r="J44" s="119">
        <v>250</v>
      </c>
      <c r="K44" s="100">
        <v>0</v>
      </c>
      <c r="L44" s="119">
        <v>0</v>
      </c>
      <c r="M44" s="119">
        <f t="shared" si="4"/>
        <v>3209</v>
      </c>
      <c r="N44" s="143">
        <v>424.26</v>
      </c>
      <c r="O44" s="119">
        <f t="shared" ref="O44:O56" si="5">M44-N44</f>
        <v>2784.74</v>
      </c>
      <c r="P44" s="100">
        <v>0</v>
      </c>
    </row>
    <row r="45" spans="1:16" s="3" customFormat="1" ht="20.100000000000001" customHeight="1" x14ac:dyDescent="0.2">
      <c r="A45" s="141">
        <v>35</v>
      </c>
      <c r="B45" s="154" t="s">
        <v>321</v>
      </c>
      <c r="C45" s="154" t="s">
        <v>37</v>
      </c>
      <c r="D45" s="142">
        <v>1381</v>
      </c>
      <c r="E45" s="119">
        <v>300</v>
      </c>
      <c r="F45" s="119">
        <v>1510</v>
      </c>
      <c r="G45" s="119">
        <v>0</v>
      </c>
      <c r="H45" s="142">
        <v>75</v>
      </c>
      <c r="I45" s="119">
        <v>0</v>
      </c>
      <c r="J45" s="119">
        <v>250</v>
      </c>
      <c r="K45" s="100">
        <v>0</v>
      </c>
      <c r="L45" s="119">
        <v>0</v>
      </c>
      <c r="M45" s="119">
        <f t="shared" si="4"/>
        <v>3516</v>
      </c>
      <c r="N45" s="143">
        <f>1515.64-1058.4</f>
        <v>457.24</v>
      </c>
      <c r="O45" s="119">
        <f t="shared" si="5"/>
        <v>3058.76</v>
      </c>
      <c r="P45" s="100">
        <v>0</v>
      </c>
    </row>
    <row r="46" spans="1:16" s="3" customFormat="1" ht="20.100000000000001" customHeight="1" x14ac:dyDescent="0.2">
      <c r="A46" s="141">
        <v>36</v>
      </c>
      <c r="B46" s="154" t="s">
        <v>151</v>
      </c>
      <c r="C46" s="154" t="s">
        <v>132</v>
      </c>
      <c r="D46" s="142">
        <v>1302</v>
      </c>
      <c r="E46" s="119">
        <v>300</v>
      </c>
      <c r="F46" s="119">
        <v>1510</v>
      </c>
      <c r="G46" s="119">
        <v>0</v>
      </c>
      <c r="H46" s="142">
        <v>50</v>
      </c>
      <c r="I46" s="142">
        <v>200</v>
      </c>
      <c r="J46" s="119">
        <v>250</v>
      </c>
      <c r="K46" s="100">
        <v>0</v>
      </c>
      <c r="L46" s="119">
        <v>0</v>
      </c>
      <c r="M46" s="119">
        <f t="shared" si="4"/>
        <v>3612</v>
      </c>
      <c r="N46" s="143">
        <v>470.68</v>
      </c>
      <c r="O46" s="119">
        <f t="shared" si="5"/>
        <v>3141.32</v>
      </c>
      <c r="P46" s="100">
        <v>0</v>
      </c>
    </row>
    <row r="47" spans="1:16" s="3" customFormat="1" ht="20.100000000000001" customHeight="1" x14ac:dyDescent="0.2">
      <c r="A47" s="141">
        <v>37</v>
      </c>
      <c r="B47" s="154" t="s">
        <v>152</v>
      </c>
      <c r="C47" s="154" t="s">
        <v>38</v>
      </c>
      <c r="D47" s="142">
        <v>1039</v>
      </c>
      <c r="E47" s="119">
        <v>300</v>
      </c>
      <c r="F47" s="119">
        <v>1510</v>
      </c>
      <c r="G47" s="119">
        <v>0</v>
      </c>
      <c r="H47" s="142">
        <v>75</v>
      </c>
      <c r="I47" s="119">
        <v>0</v>
      </c>
      <c r="J47" s="119">
        <v>250</v>
      </c>
      <c r="K47" s="100">
        <v>0</v>
      </c>
      <c r="L47" s="119">
        <v>0</v>
      </c>
      <c r="M47" s="119">
        <f t="shared" si="4"/>
        <v>3174</v>
      </c>
      <c r="N47" s="143">
        <v>419.36</v>
      </c>
      <c r="O47" s="119">
        <f t="shared" si="5"/>
        <v>2754.64</v>
      </c>
      <c r="P47" s="100">
        <v>0</v>
      </c>
    </row>
    <row r="48" spans="1:16" s="3" customFormat="1" ht="20.100000000000001" customHeight="1" x14ac:dyDescent="0.2">
      <c r="A48" s="141">
        <v>38</v>
      </c>
      <c r="B48" s="154" t="s">
        <v>153</v>
      </c>
      <c r="C48" s="154" t="s">
        <v>36</v>
      </c>
      <c r="D48" s="142">
        <v>1074</v>
      </c>
      <c r="E48" s="119">
        <v>300</v>
      </c>
      <c r="F48" s="119">
        <v>1510</v>
      </c>
      <c r="G48" s="119">
        <v>0</v>
      </c>
      <c r="H48" s="142">
        <v>75</v>
      </c>
      <c r="I48" s="119">
        <v>0</v>
      </c>
      <c r="J48" s="119">
        <v>250</v>
      </c>
      <c r="K48" s="100">
        <v>0</v>
      </c>
      <c r="L48" s="119">
        <v>0</v>
      </c>
      <c r="M48" s="119">
        <f t="shared" si="4"/>
        <v>3209</v>
      </c>
      <c r="N48" s="143">
        <v>414.26</v>
      </c>
      <c r="O48" s="119">
        <f t="shared" si="5"/>
        <v>2794.74</v>
      </c>
      <c r="P48" s="100">
        <v>0</v>
      </c>
    </row>
    <row r="49" spans="1:16" s="3" customFormat="1" ht="20.100000000000001" customHeight="1" x14ac:dyDescent="0.2">
      <c r="A49" s="141">
        <v>39</v>
      </c>
      <c r="B49" s="154" t="s">
        <v>411</v>
      </c>
      <c r="C49" s="154" t="s">
        <v>36</v>
      </c>
      <c r="D49" s="142">
        <v>1074</v>
      </c>
      <c r="E49" s="119">
        <v>300</v>
      </c>
      <c r="F49" s="119">
        <v>1510</v>
      </c>
      <c r="G49" s="119">
        <v>0</v>
      </c>
      <c r="H49" s="142">
        <v>75</v>
      </c>
      <c r="I49" s="119">
        <v>0</v>
      </c>
      <c r="J49" s="119">
        <v>250</v>
      </c>
      <c r="K49" s="100">
        <v>0</v>
      </c>
      <c r="L49" s="119">
        <v>0</v>
      </c>
      <c r="M49" s="119">
        <f t="shared" si="4"/>
        <v>3209</v>
      </c>
      <c r="N49" s="143">
        <f>1372.8-958.54</f>
        <v>414.26</v>
      </c>
      <c r="O49" s="119">
        <f t="shared" si="5"/>
        <v>2794.74</v>
      </c>
      <c r="P49" s="100">
        <v>0</v>
      </c>
    </row>
    <row r="50" spans="1:16" s="3" customFormat="1" ht="20.100000000000001" customHeight="1" x14ac:dyDescent="0.2">
      <c r="A50" s="141">
        <v>40</v>
      </c>
      <c r="B50" s="154" t="s">
        <v>312</v>
      </c>
      <c r="C50" s="154" t="s">
        <v>77</v>
      </c>
      <c r="D50" s="142">
        <v>10261</v>
      </c>
      <c r="E50" s="119">
        <v>4300</v>
      </c>
      <c r="F50" s="119">
        <v>1510</v>
      </c>
      <c r="G50" s="119">
        <v>0</v>
      </c>
      <c r="H50" s="142">
        <v>0</v>
      </c>
      <c r="I50" s="119">
        <v>0</v>
      </c>
      <c r="J50" s="119">
        <v>250</v>
      </c>
      <c r="K50" s="100">
        <v>0</v>
      </c>
      <c r="L50" s="119">
        <v>0</v>
      </c>
      <c r="M50" s="119">
        <v>20321</v>
      </c>
      <c r="N50" s="143">
        <v>4361.16</v>
      </c>
      <c r="O50" s="119">
        <f t="shared" si="5"/>
        <v>15959.84</v>
      </c>
      <c r="P50" s="100">
        <v>0</v>
      </c>
    </row>
    <row r="51" spans="1:16" s="3" customFormat="1" ht="20.100000000000001" customHeight="1" x14ac:dyDescent="0.2">
      <c r="A51" s="141">
        <v>41</v>
      </c>
      <c r="B51" s="154" t="s">
        <v>379</v>
      </c>
      <c r="C51" s="154" t="s">
        <v>36</v>
      </c>
      <c r="D51" s="142">
        <v>1074</v>
      </c>
      <c r="E51" s="119">
        <v>300</v>
      </c>
      <c r="F51" s="119">
        <v>1510</v>
      </c>
      <c r="G51" s="119">
        <v>0</v>
      </c>
      <c r="H51" s="142">
        <v>75</v>
      </c>
      <c r="I51" s="119">
        <v>0</v>
      </c>
      <c r="J51" s="119">
        <v>250</v>
      </c>
      <c r="K51" s="100">
        <v>0</v>
      </c>
      <c r="L51" s="119">
        <v>0</v>
      </c>
      <c r="M51" s="119">
        <f t="shared" ref="M51:M56" si="6">SUM(D51:L51)</f>
        <v>3209</v>
      </c>
      <c r="N51" s="143">
        <f>892.59-438.56</f>
        <v>454.03000000000003</v>
      </c>
      <c r="O51" s="119">
        <f t="shared" si="5"/>
        <v>2754.97</v>
      </c>
      <c r="P51" s="100">
        <v>0</v>
      </c>
    </row>
    <row r="52" spans="1:16" s="3" customFormat="1" ht="20.100000000000001" customHeight="1" x14ac:dyDescent="0.2">
      <c r="A52" s="141">
        <v>42</v>
      </c>
      <c r="B52" s="154" t="s">
        <v>308</v>
      </c>
      <c r="C52" s="154" t="s">
        <v>309</v>
      </c>
      <c r="D52" s="142">
        <v>3757</v>
      </c>
      <c r="E52" s="119">
        <v>1100</v>
      </c>
      <c r="F52" s="119">
        <v>1510</v>
      </c>
      <c r="G52" s="142">
        <v>375</v>
      </c>
      <c r="H52" s="142">
        <v>0</v>
      </c>
      <c r="I52" s="119">
        <v>0</v>
      </c>
      <c r="J52" s="119">
        <v>250</v>
      </c>
      <c r="K52" s="100">
        <v>0</v>
      </c>
      <c r="L52" s="119">
        <v>0</v>
      </c>
      <c r="M52" s="119">
        <f t="shared" si="6"/>
        <v>6992</v>
      </c>
      <c r="N52" s="143">
        <v>1203.52</v>
      </c>
      <c r="O52" s="119">
        <f t="shared" si="5"/>
        <v>5788.48</v>
      </c>
      <c r="P52" s="100">
        <v>0</v>
      </c>
    </row>
    <row r="53" spans="1:16" s="3" customFormat="1" ht="20.100000000000001" customHeight="1" x14ac:dyDescent="0.2">
      <c r="A53" s="141">
        <v>43</v>
      </c>
      <c r="B53" s="154" t="s">
        <v>154</v>
      </c>
      <c r="C53" s="154" t="s">
        <v>131</v>
      </c>
      <c r="D53" s="142">
        <v>1039</v>
      </c>
      <c r="E53" s="119">
        <v>300</v>
      </c>
      <c r="F53" s="119">
        <v>1510</v>
      </c>
      <c r="G53" s="119">
        <v>0</v>
      </c>
      <c r="H53" s="142">
        <v>50</v>
      </c>
      <c r="I53" s="119">
        <v>0</v>
      </c>
      <c r="J53" s="119">
        <v>250</v>
      </c>
      <c r="K53" s="100">
        <v>0</v>
      </c>
      <c r="L53" s="119">
        <v>0</v>
      </c>
      <c r="M53" s="119">
        <f t="shared" si="6"/>
        <v>3149</v>
      </c>
      <c r="N53" s="143">
        <v>415.86</v>
      </c>
      <c r="O53" s="119">
        <f t="shared" si="5"/>
        <v>2733.14</v>
      </c>
      <c r="P53" s="100">
        <v>0</v>
      </c>
    </row>
    <row r="54" spans="1:16" s="3" customFormat="1" ht="20.100000000000001" customHeight="1" x14ac:dyDescent="0.2">
      <c r="A54" s="141">
        <v>44</v>
      </c>
      <c r="B54" s="154" t="s">
        <v>390</v>
      </c>
      <c r="C54" s="154" t="s">
        <v>135</v>
      </c>
      <c r="D54" s="142">
        <v>1128</v>
      </c>
      <c r="E54" s="119">
        <v>300</v>
      </c>
      <c r="F54" s="119">
        <v>1510</v>
      </c>
      <c r="G54" s="119">
        <v>0</v>
      </c>
      <c r="H54" s="142">
        <v>50</v>
      </c>
      <c r="I54" s="142">
        <v>0</v>
      </c>
      <c r="J54" s="119">
        <v>250</v>
      </c>
      <c r="K54" s="100">
        <v>0</v>
      </c>
      <c r="L54" s="119">
        <v>0</v>
      </c>
      <c r="M54" s="119">
        <f t="shared" si="6"/>
        <v>3238</v>
      </c>
      <c r="N54" s="143">
        <v>428.32</v>
      </c>
      <c r="O54" s="119">
        <f t="shared" si="5"/>
        <v>2809.68</v>
      </c>
      <c r="P54" s="100">
        <v>0</v>
      </c>
    </row>
    <row r="55" spans="1:16" s="3" customFormat="1" ht="20.100000000000001" customHeight="1" x14ac:dyDescent="0.2">
      <c r="A55" s="141">
        <v>45</v>
      </c>
      <c r="B55" s="154" t="s">
        <v>375</v>
      </c>
      <c r="C55" s="154" t="s">
        <v>36</v>
      </c>
      <c r="D55" s="142">
        <v>1074</v>
      </c>
      <c r="E55" s="119">
        <v>300</v>
      </c>
      <c r="F55" s="119">
        <v>1510</v>
      </c>
      <c r="G55" s="119">
        <v>0</v>
      </c>
      <c r="H55" s="142">
        <v>50</v>
      </c>
      <c r="I55" s="142">
        <v>150</v>
      </c>
      <c r="J55" s="119">
        <v>250</v>
      </c>
      <c r="K55" s="100">
        <v>0</v>
      </c>
      <c r="L55" s="119">
        <v>0</v>
      </c>
      <c r="M55" s="148">
        <f t="shared" si="6"/>
        <v>3334</v>
      </c>
      <c r="N55" s="143">
        <v>441.76</v>
      </c>
      <c r="O55" s="119">
        <f t="shared" si="5"/>
        <v>2892.24</v>
      </c>
      <c r="P55" s="100">
        <v>0</v>
      </c>
    </row>
    <row r="56" spans="1:16" s="3" customFormat="1" ht="20.100000000000001" customHeight="1" x14ac:dyDescent="0.2">
      <c r="A56" s="141">
        <v>46</v>
      </c>
      <c r="B56" s="154" t="s">
        <v>290</v>
      </c>
      <c r="C56" s="154" t="s">
        <v>132</v>
      </c>
      <c r="D56" s="142">
        <v>1302</v>
      </c>
      <c r="E56" s="119">
        <v>300</v>
      </c>
      <c r="F56" s="119">
        <v>1510</v>
      </c>
      <c r="G56" s="119">
        <v>0</v>
      </c>
      <c r="H56" s="142">
        <v>0</v>
      </c>
      <c r="I56" s="119">
        <v>0</v>
      </c>
      <c r="J56" s="119">
        <v>250</v>
      </c>
      <c r="K56" s="100">
        <v>0</v>
      </c>
      <c r="L56" s="119">
        <v>0</v>
      </c>
      <c r="M56" s="119">
        <f t="shared" si="6"/>
        <v>3362</v>
      </c>
      <c r="N56" s="143">
        <v>477.51</v>
      </c>
      <c r="O56" s="119">
        <f t="shared" si="5"/>
        <v>2884.49</v>
      </c>
      <c r="P56" s="100">
        <v>0</v>
      </c>
    </row>
    <row r="57" spans="1:16" s="3" customFormat="1" ht="20.100000000000001" customHeight="1" x14ac:dyDescent="0.2">
      <c r="A57" s="141">
        <v>47</v>
      </c>
      <c r="B57" s="154" t="s">
        <v>331</v>
      </c>
      <c r="C57" s="154" t="s">
        <v>36</v>
      </c>
      <c r="D57" s="142">
        <v>1074</v>
      </c>
      <c r="E57" s="119">
        <v>300</v>
      </c>
      <c r="F57" s="119">
        <v>1510</v>
      </c>
      <c r="G57" s="149">
        <v>0</v>
      </c>
      <c r="H57" s="142">
        <v>50</v>
      </c>
      <c r="I57" s="149">
        <v>0</v>
      </c>
      <c r="J57" s="119">
        <v>250</v>
      </c>
      <c r="K57" s="100">
        <v>0</v>
      </c>
      <c r="L57" s="118">
        <v>0</v>
      </c>
      <c r="M57" s="161">
        <v>955.2</v>
      </c>
      <c r="N57" s="143">
        <v>133.22999999999999</v>
      </c>
      <c r="O57" s="119">
        <v>821.97</v>
      </c>
      <c r="P57" s="100">
        <v>0</v>
      </c>
    </row>
    <row r="58" spans="1:16" s="3" customFormat="1" ht="20.100000000000001" customHeight="1" x14ac:dyDescent="0.2">
      <c r="A58" s="141">
        <v>48</v>
      </c>
      <c r="B58" s="154" t="s">
        <v>447</v>
      </c>
      <c r="C58" s="154" t="s">
        <v>448</v>
      </c>
      <c r="D58" s="142">
        <v>1135</v>
      </c>
      <c r="E58" s="100">
        <v>300</v>
      </c>
      <c r="F58" s="100">
        <v>1510</v>
      </c>
      <c r="G58" s="100">
        <v>0</v>
      </c>
      <c r="H58" s="142">
        <v>75</v>
      </c>
      <c r="I58" s="100">
        <v>0</v>
      </c>
      <c r="J58" s="100">
        <v>250</v>
      </c>
      <c r="K58" s="100">
        <v>0</v>
      </c>
      <c r="L58" s="100">
        <v>0</v>
      </c>
      <c r="M58" s="119">
        <f>SUM(D58:L58)</f>
        <v>3270</v>
      </c>
      <c r="N58" s="100">
        <v>432.8</v>
      </c>
      <c r="O58" s="119">
        <f>M58-N58</f>
        <v>2837.2</v>
      </c>
      <c r="P58" s="100">
        <v>0</v>
      </c>
    </row>
    <row r="59" spans="1:16" s="3" customFormat="1" ht="20.100000000000001" customHeight="1" x14ac:dyDescent="0.2">
      <c r="A59" s="141">
        <v>49</v>
      </c>
      <c r="B59" s="154" t="s">
        <v>155</v>
      </c>
      <c r="C59" s="154" t="s">
        <v>39</v>
      </c>
      <c r="D59" s="142">
        <v>5835</v>
      </c>
      <c r="E59" s="119">
        <v>3300</v>
      </c>
      <c r="F59" s="119">
        <v>1510</v>
      </c>
      <c r="G59" s="142">
        <v>375</v>
      </c>
      <c r="H59" s="142">
        <v>0</v>
      </c>
      <c r="I59" s="142">
        <v>2000</v>
      </c>
      <c r="J59" s="119">
        <v>250</v>
      </c>
      <c r="K59" s="100">
        <v>0</v>
      </c>
      <c r="L59" s="119">
        <v>0</v>
      </c>
      <c r="M59" s="119">
        <f>SUM(D59:L59)</f>
        <v>13270</v>
      </c>
      <c r="N59" s="143">
        <v>2718.23</v>
      </c>
      <c r="O59" s="119">
        <f>M59-N59</f>
        <v>10551.77</v>
      </c>
      <c r="P59" s="100">
        <v>0</v>
      </c>
    </row>
    <row r="60" spans="1:16" s="3" customFormat="1" ht="20.100000000000001" customHeight="1" x14ac:dyDescent="0.2">
      <c r="A60" s="141">
        <v>50</v>
      </c>
      <c r="B60" s="154" t="s">
        <v>1880</v>
      </c>
      <c r="C60" s="145" t="s">
        <v>1895</v>
      </c>
      <c r="D60" s="146">
        <v>1253</v>
      </c>
      <c r="E60" s="119">
        <v>300</v>
      </c>
      <c r="F60" s="119">
        <v>1510</v>
      </c>
      <c r="G60" s="119">
        <v>0</v>
      </c>
      <c r="H60" s="142">
        <v>50</v>
      </c>
      <c r="I60" s="119">
        <v>0</v>
      </c>
      <c r="J60" s="119">
        <v>250</v>
      </c>
      <c r="K60" s="100">
        <v>0</v>
      </c>
      <c r="L60" s="119">
        <v>0</v>
      </c>
      <c r="M60" s="146">
        <v>7643.62</v>
      </c>
      <c r="N60" s="146">
        <v>1188.0899999999999</v>
      </c>
      <c r="O60" s="146">
        <v>6455.53</v>
      </c>
      <c r="P60" s="100">
        <v>0</v>
      </c>
    </row>
    <row r="61" spans="1:16" s="3" customFormat="1" ht="20.100000000000001" customHeight="1" x14ac:dyDescent="0.2">
      <c r="A61" s="141">
        <v>51</v>
      </c>
      <c r="B61" s="154" t="s">
        <v>156</v>
      </c>
      <c r="C61" s="154" t="s">
        <v>36</v>
      </c>
      <c r="D61" s="142">
        <v>1074</v>
      </c>
      <c r="E61" s="119">
        <v>300</v>
      </c>
      <c r="F61" s="119">
        <v>1510</v>
      </c>
      <c r="G61" s="119">
        <v>0</v>
      </c>
      <c r="H61" s="142">
        <v>75</v>
      </c>
      <c r="I61" s="119">
        <v>0</v>
      </c>
      <c r="J61" s="118">
        <v>250</v>
      </c>
      <c r="K61" s="100">
        <v>0</v>
      </c>
      <c r="L61" s="119">
        <v>0</v>
      </c>
      <c r="M61" s="119">
        <f t="shared" ref="M61:M67" si="7">SUM(D61:L61)</f>
        <v>3209</v>
      </c>
      <c r="N61" s="143">
        <v>494.03</v>
      </c>
      <c r="O61" s="119">
        <f t="shared" ref="O61:O67" si="8">M61-N61</f>
        <v>2714.9700000000003</v>
      </c>
      <c r="P61" s="100">
        <v>0</v>
      </c>
    </row>
    <row r="62" spans="1:16" s="3" customFormat="1" ht="20.100000000000001" customHeight="1" x14ac:dyDescent="0.2">
      <c r="A62" s="141">
        <v>52</v>
      </c>
      <c r="B62" s="154" t="s">
        <v>434</v>
      </c>
      <c r="C62" s="154" t="s">
        <v>36</v>
      </c>
      <c r="D62" s="142">
        <v>1074</v>
      </c>
      <c r="E62" s="100">
        <v>300</v>
      </c>
      <c r="F62" s="150">
        <v>1510</v>
      </c>
      <c r="G62" s="150">
        <v>0</v>
      </c>
      <c r="H62" s="142">
        <v>0</v>
      </c>
      <c r="I62" s="150">
        <v>0</v>
      </c>
      <c r="J62" s="150">
        <v>250</v>
      </c>
      <c r="K62" s="100">
        <v>0</v>
      </c>
      <c r="L62" s="150">
        <v>0</v>
      </c>
      <c r="M62" s="119">
        <f t="shared" si="7"/>
        <v>3134</v>
      </c>
      <c r="N62" s="143">
        <f>1346.5-872.74</f>
        <v>473.76</v>
      </c>
      <c r="O62" s="119">
        <f t="shared" si="8"/>
        <v>2660.24</v>
      </c>
      <c r="P62" s="100">
        <v>0</v>
      </c>
    </row>
    <row r="63" spans="1:16" s="3" customFormat="1" ht="20.100000000000001" customHeight="1" x14ac:dyDescent="0.2">
      <c r="A63" s="141">
        <v>53</v>
      </c>
      <c r="B63" s="154" t="s">
        <v>337</v>
      </c>
      <c r="C63" s="154" t="s">
        <v>146</v>
      </c>
      <c r="D63" s="142">
        <v>6759</v>
      </c>
      <c r="E63" s="119">
        <v>3300</v>
      </c>
      <c r="F63" s="119">
        <v>1510</v>
      </c>
      <c r="G63" s="142">
        <v>375</v>
      </c>
      <c r="H63" s="142">
        <v>0</v>
      </c>
      <c r="I63" s="119">
        <v>0</v>
      </c>
      <c r="J63" s="119">
        <v>250</v>
      </c>
      <c r="K63" s="100">
        <v>0</v>
      </c>
      <c r="L63" s="119">
        <v>0</v>
      </c>
      <c r="M63" s="119">
        <f t="shared" si="7"/>
        <v>12194</v>
      </c>
      <c r="N63" s="143">
        <v>2640.97</v>
      </c>
      <c r="O63" s="119">
        <f t="shared" si="8"/>
        <v>9553.0300000000007</v>
      </c>
      <c r="P63" s="100">
        <v>0</v>
      </c>
    </row>
    <row r="64" spans="1:16" s="3" customFormat="1" ht="20.100000000000001" customHeight="1" x14ac:dyDescent="0.2">
      <c r="A64" s="141">
        <v>54</v>
      </c>
      <c r="B64" s="154" t="s">
        <v>158</v>
      </c>
      <c r="C64" s="154" t="s">
        <v>38</v>
      </c>
      <c r="D64" s="142">
        <v>1039</v>
      </c>
      <c r="E64" s="119">
        <v>300</v>
      </c>
      <c r="F64" s="119">
        <v>1510</v>
      </c>
      <c r="G64" s="119">
        <v>0</v>
      </c>
      <c r="H64" s="142">
        <v>0</v>
      </c>
      <c r="I64" s="119">
        <v>0</v>
      </c>
      <c r="J64" s="119">
        <v>250</v>
      </c>
      <c r="K64" s="100">
        <v>0</v>
      </c>
      <c r="L64" s="119">
        <v>0</v>
      </c>
      <c r="M64" s="119">
        <f t="shared" si="7"/>
        <v>3099</v>
      </c>
      <c r="N64" s="143">
        <f>1732.12-1333.26</f>
        <v>398.8599999999999</v>
      </c>
      <c r="O64" s="119">
        <f t="shared" si="8"/>
        <v>2700.1400000000003</v>
      </c>
      <c r="P64" s="100">
        <v>0</v>
      </c>
    </row>
    <row r="65" spans="1:16" s="3" customFormat="1" ht="20.100000000000001" customHeight="1" x14ac:dyDescent="0.2">
      <c r="A65" s="141">
        <v>55</v>
      </c>
      <c r="B65" s="154" t="s">
        <v>421</v>
      </c>
      <c r="C65" s="154" t="s">
        <v>36</v>
      </c>
      <c r="D65" s="142">
        <v>1074</v>
      </c>
      <c r="E65" s="100">
        <v>300</v>
      </c>
      <c r="F65" s="119">
        <v>1510</v>
      </c>
      <c r="G65" s="119">
        <v>0</v>
      </c>
      <c r="H65" s="142">
        <v>50</v>
      </c>
      <c r="I65" s="119">
        <v>0</v>
      </c>
      <c r="J65" s="119">
        <v>250</v>
      </c>
      <c r="K65" s="100">
        <v>0</v>
      </c>
      <c r="L65" s="119">
        <v>0</v>
      </c>
      <c r="M65" s="119">
        <f t="shared" si="7"/>
        <v>3184</v>
      </c>
      <c r="N65" s="143">
        <f>1192.28-781.52</f>
        <v>410.76</v>
      </c>
      <c r="O65" s="119">
        <f t="shared" si="8"/>
        <v>2773.24</v>
      </c>
      <c r="P65" s="100">
        <v>0</v>
      </c>
    </row>
    <row r="66" spans="1:16" s="3" customFormat="1" ht="20.100000000000001" customHeight="1" x14ac:dyDescent="0.2">
      <c r="A66" s="141">
        <v>56</v>
      </c>
      <c r="B66" s="154" t="s">
        <v>159</v>
      </c>
      <c r="C66" s="154" t="s">
        <v>36</v>
      </c>
      <c r="D66" s="142">
        <v>1074</v>
      </c>
      <c r="E66" s="119">
        <v>300</v>
      </c>
      <c r="F66" s="119">
        <v>1510</v>
      </c>
      <c r="G66" s="119">
        <v>0</v>
      </c>
      <c r="H66" s="142">
        <v>50</v>
      </c>
      <c r="I66" s="119">
        <v>0</v>
      </c>
      <c r="J66" s="119">
        <v>250</v>
      </c>
      <c r="K66" s="100">
        <v>0</v>
      </c>
      <c r="L66" s="119">
        <v>0</v>
      </c>
      <c r="M66" s="148">
        <f t="shared" si="7"/>
        <v>3184</v>
      </c>
      <c r="N66" s="100">
        <f>2046.5-1586.31</f>
        <v>460.19000000000005</v>
      </c>
      <c r="O66" s="119">
        <f t="shared" si="8"/>
        <v>2723.81</v>
      </c>
      <c r="P66" s="100">
        <v>0</v>
      </c>
    </row>
    <row r="67" spans="1:16" s="3" customFormat="1" ht="20.100000000000001" customHeight="1" x14ac:dyDescent="0.2">
      <c r="A67" s="141">
        <v>57</v>
      </c>
      <c r="B67" s="154" t="s">
        <v>160</v>
      </c>
      <c r="C67" s="154" t="s">
        <v>132</v>
      </c>
      <c r="D67" s="142">
        <v>1302</v>
      </c>
      <c r="E67" s="119">
        <v>300</v>
      </c>
      <c r="F67" s="119">
        <v>1510</v>
      </c>
      <c r="G67" s="142">
        <v>0</v>
      </c>
      <c r="H67" s="142">
        <v>0</v>
      </c>
      <c r="I67" s="119">
        <v>0</v>
      </c>
      <c r="J67" s="119">
        <v>250</v>
      </c>
      <c r="K67" s="100">
        <v>0</v>
      </c>
      <c r="L67" s="119">
        <v>0</v>
      </c>
      <c r="M67" s="119">
        <f t="shared" si="7"/>
        <v>3362</v>
      </c>
      <c r="N67" s="143">
        <v>435.68</v>
      </c>
      <c r="O67" s="119">
        <f t="shared" si="8"/>
        <v>2926.32</v>
      </c>
      <c r="P67" s="100">
        <v>0</v>
      </c>
    </row>
    <row r="68" spans="1:16" s="3" customFormat="1" ht="20.100000000000001" customHeight="1" x14ac:dyDescent="0.2">
      <c r="A68" s="141">
        <v>58</v>
      </c>
      <c r="B68" s="154" t="s">
        <v>1885</v>
      </c>
      <c r="C68" s="145" t="s">
        <v>1898</v>
      </c>
      <c r="D68" s="146">
        <v>1074</v>
      </c>
      <c r="E68" s="119">
        <v>300</v>
      </c>
      <c r="F68" s="119">
        <v>1510</v>
      </c>
      <c r="G68" s="119">
        <v>0</v>
      </c>
      <c r="H68" s="146">
        <v>0</v>
      </c>
      <c r="I68" s="146">
        <v>0</v>
      </c>
      <c r="J68" s="146">
        <v>250</v>
      </c>
      <c r="K68" s="146">
        <v>0</v>
      </c>
      <c r="L68" s="146">
        <v>0</v>
      </c>
      <c r="M68" s="146">
        <v>6268</v>
      </c>
      <c r="N68" s="146">
        <v>807.52</v>
      </c>
      <c r="O68" s="146">
        <v>5460.48</v>
      </c>
      <c r="P68" s="146">
        <v>0</v>
      </c>
    </row>
    <row r="69" spans="1:16" s="3" customFormat="1" ht="20.100000000000001" customHeight="1" x14ac:dyDescent="0.2">
      <c r="A69" s="141">
        <v>59</v>
      </c>
      <c r="B69" s="154" t="s">
        <v>162</v>
      </c>
      <c r="C69" s="154" t="s">
        <v>38</v>
      </c>
      <c r="D69" s="142">
        <v>1039</v>
      </c>
      <c r="E69" s="119">
        <v>300</v>
      </c>
      <c r="F69" s="119">
        <v>1510</v>
      </c>
      <c r="G69" s="119">
        <v>0</v>
      </c>
      <c r="H69" s="142">
        <v>0</v>
      </c>
      <c r="I69" s="119">
        <v>0</v>
      </c>
      <c r="J69" s="119">
        <v>250</v>
      </c>
      <c r="K69" s="100">
        <v>0</v>
      </c>
      <c r="L69" s="119">
        <v>0</v>
      </c>
      <c r="M69" s="119">
        <f>SUM(D69:L69)</f>
        <v>3099</v>
      </c>
      <c r="N69" s="143">
        <f>1099.42-690.56</f>
        <v>408.86000000000013</v>
      </c>
      <c r="O69" s="119">
        <f>M69-N69</f>
        <v>2690.14</v>
      </c>
      <c r="P69" s="100">
        <v>0</v>
      </c>
    </row>
    <row r="70" spans="1:16" s="3" customFormat="1" ht="20.100000000000001" customHeight="1" x14ac:dyDescent="0.2">
      <c r="A70" s="141">
        <v>60</v>
      </c>
      <c r="B70" s="154" t="s">
        <v>107</v>
      </c>
      <c r="C70" s="154" t="s">
        <v>256</v>
      </c>
      <c r="D70" s="144">
        <v>5373</v>
      </c>
      <c r="E70" s="119">
        <v>2300</v>
      </c>
      <c r="F70" s="119">
        <v>1510</v>
      </c>
      <c r="G70" s="119">
        <v>0</v>
      </c>
      <c r="H70" s="144">
        <v>0</v>
      </c>
      <c r="I70" s="119">
        <v>2000</v>
      </c>
      <c r="J70" s="119">
        <v>250</v>
      </c>
      <c r="K70" s="100">
        <v>0</v>
      </c>
      <c r="L70" s="119">
        <v>0</v>
      </c>
      <c r="M70" s="162">
        <f>D70+E70+F70+G70+H70+I70+J70+K70</f>
        <v>11433</v>
      </c>
      <c r="N70" s="143">
        <v>1891.65</v>
      </c>
      <c r="O70" s="119">
        <v>9577.18</v>
      </c>
      <c r="P70" s="100">
        <v>0</v>
      </c>
    </row>
    <row r="71" spans="1:16" s="3" customFormat="1" ht="20.100000000000001" customHeight="1" x14ac:dyDescent="0.2">
      <c r="A71" s="141">
        <v>61</v>
      </c>
      <c r="B71" s="154" t="s">
        <v>395</v>
      </c>
      <c r="C71" s="154" t="s">
        <v>132</v>
      </c>
      <c r="D71" s="142">
        <v>1302</v>
      </c>
      <c r="E71" s="119">
        <v>300</v>
      </c>
      <c r="F71" s="119">
        <v>1510</v>
      </c>
      <c r="G71" s="119">
        <v>0</v>
      </c>
      <c r="H71" s="142">
        <v>0</v>
      </c>
      <c r="I71" s="119">
        <v>0</v>
      </c>
      <c r="J71" s="119">
        <v>250</v>
      </c>
      <c r="K71" s="100">
        <v>0</v>
      </c>
      <c r="L71" s="119">
        <v>0</v>
      </c>
      <c r="M71" s="119">
        <f t="shared" ref="M71:M90" si="9">SUM(D71:L71)</f>
        <v>3362</v>
      </c>
      <c r="N71" s="143">
        <v>435.68</v>
      </c>
      <c r="O71" s="119">
        <f t="shared" ref="O71:O90" si="10">M71-N71</f>
        <v>2926.32</v>
      </c>
      <c r="P71" s="100">
        <v>0</v>
      </c>
    </row>
    <row r="72" spans="1:16" s="3" customFormat="1" ht="20.100000000000001" customHeight="1" x14ac:dyDescent="0.2">
      <c r="A72" s="141">
        <v>62</v>
      </c>
      <c r="B72" s="154" t="s">
        <v>163</v>
      </c>
      <c r="C72" s="154" t="s">
        <v>135</v>
      </c>
      <c r="D72" s="142">
        <v>1128</v>
      </c>
      <c r="E72" s="119">
        <v>300</v>
      </c>
      <c r="F72" s="119">
        <v>1510</v>
      </c>
      <c r="G72" s="119">
        <v>0</v>
      </c>
      <c r="H72" s="142">
        <v>50</v>
      </c>
      <c r="I72" s="119">
        <v>0</v>
      </c>
      <c r="J72" s="119">
        <v>250</v>
      </c>
      <c r="K72" s="100">
        <v>0</v>
      </c>
      <c r="L72" s="119">
        <v>0</v>
      </c>
      <c r="M72" s="119">
        <f t="shared" si="9"/>
        <v>3238</v>
      </c>
      <c r="N72" s="143">
        <f>2649.52-1474.2</f>
        <v>1175.32</v>
      </c>
      <c r="O72" s="119">
        <f t="shared" si="10"/>
        <v>2062.6800000000003</v>
      </c>
      <c r="P72" s="100">
        <v>0</v>
      </c>
    </row>
    <row r="73" spans="1:16" s="3" customFormat="1" ht="20.100000000000001" customHeight="1" x14ac:dyDescent="0.2">
      <c r="A73" s="141">
        <v>63</v>
      </c>
      <c r="B73" s="154" t="s">
        <v>398</v>
      </c>
      <c r="C73" s="154" t="s">
        <v>362</v>
      </c>
      <c r="D73" s="142">
        <v>1105</v>
      </c>
      <c r="E73" s="119">
        <v>300</v>
      </c>
      <c r="F73" s="119">
        <v>1510</v>
      </c>
      <c r="G73" s="142">
        <v>0</v>
      </c>
      <c r="H73" s="142">
        <v>75</v>
      </c>
      <c r="I73" s="119">
        <v>0</v>
      </c>
      <c r="J73" s="119">
        <v>250</v>
      </c>
      <c r="K73" s="100">
        <v>0</v>
      </c>
      <c r="L73" s="119">
        <v>0</v>
      </c>
      <c r="M73" s="119">
        <f t="shared" si="9"/>
        <v>3240</v>
      </c>
      <c r="N73" s="143">
        <v>428.6</v>
      </c>
      <c r="O73" s="119">
        <f t="shared" si="10"/>
        <v>2811.4</v>
      </c>
      <c r="P73" s="100">
        <v>0</v>
      </c>
    </row>
    <row r="74" spans="1:16" s="3" customFormat="1" ht="20.100000000000001" customHeight="1" x14ac:dyDescent="0.2">
      <c r="A74" s="141">
        <v>64</v>
      </c>
      <c r="B74" s="154" t="s">
        <v>313</v>
      </c>
      <c r="C74" s="154" t="s">
        <v>146</v>
      </c>
      <c r="D74" s="142">
        <v>6759</v>
      </c>
      <c r="E74" s="119">
        <v>3300</v>
      </c>
      <c r="F74" s="119">
        <v>1510</v>
      </c>
      <c r="G74" s="142">
        <v>375</v>
      </c>
      <c r="H74" s="142">
        <v>0</v>
      </c>
      <c r="I74" s="119">
        <v>0</v>
      </c>
      <c r="J74" s="119">
        <v>250</v>
      </c>
      <c r="K74" s="100">
        <v>0</v>
      </c>
      <c r="L74" s="119">
        <v>0</v>
      </c>
      <c r="M74" s="119">
        <f t="shared" si="9"/>
        <v>12194</v>
      </c>
      <c r="N74" s="143">
        <f>2546.53-0.01</f>
        <v>2546.52</v>
      </c>
      <c r="O74" s="119">
        <f t="shared" si="10"/>
        <v>9647.48</v>
      </c>
      <c r="P74" s="100">
        <v>0</v>
      </c>
    </row>
    <row r="75" spans="1:16" s="3" customFormat="1" ht="20.100000000000001" customHeight="1" x14ac:dyDescent="0.2">
      <c r="A75" s="141">
        <v>65</v>
      </c>
      <c r="B75" s="154" t="s">
        <v>164</v>
      </c>
      <c r="C75" s="154" t="s">
        <v>36</v>
      </c>
      <c r="D75" s="142">
        <v>1074</v>
      </c>
      <c r="E75" s="119">
        <v>300</v>
      </c>
      <c r="F75" s="119">
        <v>1510</v>
      </c>
      <c r="G75" s="119">
        <v>0</v>
      </c>
      <c r="H75" s="142">
        <v>50</v>
      </c>
      <c r="I75" s="119">
        <v>0</v>
      </c>
      <c r="J75" s="119">
        <v>250</v>
      </c>
      <c r="K75" s="100">
        <v>0</v>
      </c>
      <c r="L75" s="119">
        <v>0</v>
      </c>
      <c r="M75" s="119">
        <f t="shared" si="9"/>
        <v>3184</v>
      </c>
      <c r="N75" s="143">
        <f>2009.96-1589.2</f>
        <v>420.76</v>
      </c>
      <c r="O75" s="119">
        <f t="shared" si="10"/>
        <v>2763.24</v>
      </c>
      <c r="P75" s="100">
        <v>0</v>
      </c>
    </row>
    <row r="76" spans="1:16" s="3" customFormat="1" ht="20.100000000000001" customHeight="1" x14ac:dyDescent="0.2">
      <c r="A76" s="141">
        <v>66</v>
      </c>
      <c r="B76" s="154" t="s">
        <v>287</v>
      </c>
      <c r="C76" s="154" t="s">
        <v>135</v>
      </c>
      <c r="D76" s="142">
        <v>1128</v>
      </c>
      <c r="E76" s="100">
        <v>300</v>
      </c>
      <c r="F76" s="100">
        <v>1510</v>
      </c>
      <c r="G76" s="100">
        <v>0</v>
      </c>
      <c r="H76" s="142">
        <v>50</v>
      </c>
      <c r="I76" s="100">
        <v>1000</v>
      </c>
      <c r="J76" s="100">
        <v>250</v>
      </c>
      <c r="K76" s="100">
        <v>0</v>
      </c>
      <c r="L76" s="100">
        <v>0</v>
      </c>
      <c r="M76" s="119">
        <f t="shared" si="9"/>
        <v>4238</v>
      </c>
      <c r="N76" s="100">
        <f>3346.84-1737.92</f>
        <v>1608.92</v>
      </c>
      <c r="O76" s="119">
        <f t="shared" si="10"/>
        <v>2629.08</v>
      </c>
      <c r="P76" s="100">
        <v>0</v>
      </c>
    </row>
    <row r="77" spans="1:16" s="3" customFormat="1" ht="20.100000000000001" customHeight="1" x14ac:dyDescent="0.2">
      <c r="A77" s="141">
        <v>67</v>
      </c>
      <c r="B77" s="154" t="s">
        <v>165</v>
      </c>
      <c r="C77" s="154" t="s">
        <v>36</v>
      </c>
      <c r="D77" s="142">
        <v>1074</v>
      </c>
      <c r="E77" s="119">
        <v>300</v>
      </c>
      <c r="F77" s="119">
        <v>1510</v>
      </c>
      <c r="G77" s="119">
        <v>0</v>
      </c>
      <c r="H77" s="142">
        <v>75</v>
      </c>
      <c r="I77" s="119">
        <v>0</v>
      </c>
      <c r="J77" s="119">
        <v>250</v>
      </c>
      <c r="K77" s="100">
        <v>0</v>
      </c>
      <c r="L77" s="119">
        <v>0</v>
      </c>
      <c r="M77" s="119">
        <f t="shared" si="9"/>
        <v>3209</v>
      </c>
      <c r="N77" s="143">
        <f>1260.8-836.54</f>
        <v>424.26</v>
      </c>
      <c r="O77" s="119">
        <f t="shared" si="10"/>
        <v>2784.74</v>
      </c>
      <c r="P77" s="100">
        <v>0</v>
      </c>
    </row>
    <row r="78" spans="1:16" s="3" customFormat="1" ht="20.100000000000001" customHeight="1" x14ac:dyDescent="0.2">
      <c r="A78" s="141">
        <v>68</v>
      </c>
      <c r="B78" s="154" t="s">
        <v>387</v>
      </c>
      <c r="C78" s="154" t="s">
        <v>36</v>
      </c>
      <c r="D78" s="142">
        <v>1074</v>
      </c>
      <c r="E78" s="119">
        <v>300</v>
      </c>
      <c r="F78" s="119">
        <v>1510</v>
      </c>
      <c r="G78" s="119">
        <v>0</v>
      </c>
      <c r="H78" s="142">
        <v>75</v>
      </c>
      <c r="I78" s="119">
        <v>0</v>
      </c>
      <c r="J78" s="119">
        <v>250</v>
      </c>
      <c r="K78" s="100">
        <v>0</v>
      </c>
      <c r="L78" s="119">
        <v>0</v>
      </c>
      <c r="M78" s="119">
        <f t="shared" si="9"/>
        <v>3209</v>
      </c>
      <c r="N78" s="143">
        <f>2650.4-2236.14</f>
        <v>414.26000000000022</v>
      </c>
      <c r="O78" s="119">
        <f t="shared" si="10"/>
        <v>2794.74</v>
      </c>
      <c r="P78" s="100">
        <v>0</v>
      </c>
    </row>
    <row r="79" spans="1:16" s="3" customFormat="1" ht="20.100000000000001" customHeight="1" x14ac:dyDescent="0.2">
      <c r="A79" s="141">
        <v>69</v>
      </c>
      <c r="B79" s="154" t="s">
        <v>311</v>
      </c>
      <c r="C79" s="154" t="s">
        <v>146</v>
      </c>
      <c r="D79" s="142">
        <v>6759</v>
      </c>
      <c r="E79" s="119">
        <v>3300</v>
      </c>
      <c r="F79" s="119">
        <v>1510</v>
      </c>
      <c r="G79" s="119">
        <v>0</v>
      </c>
      <c r="H79" s="142">
        <v>0</v>
      </c>
      <c r="I79" s="142">
        <v>1800</v>
      </c>
      <c r="J79" s="119">
        <v>250</v>
      </c>
      <c r="K79" s="100">
        <v>0</v>
      </c>
      <c r="L79" s="119">
        <v>0</v>
      </c>
      <c r="M79" s="119">
        <f t="shared" si="9"/>
        <v>13619</v>
      </c>
      <c r="N79" s="143">
        <v>2805.35</v>
      </c>
      <c r="O79" s="119">
        <f t="shared" si="10"/>
        <v>10813.65</v>
      </c>
      <c r="P79" s="100">
        <v>0</v>
      </c>
    </row>
    <row r="80" spans="1:16" s="3" customFormat="1" ht="20.100000000000001" customHeight="1" x14ac:dyDescent="0.2">
      <c r="A80" s="141">
        <v>70</v>
      </c>
      <c r="B80" s="154" t="s">
        <v>386</v>
      </c>
      <c r="C80" s="154" t="s">
        <v>144</v>
      </c>
      <c r="D80" s="142">
        <v>1159</v>
      </c>
      <c r="E80" s="119">
        <v>300</v>
      </c>
      <c r="F80" s="119">
        <v>1510</v>
      </c>
      <c r="G80" s="119">
        <v>0</v>
      </c>
      <c r="H80" s="142">
        <v>75</v>
      </c>
      <c r="I80" s="119">
        <v>0</v>
      </c>
      <c r="J80" s="119">
        <v>250</v>
      </c>
      <c r="K80" s="100">
        <v>0</v>
      </c>
      <c r="L80" s="119">
        <v>0</v>
      </c>
      <c r="M80" s="119">
        <f t="shared" si="9"/>
        <v>3294</v>
      </c>
      <c r="N80" s="143">
        <v>436.16</v>
      </c>
      <c r="O80" s="119">
        <f t="shared" si="10"/>
        <v>2857.84</v>
      </c>
      <c r="P80" s="100">
        <v>0</v>
      </c>
    </row>
    <row r="81" spans="1:16" s="3" customFormat="1" ht="20.100000000000001" customHeight="1" x14ac:dyDescent="0.2">
      <c r="A81" s="141">
        <v>71</v>
      </c>
      <c r="B81" s="154" t="s">
        <v>166</v>
      </c>
      <c r="C81" s="154" t="s">
        <v>135</v>
      </c>
      <c r="D81" s="142">
        <v>1128</v>
      </c>
      <c r="E81" s="119">
        <v>300</v>
      </c>
      <c r="F81" s="119">
        <v>1510</v>
      </c>
      <c r="G81" s="119">
        <v>0</v>
      </c>
      <c r="H81" s="142">
        <v>75</v>
      </c>
      <c r="I81" s="119">
        <v>0</v>
      </c>
      <c r="J81" s="119">
        <v>250</v>
      </c>
      <c r="K81" s="100">
        <v>0</v>
      </c>
      <c r="L81" s="119">
        <v>0</v>
      </c>
      <c r="M81" s="119">
        <f t="shared" si="9"/>
        <v>3263</v>
      </c>
      <c r="N81" s="143">
        <f>2328.86-1786.52</f>
        <v>542.34000000000015</v>
      </c>
      <c r="O81" s="119">
        <f t="shared" si="10"/>
        <v>2720.66</v>
      </c>
      <c r="P81" s="100">
        <v>0</v>
      </c>
    </row>
    <row r="82" spans="1:16" s="3" customFormat="1" ht="20.100000000000001" customHeight="1" x14ac:dyDescent="0.2">
      <c r="A82" s="141">
        <v>72</v>
      </c>
      <c r="B82" s="154" t="s">
        <v>440</v>
      </c>
      <c r="C82" s="154" t="s">
        <v>36</v>
      </c>
      <c r="D82" s="142">
        <v>1074</v>
      </c>
      <c r="E82" s="100">
        <v>300</v>
      </c>
      <c r="F82" s="119">
        <v>1510</v>
      </c>
      <c r="G82" s="119">
        <v>0</v>
      </c>
      <c r="H82" s="142">
        <v>50</v>
      </c>
      <c r="I82" s="119">
        <v>0</v>
      </c>
      <c r="J82" s="119">
        <v>250</v>
      </c>
      <c r="K82" s="100">
        <v>0</v>
      </c>
      <c r="L82" s="119">
        <v>0</v>
      </c>
      <c r="M82" s="119">
        <f t="shared" si="9"/>
        <v>3184</v>
      </c>
      <c r="N82" s="143">
        <f>1996.1-1585.34</f>
        <v>410.76</v>
      </c>
      <c r="O82" s="119">
        <f t="shared" si="10"/>
        <v>2773.24</v>
      </c>
      <c r="P82" s="100">
        <v>0</v>
      </c>
    </row>
    <row r="83" spans="1:16" s="3" customFormat="1" ht="20.100000000000001" customHeight="1" x14ac:dyDescent="0.2">
      <c r="A83" s="141">
        <v>73</v>
      </c>
      <c r="B83" s="154" t="s">
        <v>167</v>
      </c>
      <c r="C83" s="154" t="s">
        <v>38</v>
      </c>
      <c r="D83" s="142">
        <v>1039</v>
      </c>
      <c r="E83" s="119">
        <v>300</v>
      </c>
      <c r="F83" s="119">
        <v>1510</v>
      </c>
      <c r="G83" s="119">
        <v>0</v>
      </c>
      <c r="H83" s="142">
        <v>50</v>
      </c>
      <c r="I83" s="119">
        <v>0</v>
      </c>
      <c r="J83" s="119">
        <v>250</v>
      </c>
      <c r="K83" s="100">
        <v>0</v>
      </c>
      <c r="L83" s="119">
        <v>0</v>
      </c>
      <c r="M83" s="119">
        <f t="shared" si="9"/>
        <v>3149</v>
      </c>
      <c r="N83" s="100">
        <f>1988.54-1572.68</f>
        <v>415.8599999999999</v>
      </c>
      <c r="O83" s="119">
        <f t="shared" si="10"/>
        <v>2733.1400000000003</v>
      </c>
      <c r="P83" s="100">
        <v>0</v>
      </c>
    </row>
    <row r="84" spans="1:16" s="3" customFormat="1" ht="20.100000000000001" customHeight="1" x14ac:dyDescent="0.2">
      <c r="A84" s="141">
        <v>74</v>
      </c>
      <c r="B84" s="154" t="s">
        <v>366</v>
      </c>
      <c r="C84" s="154" t="s">
        <v>168</v>
      </c>
      <c r="D84" s="142">
        <v>1168</v>
      </c>
      <c r="E84" s="119">
        <v>300</v>
      </c>
      <c r="F84" s="119">
        <v>1510</v>
      </c>
      <c r="G84" s="119">
        <v>0</v>
      </c>
      <c r="H84" s="142">
        <v>50</v>
      </c>
      <c r="I84" s="142">
        <v>200</v>
      </c>
      <c r="J84" s="119">
        <v>250</v>
      </c>
      <c r="K84" s="100">
        <v>0</v>
      </c>
      <c r="L84" s="119">
        <v>0</v>
      </c>
      <c r="M84" s="119">
        <f t="shared" si="9"/>
        <v>3478</v>
      </c>
      <c r="N84" s="143">
        <v>451.92</v>
      </c>
      <c r="O84" s="119">
        <f t="shared" si="10"/>
        <v>3026.08</v>
      </c>
      <c r="P84" s="100">
        <v>0</v>
      </c>
    </row>
    <row r="85" spans="1:16" s="3" customFormat="1" ht="20.100000000000001" customHeight="1" x14ac:dyDescent="0.2">
      <c r="A85" s="141">
        <v>75</v>
      </c>
      <c r="B85" s="154" t="s">
        <v>433</v>
      </c>
      <c r="C85" s="154" t="s">
        <v>36</v>
      </c>
      <c r="D85" s="142">
        <v>1074</v>
      </c>
      <c r="E85" s="100">
        <v>300</v>
      </c>
      <c r="F85" s="119">
        <v>1510</v>
      </c>
      <c r="G85" s="119">
        <v>0</v>
      </c>
      <c r="H85" s="142">
        <v>50</v>
      </c>
      <c r="I85" s="119">
        <v>0</v>
      </c>
      <c r="J85" s="119">
        <v>250</v>
      </c>
      <c r="K85" s="100">
        <v>0</v>
      </c>
      <c r="L85" s="119">
        <v>0</v>
      </c>
      <c r="M85" s="119">
        <f t="shared" si="9"/>
        <v>3184</v>
      </c>
      <c r="N85" s="143">
        <v>420.76</v>
      </c>
      <c r="O85" s="119">
        <f t="shared" si="10"/>
        <v>2763.24</v>
      </c>
      <c r="P85" s="100">
        <v>0</v>
      </c>
    </row>
    <row r="86" spans="1:16" s="3" customFormat="1" ht="20.100000000000001" customHeight="1" x14ac:dyDescent="0.2">
      <c r="A86" s="141">
        <v>76</v>
      </c>
      <c r="B86" s="154" t="s">
        <v>169</v>
      </c>
      <c r="C86" s="154" t="s">
        <v>38</v>
      </c>
      <c r="D86" s="142">
        <v>1039</v>
      </c>
      <c r="E86" s="119">
        <v>300</v>
      </c>
      <c r="F86" s="119">
        <v>1510</v>
      </c>
      <c r="G86" s="119">
        <v>0</v>
      </c>
      <c r="H86" s="142">
        <v>50</v>
      </c>
      <c r="I86" s="119">
        <v>0</v>
      </c>
      <c r="J86" s="119">
        <v>250</v>
      </c>
      <c r="K86" s="100">
        <v>0</v>
      </c>
      <c r="L86" s="119">
        <v>0</v>
      </c>
      <c r="M86" s="119">
        <f t="shared" si="9"/>
        <v>3149</v>
      </c>
      <c r="N86" s="143">
        <f>2033.89-1628.03</f>
        <v>405.86000000000013</v>
      </c>
      <c r="O86" s="119">
        <f t="shared" si="10"/>
        <v>2743.14</v>
      </c>
      <c r="P86" s="100">
        <v>0</v>
      </c>
    </row>
    <row r="87" spans="1:16" s="3" customFormat="1" ht="20.100000000000001" customHeight="1" x14ac:dyDescent="0.2">
      <c r="A87" s="141">
        <v>77</v>
      </c>
      <c r="B87" s="154" t="s">
        <v>170</v>
      </c>
      <c r="C87" s="154" t="s">
        <v>37</v>
      </c>
      <c r="D87" s="142">
        <v>1381</v>
      </c>
      <c r="E87" s="119">
        <v>300</v>
      </c>
      <c r="F87" s="119">
        <v>1510</v>
      </c>
      <c r="G87" s="119">
        <v>0</v>
      </c>
      <c r="H87" s="142">
        <v>75</v>
      </c>
      <c r="I87" s="119">
        <v>0</v>
      </c>
      <c r="J87" s="119">
        <v>250</v>
      </c>
      <c r="K87" s="100">
        <v>0</v>
      </c>
      <c r="L87" s="119">
        <v>0</v>
      </c>
      <c r="M87" s="119">
        <f t="shared" si="9"/>
        <v>3516</v>
      </c>
      <c r="N87" s="143">
        <f>2262.94-1751.8</f>
        <v>511.1400000000001</v>
      </c>
      <c r="O87" s="119">
        <f t="shared" si="10"/>
        <v>3004.8599999999997</v>
      </c>
      <c r="P87" s="100">
        <v>0</v>
      </c>
    </row>
    <row r="88" spans="1:16" s="3" customFormat="1" ht="20.100000000000001" customHeight="1" x14ac:dyDescent="0.2">
      <c r="A88" s="141">
        <v>78</v>
      </c>
      <c r="B88" s="154" t="s">
        <v>437</v>
      </c>
      <c r="C88" s="154" t="s">
        <v>36</v>
      </c>
      <c r="D88" s="142">
        <v>1074</v>
      </c>
      <c r="E88" s="100">
        <v>300</v>
      </c>
      <c r="F88" s="119">
        <v>1510</v>
      </c>
      <c r="G88" s="119">
        <v>0</v>
      </c>
      <c r="H88" s="142">
        <v>50</v>
      </c>
      <c r="I88" s="119">
        <v>0</v>
      </c>
      <c r="J88" s="119">
        <v>250</v>
      </c>
      <c r="K88" s="100">
        <v>0</v>
      </c>
      <c r="L88" s="119">
        <v>0</v>
      </c>
      <c r="M88" s="119">
        <f t="shared" si="9"/>
        <v>3184</v>
      </c>
      <c r="N88" s="143">
        <f>1467.66-1046.9</f>
        <v>420.76</v>
      </c>
      <c r="O88" s="119">
        <f t="shared" si="10"/>
        <v>2763.24</v>
      </c>
      <c r="P88" s="100">
        <v>0</v>
      </c>
    </row>
    <row r="89" spans="1:16" s="3" customFormat="1" ht="20.100000000000001" customHeight="1" x14ac:dyDescent="0.2">
      <c r="A89" s="141">
        <v>79</v>
      </c>
      <c r="B89" s="154" t="s">
        <v>422</v>
      </c>
      <c r="C89" s="154" t="s">
        <v>36</v>
      </c>
      <c r="D89" s="142">
        <v>1074</v>
      </c>
      <c r="E89" s="100">
        <v>300</v>
      </c>
      <c r="F89" s="119">
        <v>1510</v>
      </c>
      <c r="G89" s="119">
        <v>0</v>
      </c>
      <c r="H89" s="142">
        <v>50</v>
      </c>
      <c r="I89" s="119">
        <v>0</v>
      </c>
      <c r="J89" s="119">
        <v>250</v>
      </c>
      <c r="K89" s="100">
        <v>0</v>
      </c>
      <c r="L89" s="119">
        <v>0</v>
      </c>
      <c r="M89" s="119">
        <f t="shared" si="9"/>
        <v>3184</v>
      </c>
      <c r="N89" s="143">
        <f>1608.32-1167.56</f>
        <v>440.76</v>
      </c>
      <c r="O89" s="119">
        <f t="shared" si="10"/>
        <v>2743.24</v>
      </c>
      <c r="P89" s="100">
        <v>0</v>
      </c>
    </row>
    <row r="90" spans="1:16" s="3" customFormat="1" ht="20.100000000000001" customHeight="1" x14ac:dyDescent="0.2">
      <c r="A90" s="141">
        <v>80</v>
      </c>
      <c r="B90" s="154" t="s">
        <v>400</v>
      </c>
      <c r="C90" s="154" t="s">
        <v>144</v>
      </c>
      <c r="D90" s="142">
        <v>1159</v>
      </c>
      <c r="E90" s="119">
        <v>300</v>
      </c>
      <c r="F90" s="119">
        <v>1510</v>
      </c>
      <c r="G90" s="119">
        <v>0</v>
      </c>
      <c r="H90" s="142">
        <v>50</v>
      </c>
      <c r="I90" s="119">
        <v>0</v>
      </c>
      <c r="J90" s="119">
        <v>250</v>
      </c>
      <c r="K90" s="100">
        <v>0</v>
      </c>
      <c r="L90" s="119">
        <v>0</v>
      </c>
      <c r="M90" s="119">
        <f t="shared" si="9"/>
        <v>3269</v>
      </c>
      <c r="N90" s="151">
        <v>452.66</v>
      </c>
      <c r="O90" s="119">
        <f t="shared" si="10"/>
        <v>2816.34</v>
      </c>
      <c r="P90" s="100">
        <v>0</v>
      </c>
    </row>
    <row r="91" spans="1:16" s="3" customFormat="1" ht="20.100000000000001" customHeight="1" x14ac:dyDescent="0.2">
      <c r="A91" s="141">
        <v>81</v>
      </c>
      <c r="B91" s="163" t="s">
        <v>1882</v>
      </c>
      <c r="C91" s="145" t="s">
        <v>1897</v>
      </c>
      <c r="D91" s="146">
        <v>6759</v>
      </c>
      <c r="E91" s="119">
        <v>300</v>
      </c>
      <c r="F91" s="119">
        <v>1510</v>
      </c>
      <c r="G91" s="119">
        <v>0</v>
      </c>
      <c r="H91" s="146">
        <v>0</v>
      </c>
      <c r="I91" s="146">
        <v>0</v>
      </c>
      <c r="J91" s="146">
        <v>250</v>
      </c>
      <c r="K91" s="146">
        <v>0</v>
      </c>
      <c r="L91" s="146">
        <v>0</v>
      </c>
      <c r="M91" s="146">
        <v>15682.52</v>
      </c>
      <c r="N91" s="146">
        <v>2310.4499999999998</v>
      </c>
      <c r="O91" s="146">
        <v>13372.07</v>
      </c>
      <c r="P91" s="146">
        <v>0</v>
      </c>
    </row>
    <row r="92" spans="1:16" s="3" customFormat="1" ht="20.100000000000001" customHeight="1" x14ac:dyDescent="0.2">
      <c r="A92" s="141">
        <v>82</v>
      </c>
      <c r="B92" s="154" t="s">
        <v>340</v>
      </c>
      <c r="C92" s="154" t="s">
        <v>36</v>
      </c>
      <c r="D92" s="142">
        <v>1074</v>
      </c>
      <c r="E92" s="119">
        <v>300</v>
      </c>
      <c r="F92" s="119">
        <v>1510</v>
      </c>
      <c r="G92" s="119">
        <v>0</v>
      </c>
      <c r="H92" s="142">
        <v>75</v>
      </c>
      <c r="I92" s="119">
        <v>0</v>
      </c>
      <c r="J92" s="119">
        <v>250</v>
      </c>
      <c r="K92" s="100">
        <v>0</v>
      </c>
      <c r="L92" s="119">
        <v>0</v>
      </c>
      <c r="M92" s="119">
        <f t="shared" ref="M92:M104" si="11">SUM(D92:L92)</f>
        <v>3209</v>
      </c>
      <c r="N92" s="143">
        <f>1716.83-1492.17</f>
        <v>224.65999999999985</v>
      </c>
      <c r="O92" s="119">
        <f>M92-N92</f>
        <v>2984.34</v>
      </c>
      <c r="P92" s="100">
        <v>0</v>
      </c>
    </row>
    <row r="93" spans="1:16" s="3" customFormat="1" ht="20.100000000000001" customHeight="1" x14ac:dyDescent="0.2">
      <c r="A93" s="141">
        <v>83</v>
      </c>
      <c r="B93" s="154" t="s">
        <v>333</v>
      </c>
      <c r="C93" s="154" t="s">
        <v>36</v>
      </c>
      <c r="D93" s="142">
        <v>1074</v>
      </c>
      <c r="E93" s="119">
        <v>300</v>
      </c>
      <c r="F93" s="119">
        <v>1510</v>
      </c>
      <c r="G93" s="119">
        <v>0</v>
      </c>
      <c r="H93" s="142">
        <v>0</v>
      </c>
      <c r="I93" s="119">
        <v>0</v>
      </c>
      <c r="J93" s="119">
        <v>250</v>
      </c>
      <c r="K93" s="100">
        <v>0</v>
      </c>
      <c r="L93" s="119">
        <v>0</v>
      </c>
      <c r="M93" s="119">
        <f t="shared" si="11"/>
        <v>3134</v>
      </c>
      <c r="N93" s="143">
        <f>1987.44-1573.68</f>
        <v>413.76</v>
      </c>
      <c r="O93" s="119">
        <f>M93-N93</f>
        <v>2720.24</v>
      </c>
      <c r="P93" s="100">
        <v>0</v>
      </c>
    </row>
    <row r="94" spans="1:16" s="3" customFormat="1" ht="20.100000000000001" customHeight="1" x14ac:dyDescent="0.2">
      <c r="A94" s="141">
        <v>84</v>
      </c>
      <c r="B94" s="154" t="s">
        <v>171</v>
      </c>
      <c r="C94" s="154" t="s">
        <v>36</v>
      </c>
      <c r="D94" s="142">
        <v>1074</v>
      </c>
      <c r="E94" s="100">
        <v>300</v>
      </c>
      <c r="F94" s="119">
        <v>1510</v>
      </c>
      <c r="G94" s="119">
        <v>0</v>
      </c>
      <c r="H94" s="142">
        <v>50</v>
      </c>
      <c r="I94" s="119">
        <v>0</v>
      </c>
      <c r="J94" s="119">
        <v>250</v>
      </c>
      <c r="K94" s="100">
        <v>0</v>
      </c>
      <c r="L94" s="119">
        <v>0</v>
      </c>
      <c r="M94" s="119">
        <f t="shared" si="11"/>
        <v>3184</v>
      </c>
      <c r="N94" s="143">
        <f>3084.96-2664.2</f>
        <v>420.76000000000022</v>
      </c>
      <c r="O94" s="119">
        <f>M94-N94</f>
        <v>2763.24</v>
      </c>
      <c r="P94" s="100">
        <v>0</v>
      </c>
    </row>
    <row r="95" spans="1:16" s="3" customFormat="1" ht="20.100000000000001" customHeight="1" x14ac:dyDescent="0.2">
      <c r="A95" s="141">
        <v>85</v>
      </c>
      <c r="B95" s="154" t="s">
        <v>305</v>
      </c>
      <c r="C95" s="154" t="s">
        <v>306</v>
      </c>
      <c r="D95" s="142">
        <v>10949</v>
      </c>
      <c r="E95" s="119">
        <v>4300</v>
      </c>
      <c r="F95" s="119">
        <v>1510</v>
      </c>
      <c r="G95" s="119">
        <v>0</v>
      </c>
      <c r="H95" s="142">
        <v>0</v>
      </c>
      <c r="I95" s="142">
        <f>4000</f>
        <v>4000</v>
      </c>
      <c r="J95" s="119">
        <v>250</v>
      </c>
      <c r="K95" s="100">
        <v>0</v>
      </c>
      <c r="L95" s="119">
        <v>6000</v>
      </c>
      <c r="M95" s="119">
        <f t="shared" si="11"/>
        <v>27009</v>
      </c>
      <c r="N95" s="143">
        <v>5321.76</v>
      </c>
      <c r="O95" s="100">
        <v>2237.6999999999998</v>
      </c>
      <c r="P95" s="100">
        <v>0</v>
      </c>
    </row>
    <row r="96" spans="1:16" s="3" customFormat="1" ht="20.100000000000001" customHeight="1" x14ac:dyDescent="0.2">
      <c r="A96" s="141">
        <v>86</v>
      </c>
      <c r="B96" s="154" t="s">
        <v>330</v>
      </c>
      <c r="C96" s="154" t="s">
        <v>132</v>
      </c>
      <c r="D96" s="142">
        <v>1302</v>
      </c>
      <c r="E96" s="119">
        <v>300</v>
      </c>
      <c r="F96" s="119">
        <v>1510</v>
      </c>
      <c r="G96" s="119">
        <v>0</v>
      </c>
      <c r="H96" s="142">
        <v>0</v>
      </c>
      <c r="I96" s="119">
        <v>0</v>
      </c>
      <c r="J96" s="119">
        <v>250</v>
      </c>
      <c r="K96" s="100">
        <v>0</v>
      </c>
      <c r="L96" s="119">
        <v>0</v>
      </c>
      <c r="M96" s="119">
        <f t="shared" si="11"/>
        <v>3362</v>
      </c>
      <c r="N96" s="143">
        <f>2303.67-1867.99</f>
        <v>435.68000000000006</v>
      </c>
      <c r="O96" s="119">
        <f t="shared" ref="O96:O120" si="12">M96-N96</f>
        <v>2926.3199999999997</v>
      </c>
      <c r="P96" s="100">
        <v>0</v>
      </c>
    </row>
    <row r="97" spans="1:17" s="3" customFormat="1" ht="20.100000000000001" customHeight="1" x14ac:dyDescent="0.2">
      <c r="A97" s="141">
        <v>87</v>
      </c>
      <c r="B97" s="154" t="s">
        <v>172</v>
      </c>
      <c r="C97" s="154" t="s">
        <v>36</v>
      </c>
      <c r="D97" s="142">
        <v>1074</v>
      </c>
      <c r="E97" s="119">
        <v>300</v>
      </c>
      <c r="F97" s="119">
        <v>1510</v>
      </c>
      <c r="G97" s="119">
        <v>0</v>
      </c>
      <c r="H97" s="142">
        <v>75</v>
      </c>
      <c r="I97" s="119">
        <v>0</v>
      </c>
      <c r="J97" s="119">
        <v>250</v>
      </c>
      <c r="K97" s="100">
        <v>0</v>
      </c>
      <c r="L97" s="119">
        <v>0</v>
      </c>
      <c r="M97" s="119">
        <f t="shared" si="11"/>
        <v>3209</v>
      </c>
      <c r="N97" s="143">
        <v>454.03</v>
      </c>
      <c r="O97" s="119">
        <f t="shared" si="12"/>
        <v>2754.9700000000003</v>
      </c>
      <c r="P97" s="100">
        <v>0</v>
      </c>
    </row>
    <row r="98" spans="1:17" s="3" customFormat="1" ht="20.100000000000001" customHeight="1" x14ac:dyDescent="0.2">
      <c r="A98" s="141">
        <v>88</v>
      </c>
      <c r="B98" s="154" t="s">
        <v>388</v>
      </c>
      <c r="C98" s="154" t="s">
        <v>135</v>
      </c>
      <c r="D98" s="142">
        <v>1128</v>
      </c>
      <c r="E98" s="119">
        <v>300</v>
      </c>
      <c r="F98" s="119">
        <v>1510</v>
      </c>
      <c r="G98" s="119">
        <v>0</v>
      </c>
      <c r="H98" s="142">
        <v>50</v>
      </c>
      <c r="I98" s="119">
        <v>0</v>
      </c>
      <c r="J98" s="119">
        <v>250</v>
      </c>
      <c r="K98" s="100">
        <v>0</v>
      </c>
      <c r="L98" s="119">
        <v>0</v>
      </c>
      <c r="M98" s="119">
        <f t="shared" si="11"/>
        <v>3238</v>
      </c>
      <c r="N98" s="143">
        <v>418.32</v>
      </c>
      <c r="O98" s="119">
        <f t="shared" si="12"/>
        <v>2819.68</v>
      </c>
      <c r="P98" s="100">
        <v>0</v>
      </c>
    </row>
    <row r="99" spans="1:17" s="3" customFormat="1" ht="20.100000000000001" customHeight="1" x14ac:dyDescent="0.2">
      <c r="A99" s="141">
        <v>89</v>
      </c>
      <c r="B99" s="154" t="s">
        <v>415</v>
      </c>
      <c r="C99" s="154" t="s">
        <v>132</v>
      </c>
      <c r="D99" s="142">
        <v>1302</v>
      </c>
      <c r="E99" s="119">
        <v>300</v>
      </c>
      <c r="F99" s="119">
        <v>1510</v>
      </c>
      <c r="G99" s="142">
        <v>0</v>
      </c>
      <c r="H99" s="142">
        <v>75</v>
      </c>
      <c r="I99" s="142">
        <v>600</v>
      </c>
      <c r="J99" s="119">
        <v>250</v>
      </c>
      <c r="K99" s="100">
        <v>0</v>
      </c>
      <c r="L99" s="119">
        <v>0</v>
      </c>
      <c r="M99" s="119">
        <f t="shared" si="11"/>
        <v>4037</v>
      </c>
      <c r="N99" s="143">
        <f>2501.19-1971.06</f>
        <v>530.13000000000011</v>
      </c>
      <c r="O99" s="119">
        <f t="shared" si="12"/>
        <v>3506.87</v>
      </c>
      <c r="P99" s="100">
        <v>0</v>
      </c>
    </row>
    <row r="100" spans="1:17" s="3" customFormat="1" ht="20.100000000000001" customHeight="1" x14ac:dyDescent="0.2">
      <c r="A100" s="141">
        <v>90</v>
      </c>
      <c r="B100" s="154" t="s">
        <v>173</v>
      </c>
      <c r="C100" s="154" t="s">
        <v>36</v>
      </c>
      <c r="D100" s="142">
        <v>1074</v>
      </c>
      <c r="E100" s="100">
        <v>300</v>
      </c>
      <c r="F100" s="119">
        <v>1510</v>
      </c>
      <c r="G100" s="119">
        <v>0</v>
      </c>
      <c r="H100" s="142">
        <v>75</v>
      </c>
      <c r="I100" s="119">
        <v>0</v>
      </c>
      <c r="J100" s="119">
        <v>250</v>
      </c>
      <c r="K100" s="100">
        <v>0</v>
      </c>
      <c r="L100" s="119">
        <v>0</v>
      </c>
      <c r="M100" s="119">
        <f t="shared" si="11"/>
        <v>3209</v>
      </c>
      <c r="N100" s="143">
        <f>2054.51-1590.48</f>
        <v>464.0300000000002</v>
      </c>
      <c r="O100" s="119">
        <f t="shared" si="12"/>
        <v>2744.97</v>
      </c>
      <c r="P100" s="100">
        <v>0</v>
      </c>
    </row>
    <row r="101" spans="1:17" s="3" customFormat="1" ht="20.100000000000001" customHeight="1" x14ac:dyDescent="0.2">
      <c r="A101" s="141">
        <v>91</v>
      </c>
      <c r="B101" s="154" t="s">
        <v>442</v>
      </c>
      <c r="C101" s="154" t="s">
        <v>36</v>
      </c>
      <c r="D101" s="142">
        <v>1074</v>
      </c>
      <c r="E101" s="100">
        <v>300</v>
      </c>
      <c r="F101" s="119">
        <v>1510</v>
      </c>
      <c r="G101" s="119">
        <v>0</v>
      </c>
      <c r="H101" s="142">
        <v>0</v>
      </c>
      <c r="I101" s="119">
        <v>0</v>
      </c>
      <c r="J101" s="119">
        <v>250</v>
      </c>
      <c r="K101" s="100">
        <v>0</v>
      </c>
      <c r="L101" s="119">
        <v>0</v>
      </c>
      <c r="M101" s="119">
        <f t="shared" si="11"/>
        <v>3134</v>
      </c>
      <c r="N101" s="143">
        <f>1334.31-920.55</f>
        <v>413.76</v>
      </c>
      <c r="O101" s="119">
        <f t="shared" si="12"/>
        <v>2720.24</v>
      </c>
      <c r="P101" s="100">
        <v>0</v>
      </c>
    </row>
    <row r="102" spans="1:17" s="3" customFormat="1" ht="20.100000000000001" customHeight="1" x14ac:dyDescent="0.2">
      <c r="A102" s="141">
        <v>92</v>
      </c>
      <c r="B102" s="154" t="s">
        <v>174</v>
      </c>
      <c r="C102" s="154" t="s">
        <v>344</v>
      </c>
      <c r="D102" s="142">
        <v>1128</v>
      </c>
      <c r="E102" s="119">
        <v>300</v>
      </c>
      <c r="F102" s="119">
        <v>1510</v>
      </c>
      <c r="G102" s="119">
        <v>0</v>
      </c>
      <c r="H102" s="142">
        <v>75</v>
      </c>
      <c r="I102" s="119">
        <v>0</v>
      </c>
      <c r="J102" s="119">
        <v>250</v>
      </c>
      <c r="K102" s="100">
        <v>0</v>
      </c>
      <c r="L102" s="119">
        <v>0</v>
      </c>
      <c r="M102" s="119">
        <f t="shared" si="11"/>
        <v>3263</v>
      </c>
      <c r="N102" s="143">
        <v>491.82</v>
      </c>
      <c r="O102" s="119">
        <f t="shared" si="12"/>
        <v>2771.18</v>
      </c>
      <c r="P102" s="100">
        <v>0</v>
      </c>
    </row>
    <row r="103" spans="1:17" s="3" customFormat="1" ht="20.100000000000001" customHeight="1" x14ac:dyDescent="0.2">
      <c r="A103" s="141">
        <v>93</v>
      </c>
      <c r="B103" s="154" t="s">
        <v>428</v>
      </c>
      <c r="C103" s="154" t="s">
        <v>36</v>
      </c>
      <c r="D103" s="142">
        <v>1074</v>
      </c>
      <c r="E103" s="100">
        <v>300</v>
      </c>
      <c r="F103" s="119">
        <v>1510</v>
      </c>
      <c r="G103" s="118">
        <v>0</v>
      </c>
      <c r="H103" s="142">
        <v>50</v>
      </c>
      <c r="I103" s="119">
        <v>0</v>
      </c>
      <c r="J103" s="119">
        <v>250</v>
      </c>
      <c r="K103" s="100">
        <v>0</v>
      </c>
      <c r="L103" s="119">
        <v>0</v>
      </c>
      <c r="M103" s="119">
        <f t="shared" si="11"/>
        <v>3184</v>
      </c>
      <c r="N103" s="143">
        <f>2002.68-1591.92</f>
        <v>410.76</v>
      </c>
      <c r="O103" s="119">
        <f t="shared" si="12"/>
        <v>2773.24</v>
      </c>
      <c r="P103" s="100">
        <v>0</v>
      </c>
    </row>
    <row r="104" spans="1:17" s="3" customFormat="1" ht="20.100000000000001" customHeight="1" x14ac:dyDescent="0.2">
      <c r="A104" s="141">
        <v>94</v>
      </c>
      <c r="B104" s="154" t="s">
        <v>430</v>
      </c>
      <c r="C104" s="154" t="s">
        <v>36</v>
      </c>
      <c r="D104" s="142">
        <v>1074</v>
      </c>
      <c r="E104" s="100">
        <v>300</v>
      </c>
      <c r="F104" s="119">
        <v>1510</v>
      </c>
      <c r="G104" s="119">
        <v>0</v>
      </c>
      <c r="H104" s="142">
        <v>50</v>
      </c>
      <c r="I104" s="119">
        <v>0</v>
      </c>
      <c r="J104" s="119">
        <v>250</v>
      </c>
      <c r="K104" s="100">
        <v>0</v>
      </c>
      <c r="L104" s="119">
        <v>0</v>
      </c>
      <c r="M104" s="119">
        <f t="shared" si="11"/>
        <v>3184</v>
      </c>
      <c r="N104" s="143">
        <f>1593.3-1182.54</f>
        <v>410.76</v>
      </c>
      <c r="O104" s="119">
        <f t="shared" si="12"/>
        <v>2773.24</v>
      </c>
      <c r="P104" s="100">
        <v>0</v>
      </c>
    </row>
    <row r="105" spans="1:17" s="3" customFormat="1" ht="20.100000000000001" customHeight="1" x14ac:dyDescent="0.2">
      <c r="A105" s="141">
        <v>95</v>
      </c>
      <c r="B105" s="154" t="s">
        <v>175</v>
      </c>
      <c r="C105" s="154" t="s">
        <v>317</v>
      </c>
      <c r="D105" s="142">
        <v>3295</v>
      </c>
      <c r="E105" s="119">
        <v>1100</v>
      </c>
      <c r="F105" s="119">
        <v>1510</v>
      </c>
      <c r="G105" s="119">
        <v>0</v>
      </c>
      <c r="H105" s="142">
        <v>0</v>
      </c>
      <c r="I105" s="119">
        <v>0</v>
      </c>
      <c r="J105" s="119">
        <v>250</v>
      </c>
      <c r="K105" s="100">
        <v>0</v>
      </c>
      <c r="L105" s="119">
        <v>0</v>
      </c>
      <c r="M105" s="119">
        <v>6530</v>
      </c>
      <c r="N105" s="143">
        <f>1484.54-484.88</f>
        <v>999.66</v>
      </c>
      <c r="O105" s="119">
        <f t="shared" si="12"/>
        <v>5530.34</v>
      </c>
      <c r="P105" s="100">
        <v>0</v>
      </c>
    </row>
    <row r="106" spans="1:17" s="3" customFormat="1" ht="20.100000000000001" customHeight="1" x14ac:dyDescent="0.2">
      <c r="A106" s="141">
        <v>96</v>
      </c>
      <c r="B106" s="154" t="s">
        <v>177</v>
      </c>
      <c r="C106" s="154" t="s">
        <v>157</v>
      </c>
      <c r="D106" s="142">
        <v>1831</v>
      </c>
      <c r="E106" s="119">
        <v>300</v>
      </c>
      <c r="F106" s="119">
        <v>1510</v>
      </c>
      <c r="G106" s="119">
        <v>0</v>
      </c>
      <c r="H106" s="142">
        <v>75</v>
      </c>
      <c r="I106" s="119">
        <v>0</v>
      </c>
      <c r="J106" s="119">
        <v>250</v>
      </c>
      <c r="K106" s="100">
        <v>0</v>
      </c>
      <c r="L106" s="119">
        <v>0</v>
      </c>
      <c r="M106" s="119">
        <f t="shared" ref="M106:M126" si="13">SUM(D106:L106)</f>
        <v>3966</v>
      </c>
      <c r="N106" s="143">
        <f>2555.5-1965.26</f>
        <v>590.24</v>
      </c>
      <c r="O106" s="119">
        <f t="shared" si="12"/>
        <v>3375.76</v>
      </c>
      <c r="P106" s="100">
        <v>0</v>
      </c>
    </row>
    <row r="107" spans="1:17" s="3" customFormat="1" ht="20.100000000000001" customHeight="1" x14ac:dyDescent="0.2">
      <c r="A107" s="141">
        <v>97</v>
      </c>
      <c r="B107" s="154" t="s">
        <v>255</v>
      </c>
      <c r="C107" s="154" t="s">
        <v>161</v>
      </c>
      <c r="D107" s="142">
        <v>3525</v>
      </c>
      <c r="E107" s="119">
        <v>1100</v>
      </c>
      <c r="F107" s="119">
        <v>1510</v>
      </c>
      <c r="G107" s="142">
        <v>375</v>
      </c>
      <c r="H107" s="142">
        <v>0</v>
      </c>
      <c r="I107" s="142">
        <v>600</v>
      </c>
      <c r="J107" s="119">
        <v>250</v>
      </c>
      <c r="K107" s="100">
        <v>0</v>
      </c>
      <c r="L107" s="119">
        <v>0</v>
      </c>
      <c r="M107" s="119">
        <f t="shared" si="13"/>
        <v>7360</v>
      </c>
      <c r="N107" s="143">
        <v>1384.15</v>
      </c>
      <c r="O107" s="119">
        <f t="shared" si="12"/>
        <v>5975.85</v>
      </c>
      <c r="P107" s="100">
        <v>0</v>
      </c>
      <c r="Q107" s="40"/>
    </row>
    <row r="108" spans="1:17" s="3" customFormat="1" ht="20.100000000000001" customHeight="1" x14ac:dyDescent="0.2">
      <c r="A108" s="141">
        <v>98</v>
      </c>
      <c r="B108" s="154" t="s">
        <v>444</v>
      </c>
      <c r="C108" s="154" t="s">
        <v>445</v>
      </c>
      <c r="D108" s="142">
        <v>1105</v>
      </c>
      <c r="E108" s="100">
        <v>300</v>
      </c>
      <c r="F108" s="119">
        <v>1510</v>
      </c>
      <c r="G108" s="119">
        <v>0</v>
      </c>
      <c r="H108" s="142">
        <v>50</v>
      </c>
      <c r="I108" s="119">
        <v>0</v>
      </c>
      <c r="J108" s="119">
        <v>250</v>
      </c>
      <c r="K108" s="100">
        <v>0</v>
      </c>
      <c r="L108" s="119">
        <v>0</v>
      </c>
      <c r="M108" s="119">
        <f t="shared" si="13"/>
        <v>3215</v>
      </c>
      <c r="N108" s="143">
        <f>2029.5-1604.4</f>
        <v>425.09999999999991</v>
      </c>
      <c r="O108" s="119">
        <f t="shared" si="12"/>
        <v>2789.9</v>
      </c>
      <c r="P108" s="100">
        <v>0</v>
      </c>
    </row>
    <row r="109" spans="1:17" s="3" customFormat="1" ht="20.100000000000001" customHeight="1" x14ac:dyDescent="0.2">
      <c r="A109" s="141">
        <v>99</v>
      </c>
      <c r="B109" s="154" t="s">
        <v>380</v>
      </c>
      <c r="C109" s="154" t="s">
        <v>38</v>
      </c>
      <c r="D109" s="142">
        <v>1039</v>
      </c>
      <c r="E109" s="119">
        <v>300</v>
      </c>
      <c r="F109" s="119">
        <v>1510</v>
      </c>
      <c r="G109" s="119">
        <v>0</v>
      </c>
      <c r="H109" s="142">
        <v>0</v>
      </c>
      <c r="I109" s="119">
        <v>0</v>
      </c>
      <c r="J109" s="119">
        <v>250</v>
      </c>
      <c r="K109" s="100">
        <v>0</v>
      </c>
      <c r="L109" s="119">
        <v>0</v>
      </c>
      <c r="M109" s="119">
        <f t="shared" si="13"/>
        <v>3099</v>
      </c>
      <c r="N109" s="143">
        <v>438.86</v>
      </c>
      <c r="O109" s="119">
        <f t="shared" si="12"/>
        <v>2660.14</v>
      </c>
      <c r="P109" s="100">
        <v>0</v>
      </c>
    </row>
    <row r="110" spans="1:17" s="3" customFormat="1" ht="20.100000000000001" customHeight="1" x14ac:dyDescent="0.2">
      <c r="A110" s="141">
        <v>100</v>
      </c>
      <c r="B110" s="154" t="s">
        <v>178</v>
      </c>
      <c r="C110" s="154" t="s">
        <v>36</v>
      </c>
      <c r="D110" s="142">
        <v>1074</v>
      </c>
      <c r="E110" s="100">
        <v>300</v>
      </c>
      <c r="F110" s="119">
        <v>1510</v>
      </c>
      <c r="G110" s="119">
        <v>0</v>
      </c>
      <c r="H110" s="142">
        <v>50</v>
      </c>
      <c r="I110" s="119">
        <v>0</v>
      </c>
      <c r="J110" s="119">
        <v>250</v>
      </c>
      <c r="K110" s="100">
        <v>0</v>
      </c>
      <c r="L110" s="119">
        <v>0</v>
      </c>
      <c r="M110" s="119">
        <f t="shared" si="13"/>
        <v>3184</v>
      </c>
      <c r="N110" s="143">
        <f>2111.12-1590.92</f>
        <v>520.19999999999982</v>
      </c>
      <c r="O110" s="119">
        <f t="shared" si="12"/>
        <v>2663.8</v>
      </c>
      <c r="P110" s="100">
        <v>0</v>
      </c>
    </row>
    <row r="111" spans="1:17" s="3" customFormat="1" ht="20.100000000000001" customHeight="1" x14ac:dyDescent="0.2">
      <c r="A111" s="141">
        <v>101</v>
      </c>
      <c r="B111" s="154" t="s">
        <v>339</v>
      </c>
      <c r="C111" s="154" t="s">
        <v>131</v>
      </c>
      <c r="D111" s="142">
        <v>1039</v>
      </c>
      <c r="E111" s="119">
        <v>300</v>
      </c>
      <c r="F111" s="119">
        <v>1510</v>
      </c>
      <c r="G111" s="119">
        <v>0</v>
      </c>
      <c r="H111" s="142">
        <v>75</v>
      </c>
      <c r="I111" s="119">
        <v>0</v>
      </c>
      <c r="J111" s="119">
        <v>250</v>
      </c>
      <c r="K111" s="100">
        <v>0</v>
      </c>
      <c r="L111" s="119">
        <v>0</v>
      </c>
      <c r="M111" s="119">
        <f t="shared" si="13"/>
        <v>3174</v>
      </c>
      <c r="N111" s="100">
        <f>2333.22-500-1413.86</f>
        <v>419.3599999999999</v>
      </c>
      <c r="O111" s="119">
        <f t="shared" si="12"/>
        <v>2754.6400000000003</v>
      </c>
      <c r="P111" s="100">
        <v>0</v>
      </c>
    </row>
    <row r="112" spans="1:17" s="3" customFormat="1" ht="20.100000000000001" customHeight="1" x14ac:dyDescent="0.2">
      <c r="A112" s="141">
        <v>102</v>
      </c>
      <c r="B112" s="154" t="s">
        <v>179</v>
      </c>
      <c r="C112" s="154" t="s">
        <v>36</v>
      </c>
      <c r="D112" s="142">
        <v>1074</v>
      </c>
      <c r="E112" s="119">
        <v>300</v>
      </c>
      <c r="F112" s="119">
        <v>1510</v>
      </c>
      <c r="G112" s="119">
        <v>0</v>
      </c>
      <c r="H112" s="142">
        <v>50</v>
      </c>
      <c r="I112" s="142">
        <v>150</v>
      </c>
      <c r="J112" s="119">
        <v>250</v>
      </c>
      <c r="K112" s="100">
        <v>0</v>
      </c>
      <c r="L112" s="119">
        <v>0</v>
      </c>
      <c r="M112" s="119">
        <f t="shared" si="13"/>
        <v>3334</v>
      </c>
      <c r="N112" s="143">
        <v>441.76</v>
      </c>
      <c r="O112" s="119">
        <f t="shared" si="12"/>
        <v>2892.24</v>
      </c>
      <c r="P112" s="100">
        <v>0</v>
      </c>
    </row>
    <row r="113" spans="1:16" s="3" customFormat="1" ht="20.100000000000001" customHeight="1" x14ac:dyDescent="0.2">
      <c r="A113" s="141">
        <v>103</v>
      </c>
      <c r="B113" s="154" t="s">
        <v>180</v>
      </c>
      <c r="C113" s="154" t="s">
        <v>36</v>
      </c>
      <c r="D113" s="142">
        <v>1074</v>
      </c>
      <c r="E113" s="119">
        <v>300</v>
      </c>
      <c r="F113" s="119">
        <v>1510</v>
      </c>
      <c r="G113" s="119">
        <v>0</v>
      </c>
      <c r="H113" s="142">
        <v>75</v>
      </c>
      <c r="I113" s="119">
        <v>0</v>
      </c>
      <c r="J113" s="119">
        <v>250</v>
      </c>
      <c r="K113" s="100">
        <v>0</v>
      </c>
      <c r="L113" s="119">
        <v>0</v>
      </c>
      <c r="M113" s="119">
        <f t="shared" si="13"/>
        <v>3209</v>
      </c>
      <c r="N113" s="143">
        <f>1756.44-1272.18</f>
        <v>484.26</v>
      </c>
      <c r="O113" s="119">
        <f t="shared" si="12"/>
        <v>2724.74</v>
      </c>
      <c r="P113" s="100">
        <v>0</v>
      </c>
    </row>
    <row r="114" spans="1:16" s="3" customFormat="1" ht="20.100000000000001" customHeight="1" x14ac:dyDescent="0.2">
      <c r="A114" s="141">
        <v>104</v>
      </c>
      <c r="B114" s="154" t="s">
        <v>359</v>
      </c>
      <c r="C114" s="154" t="s">
        <v>36</v>
      </c>
      <c r="D114" s="142">
        <v>1074</v>
      </c>
      <c r="E114" s="119">
        <v>300</v>
      </c>
      <c r="F114" s="119">
        <v>1510</v>
      </c>
      <c r="G114" s="119">
        <v>0</v>
      </c>
      <c r="H114" s="142">
        <v>75</v>
      </c>
      <c r="I114" s="119">
        <v>0</v>
      </c>
      <c r="J114" s="119">
        <v>250</v>
      </c>
      <c r="K114" s="100">
        <v>0</v>
      </c>
      <c r="L114" s="119">
        <v>0</v>
      </c>
      <c r="M114" s="119">
        <f t="shared" si="13"/>
        <v>3209</v>
      </c>
      <c r="N114" s="143">
        <v>454.03</v>
      </c>
      <c r="O114" s="119">
        <f t="shared" si="12"/>
        <v>2754.9700000000003</v>
      </c>
      <c r="P114" s="100">
        <v>0</v>
      </c>
    </row>
    <row r="115" spans="1:16" s="3" customFormat="1" ht="20.100000000000001" customHeight="1" x14ac:dyDescent="0.2">
      <c r="A115" s="141">
        <v>105</v>
      </c>
      <c r="B115" s="154" t="s">
        <v>181</v>
      </c>
      <c r="C115" s="154" t="s">
        <v>38</v>
      </c>
      <c r="D115" s="142">
        <v>1039</v>
      </c>
      <c r="E115" s="119">
        <v>300</v>
      </c>
      <c r="F115" s="119">
        <v>1510</v>
      </c>
      <c r="G115" s="119">
        <v>0</v>
      </c>
      <c r="H115" s="142">
        <v>50</v>
      </c>
      <c r="I115" s="119">
        <v>0</v>
      </c>
      <c r="J115" s="119">
        <v>250</v>
      </c>
      <c r="K115" s="100">
        <v>0</v>
      </c>
      <c r="L115" s="119">
        <v>0</v>
      </c>
      <c r="M115" s="119">
        <f t="shared" si="13"/>
        <v>3149</v>
      </c>
      <c r="N115" s="143">
        <v>414.26</v>
      </c>
      <c r="O115" s="119">
        <f t="shared" si="12"/>
        <v>2734.74</v>
      </c>
      <c r="P115" s="100">
        <v>0</v>
      </c>
    </row>
    <row r="116" spans="1:16" s="3" customFormat="1" ht="20.100000000000001" customHeight="1" x14ac:dyDescent="0.2">
      <c r="A116" s="141">
        <v>106</v>
      </c>
      <c r="B116" s="154" t="s">
        <v>349</v>
      </c>
      <c r="C116" s="154" t="s">
        <v>350</v>
      </c>
      <c r="D116" s="142">
        <v>1192</v>
      </c>
      <c r="E116" s="119">
        <v>300</v>
      </c>
      <c r="F116" s="119">
        <v>1510</v>
      </c>
      <c r="G116" s="119">
        <v>0</v>
      </c>
      <c r="H116" s="142">
        <v>75</v>
      </c>
      <c r="I116" s="119">
        <v>0</v>
      </c>
      <c r="J116" s="119">
        <v>250</v>
      </c>
      <c r="K116" s="100">
        <v>0</v>
      </c>
      <c r="L116" s="119">
        <v>0</v>
      </c>
      <c r="M116" s="119">
        <f t="shared" si="13"/>
        <v>3327</v>
      </c>
      <c r="N116" s="143">
        <v>430.78</v>
      </c>
      <c r="O116" s="119">
        <f t="shared" si="12"/>
        <v>2896.2200000000003</v>
      </c>
      <c r="P116" s="100">
        <v>0</v>
      </c>
    </row>
    <row r="117" spans="1:16" s="3" customFormat="1" ht="20.100000000000001" customHeight="1" x14ac:dyDescent="0.2">
      <c r="A117" s="141">
        <v>107</v>
      </c>
      <c r="B117" s="154" t="s">
        <v>182</v>
      </c>
      <c r="C117" s="154" t="s">
        <v>41</v>
      </c>
      <c r="D117" s="142">
        <v>2315</v>
      </c>
      <c r="E117" s="119">
        <v>300</v>
      </c>
      <c r="F117" s="119">
        <v>1510</v>
      </c>
      <c r="G117" s="119">
        <v>0</v>
      </c>
      <c r="H117" s="142">
        <v>50</v>
      </c>
      <c r="I117" s="142">
        <v>200</v>
      </c>
      <c r="J117" s="119">
        <v>250</v>
      </c>
      <c r="K117" s="100">
        <v>0</v>
      </c>
      <c r="L117" s="119">
        <v>0</v>
      </c>
      <c r="M117" s="119">
        <f t="shared" si="13"/>
        <v>4625</v>
      </c>
      <c r="N117" s="143">
        <f>1680.16-985.98</f>
        <v>694.18000000000006</v>
      </c>
      <c r="O117" s="119">
        <f t="shared" si="12"/>
        <v>3930.8199999999997</v>
      </c>
      <c r="P117" s="100">
        <v>0</v>
      </c>
    </row>
    <row r="118" spans="1:16" s="3" customFormat="1" ht="20.100000000000001" customHeight="1" x14ac:dyDescent="0.2">
      <c r="A118" s="141">
        <v>108</v>
      </c>
      <c r="B118" s="154" t="s">
        <v>372</v>
      </c>
      <c r="C118" s="154" t="s">
        <v>36</v>
      </c>
      <c r="D118" s="142">
        <v>1074</v>
      </c>
      <c r="E118" s="119">
        <v>300</v>
      </c>
      <c r="F118" s="119">
        <v>1510</v>
      </c>
      <c r="G118" s="119">
        <v>0</v>
      </c>
      <c r="H118" s="142">
        <v>50</v>
      </c>
      <c r="I118" s="142">
        <v>150</v>
      </c>
      <c r="J118" s="119">
        <v>250</v>
      </c>
      <c r="K118" s="100">
        <v>0</v>
      </c>
      <c r="L118" s="119">
        <v>0</v>
      </c>
      <c r="M118" s="119">
        <f t="shared" si="13"/>
        <v>3334</v>
      </c>
      <c r="N118" s="143">
        <f>1773.5-1341.74</f>
        <v>431.76</v>
      </c>
      <c r="O118" s="119">
        <f t="shared" si="12"/>
        <v>2902.24</v>
      </c>
      <c r="P118" s="100">
        <v>0</v>
      </c>
    </row>
    <row r="119" spans="1:16" s="3" customFormat="1" ht="20.100000000000001" customHeight="1" x14ac:dyDescent="0.2">
      <c r="A119" s="141">
        <v>109</v>
      </c>
      <c r="B119" s="154" t="s">
        <v>183</v>
      </c>
      <c r="C119" s="154" t="s">
        <v>37</v>
      </c>
      <c r="D119" s="142">
        <v>1381</v>
      </c>
      <c r="E119" s="100">
        <v>300</v>
      </c>
      <c r="F119" s="119">
        <v>1510</v>
      </c>
      <c r="G119" s="119">
        <v>0</v>
      </c>
      <c r="H119" s="142">
        <v>50</v>
      </c>
      <c r="I119" s="142">
        <v>600</v>
      </c>
      <c r="J119" s="119">
        <v>250</v>
      </c>
      <c r="K119" s="100">
        <v>0</v>
      </c>
      <c r="L119" s="119">
        <v>0</v>
      </c>
      <c r="M119" s="119">
        <f t="shared" si="13"/>
        <v>4091</v>
      </c>
      <c r="N119" s="143">
        <v>589.36</v>
      </c>
      <c r="O119" s="119">
        <f t="shared" si="12"/>
        <v>3501.64</v>
      </c>
      <c r="P119" s="100">
        <v>0</v>
      </c>
    </row>
    <row r="120" spans="1:16" s="3" customFormat="1" ht="20.100000000000001" customHeight="1" x14ac:dyDescent="0.2">
      <c r="A120" s="141">
        <v>110</v>
      </c>
      <c r="B120" s="154" t="s">
        <v>389</v>
      </c>
      <c r="C120" s="154" t="s">
        <v>135</v>
      </c>
      <c r="D120" s="142">
        <v>1128</v>
      </c>
      <c r="E120" s="119">
        <v>300</v>
      </c>
      <c r="F120" s="119">
        <v>1510</v>
      </c>
      <c r="G120" s="119">
        <v>0</v>
      </c>
      <c r="H120" s="142">
        <v>75</v>
      </c>
      <c r="I120" s="119">
        <v>0</v>
      </c>
      <c r="J120" s="119">
        <v>250</v>
      </c>
      <c r="K120" s="100">
        <v>0</v>
      </c>
      <c r="L120" s="119">
        <v>0</v>
      </c>
      <c r="M120" s="119">
        <f t="shared" si="13"/>
        <v>3263</v>
      </c>
      <c r="N120" s="143">
        <v>421.82</v>
      </c>
      <c r="O120" s="119">
        <f t="shared" si="12"/>
        <v>2841.18</v>
      </c>
      <c r="P120" s="100">
        <v>0</v>
      </c>
    </row>
    <row r="121" spans="1:16" s="3" customFormat="1" ht="20.100000000000001" customHeight="1" x14ac:dyDescent="0.2">
      <c r="A121" s="141">
        <v>111</v>
      </c>
      <c r="B121" s="154" t="s">
        <v>295</v>
      </c>
      <c r="C121" s="154" t="s">
        <v>38</v>
      </c>
      <c r="D121" s="142">
        <v>1039</v>
      </c>
      <c r="E121" s="119">
        <v>300</v>
      </c>
      <c r="F121" s="119">
        <v>1510</v>
      </c>
      <c r="G121" s="119">
        <v>0</v>
      </c>
      <c r="H121" s="142">
        <v>75</v>
      </c>
      <c r="I121" s="119">
        <v>800</v>
      </c>
      <c r="J121" s="119">
        <v>250</v>
      </c>
      <c r="K121" s="100">
        <v>0</v>
      </c>
      <c r="L121" s="119">
        <v>0</v>
      </c>
      <c r="M121" s="119">
        <f t="shared" si="13"/>
        <v>3974</v>
      </c>
      <c r="N121" s="143">
        <v>409.36</v>
      </c>
      <c r="O121" s="119">
        <v>2763.24</v>
      </c>
      <c r="P121" s="100">
        <v>0</v>
      </c>
    </row>
    <row r="122" spans="1:16" s="3" customFormat="1" ht="20.100000000000001" customHeight="1" x14ac:dyDescent="0.2">
      <c r="A122" s="141">
        <v>112</v>
      </c>
      <c r="B122" s="154" t="s">
        <v>184</v>
      </c>
      <c r="C122" s="154" t="s">
        <v>36</v>
      </c>
      <c r="D122" s="142">
        <v>1074</v>
      </c>
      <c r="E122" s="119">
        <v>300</v>
      </c>
      <c r="F122" s="119">
        <v>1510</v>
      </c>
      <c r="G122" s="119">
        <v>0</v>
      </c>
      <c r="H122" s="142">
        <v>50</v>
      </c>
      <c r="I122" s="119">
        <v>0</v>
      </c>
      <c r="J122" s="119">
        <v>250</v>
      </c>
      <c r="K122" s="100">
        <v>0</v>
      </c>
      <c r="L122" s="119">
        <v>0</v>
      </c>
      <c r="M122" s="119">
        <f t="shared" si="13"/>
        <v>3184</v>
      </c>
      <c r="N122" s="143">
        <v>410.76</v>
      </c>
      <c r="O122" s="119">
        <f>M122-N122</f>
        <v>2773.24</v>
      </c>
      <c r="P122" s="100">
        <v>0</v>
      </c>
    </row>
    <row r="123" spans="1:16" s="3" customFormat="1" ht="20.100000000000001" customHeight="1" x14ac:dyDescent="0.2">
      <c r="A123" s="141">
        <v>113</v>
      </c>
      <c r="B123" s="154" t="s">
        <v>185</v>
      </c>
      <c r="C123" s="154" t="s">
        <v>38</v>
      </c>
      <c r="D123" s="142">
        <v>1039</v>
      </c>
      <c r="E123" s="119">
        <v>300</v>
      </c>
      <c r="F123" s="119">
        <v>1510</v>
      </c>
      <c r="G123" s="119">
        <v>0</v>
      </c>
      <c r="H123" s="142">
        <v>75</v>
      </c>
      <c r="I123" s="119">
        <v>0</v>
      </c>
      <c r="J123" s="119">
        <v>250</v>
      </c>
      <c r="K123" s="100">
        <v>0</v>
      </c>
      <c r="L123" s="119">
        <v>0</v>
      </c>
      <c r="M123" s="119">
        <f t="shared" si="13"/>
        <v>3174</v>
      </c>
      <c r="N123" s="143">
        <f>1826.78-1407.42</f>
        <v>419.3599999999999</v>
      </c>
      <c r="O123" s="119">
        <f>M123-N123</f>
        <v>2754.6400000000003</v>
      </c>
      <c r="P123" s="100">
        <v>0</v>
      </c>
    </row>
    <row r="124" spans="1:16" s="3" customFormat="1" ht="20.100000000000001" customHeight="1" x14ac:dyDescent="0.2">
      <c r="A124" s="141">
        <v>114</v>
      </c>
      <c r="B124" s="154" t="s">
        <v>367</v>
      </c>
      <c r="C124" s="154" t="s">
        <v>168</v>
      </c>
      <c r="D124" s="142">
        <v>1168</v>
      </c>
      <c r="E124" s="119">
        <v>300</v>
      </c>
      <c r="F124" s="119">
        <v>1510</v>
      </c>
      <c r="G124" s="119">
        <v>0</v>
      </c>
      <c r="H124" s="142">
        <v>0</v>
      </c>
      <c r="I124" s="142">
        <v>0</v>
      </c>
      <c r="J124" s="119">
        <v>250</v>
      </c>
      <c r="K124" s="100">
        <v>0</v>
      </c>
      <c r="L124" s="119">
        <v>0</v>
      </c>
      <c r="M124" s="119">
        <f t="shared" si="13"/>
        <v>3228</v>
      </c>
      <c r="N124" s="143">
        <f>1255.32-828.4</f>
        <v>426.91999999999996</v>
      </c>
      <c r="O124" s="119">
        <f>M124-N124</f>
        <v>2801.08</v>
      </c>
      <c r="P124" s="100">
        <v>0</v>
      </c>
    </row>
    <row r="125" spans="1:16" s="3" customFormat="1" ht="20.100000000000001" customHeight="1" x14ac:dyDescent="0.2">
      <c r="A125" s="141">
        <v>115</v>
      </c>
      <c r="B125" s="154" t="s">
        <v>186</v>
      </c>
      <c r="C125" s="154" t="s">
        <v>36</v>
      </c>
      <c r="D125" s="142">
        <v>1074</v>
      </c>
      <c r="E125" s="119">
        <v>300</v>
      </c>
      <c r="F125" s="119">
        <v>1510</v>
      </c>
      <c r="G125" s="119">
        <v>0</v>
      </c>
      <c r="H125" s="142">
        <v>50</v>
      </c>
      <c r="I125" s="142">
        <v>150</v>
      </c>
      <c r="J125" s="119">
        <v>250</v>
      </c>
      <c r="K125" s="100">
        <v>0</v>
      </c>
      <c r="L125" s="119">
        <v>0</v>
      </c>
      <c r="M125" s="119">
        <f t="shared" si="13"/>
        <v>3334</v>
      </c>
      <c r="N125" s="143">
        <v>441.76</v>
      </c>
      <c r="O125" s="119">
        <f>M125-N125</f>
        <v>2892.24</v>
      </c>
      <c r="P125" s="100">
        <v>0</v>
      </c>
    </row>
    <row r="126" spans="1:16" s="3" customFormat="1" ht="20.100000000000001" customHeight="1" x14ac:dyDescent="0.2">
      <c r="A126" s="141">
        <v>116</v>
      </c>
      <c r="B126" s="154" t="s">
        <v>187</v>
      </c>
      <c r="C126" s="154" t="s">
        <v>36</v>
      </c>
      <c r="D126" s="142">
        <v>1074</v>
      </c>
      <c r="E126" s="119">
        <v>300</v>
      </c>
      <c r="F126" s="119">
        <v>1510</v>
      </c>
      <c r="G126" s="119">
        <v>0</v>
      </c>
      <c r="H126" s="142">
        <v>75</v>
      </c>
      <c r="I126" s="119">
        <v>0</v>
      </c>
      <c r="J126" s="119">
        <v>250</v>
      </c>
      <c r="K126" s="100">
        <v>0</v>
      </c>
      <c r="L126" s="119">
        <v>0</v>
      </c>
      <c r="M126" s="119">
        <f t="shared" si="13"/>
        <v>3209</v>
      </c>
      <c r="N126" s="143">
        <v>464.03</v>
      </c>
      <c r="O126" s="119">
        <f>M126-N126</f>
        <v>2744.9700000000003</v>
      </c>
      <c r="P126" s="100">
        <v>0</v>
      </c>
    </row>
    <row r="127" spans="1:16" s="3" customFormat="1" ht="20.100000000000001" customHeight="1" x14ac:dyDescent="0.2">
      <c r="A127" s="141">
        <v>117</v>
      </c>
      <c r="B127" s="154" t="s">
        <v>1884</v>
      </c>
      <c r="C127" s="145" t="s">
        <v>1899</v>
      </c>
      <c r="D127" s="146">
        <v>1074</v>
      </c>
      <c r="E127" s="119">
        <v>300</v>
      </c>
      <c r="F127" s="119">
        <v>1510</v>
      </c>
      <c r="G127" s="119">
        <v>0</v>
      </c>
      <c r="H127" s="146">
        <v>0</v>
      </c>
      <c r="I127" s="146">
        <v>0</v>
      </c>
      <c r="J127" s="146">
        <v>250</v>
      </c>
      <c r="K127" s="146">
        <v>0</v>
      </c>
      <c r="L127" s="146">
        <v>0</v>
      </c>
      <c r="M127" s="146">
        <v>3184</v>
      </c>
      <c r="N127" s="146">
        <v>420.76</v>
      </c>
      <c r="O127" s="146">
        <v>2763.24</v>
      </c>
      <c r="P127" s="146">
        <v>0</v>
      </c>
    </row>
    <row r="128" spans="1:16" s="3" customFormat="1" ht="20.100000000000001" customHeight="1" x14ac:dyDescent="0.2">
      <c r="A128" s="141">
        <v>118</v>
      </c>
      <c r="B128" s="154" t="s">
        <v>338</v>
      </c>
      <c r="C128" s="154" t="s">
        <v>36</v>
      </c>
      <c r="D128" s="142">
        <v>1074</v>
      </c>
      <c r="E128" s="119">
        <v>300</v>
      </c>
      <c r="F128" s="119">
        <v>1510</v>
      </c>
      <c r="G128" s="119">
        <v>0</v>
      </c>
      <c r="H128" s="142">
        <v>75</v>
      </c>
      <c r="I128" s="119">
        <v>0</v>
      </c>
      <c r="J128" s="119">
        <v>250</v>
      </c>
      <c r="K128" s="100">
        <v>0</v>
      </c>
      <c r="L128" s="119">
        <v>0</v>
      </c>
      <c r="M128" s="119">
        <f t="shared" ref="M128:M142" si="14">SUM(D128:L128)</f>
        <v>3209</v>
      </c>
      <c r="N128" s="143">
        <v>424.26</v>
      </c>
      <c r="O128" s="119">
        <f>M128-N128</f>
        <v>2784.74</v>
      </c>
      <c r="P128" s="100">
        <v>0</v>
      </c>
    </row>
    <row r="129" spans="1:16" s="3" customFormat="1" ht="20.100000000000001" customHeight="1" x14ac:dyDescent="0.2">
      <c r="A129" s="141">
        <v>119</v>
      </c>
      <c r="B129" s="154" t="s">
        <v>438</v>
      </c>
      <c r="C129" s="154" t="s">
        <v>36</v>
      </c>
      <c r="D129" s="142">
        <v>1074</v>
      </c>
      <c r="E129" s="100">
        <v>300</v>
      </c>
      <c r="F129" s="119">
        <v>1510</v>
      </c>
      <c r="G129" s="119">
        <v>0</v>
      </c>
      <c r="H129" s="142">
        <v>50</v>
      </c>
      <c r="I129" s="119">
        <v>0</v>
      </c>
      <c r="J129" s="119">
        <v>250</v>
      </c>
      <c r="K129" s="100">
        <v>0</v>
      </c>
      <c r="L129" s="119">
        <v>0</v>
      </c>
      <c r="M129" s="119">
        <f t="shared" si="14"/>
        <v>3184</v>
      </c>
      <c r="N129" s="143">
        <f>1931.24-1520.48</f>
        <v>410.76</v>
      </c>
      <c r="O129" s="119">
        <f>M129-N129</f>
        <v>2773.24</v>
      </c>
      <c r="P129" s="100">
        <v>0</v>
      </c>
    </row>
    <row r="130" spans="1:16" s="3" customFormat="1" ht="20.100000000000001" customHeight="1" x14ac:dyDescent="0.2">
      <c r="A130" s="141">
        <v>120</v>
      </c>
      <c r="B130" s="154" t="s">
        <v>188</v>
      </c>
      <c r="C130" s="154" t="s">
        <v>301</v>
      </c>
      <c r="D130" s="142">
        <v>2120</v>
      </c>
      <c r="E130" s="119">
        <v>300</v>
      </c>
      <c r="F130" s="119">
        <v>1510</v>
      </c>
      <c r="G130" s="119">
        <v>0</v>
      </c>
      <c r="H130" s="142">
        <v>50</v>
      </c>
      <c r="I130" s="142">
        <v>600</v>
      </c>
      <c r="J130" s="119">
        <v>250</v>
      </c>
      <c r="K130" s="100">
        <v>0</v>
      </c>
      <c r="L130" s="119">
        <v>0</v>
      </c>
      <c r="M130" s="119">
        <f t="shared" si="14"/>
        <v>4830</v>
      </c>
      <c r="N130" s="143">
        <v>723.66</v>
      </c>
      <c r="O130" s="119">
        <v>2571.2800000000002</v>
      </c>
      <c r="P130" s="100">
        <v>0</v>
      </c>
    </row>
    <row r="131" spans="1:16" s="3" customFormat="1" ht="20.100000000000001" customHeight="1" x14ac:dyDescent="0.2">
      <c r="A131" s="141">
        <v>121</v>
      </c>
      <c r="B131" s="154" t="s">
        <v>189</v>
      </c>
      <c r="C131" s="154" t="s">
        <v>300</v>
      </c>
      <c r="D131" s="142">
        <v>1575</v>
      </c>
      <c r="E131" s="119">
        <v>300</v>
      </c>
      <c r="F131" s="119">
        <v>1510</v>
      </c>
      <c r="G131" s="142">
        <v>0</v>
      </c>
      <c r="H131" s="142">
        <v>50</v>
      </c>
      <c r="I131" s="119">
        <v>0</v>
      </c>
      <c r="J131" s="119">
        <v>250</v>
      </c>
      <c r="K131" s="100">
        <v>0</v>
      </c>
      <c r="L131" s="119">
        <v>0</v>
      </c>
      <c r="M131" s="119">
        <f t="shared" si="14"/>
        <v>3685</v>
      </c>
      <c r="N131" s="143">
        <f>2201.58-1690.68</f>
        <v>510.89999999999986</v>
      </c>
      <c r="O131" s="119">
        <f>M131-N131</f>
        <v>3174.1000000000004</v>
      </c>
      <c r="P131" s="100">
        <v>0</v>
      </c>
    </row>
    <row r="132" spans="1:16" s="3" customFormat="1" ht="20.100000000000001" customHeight="1" x14ac:dyDescent="0.2">
      <c r="A132" s="141">
        <v>122</v>
      </c>
      <c r="B132" s="154" t="s">
        <v>293</v>
      </c>
      <c r="C132" s="154" t="s">
        <v>36</v>
      </c>
      <c r="D132" s="142">
        <v>1074</v>
      </c>
      <c r="E132" s="119">
        <v>300</v>
      </c>
      <c r="F132" s="119">
        <v>1510</v>
      </c>
      <c r="G132" s="119">
        <v>0</v>
      </c>
      <c r="H132" s="142">
        <v>75</v>
      </c>
      <c r="I132" s="119">
        <v>0</v>
      </c>
      <c r="J132" s="119">
        <v>250</v>
      </c>
      <c r="K132" s="100">
        <v>0</v>
      </c>
      <c r="L132" s="119">
        <v>0</v>
      </c>
      <c r="M132" s="119">
        <f t="shared" si="14"/>
        <v>3209</v>
      </c>
      <c r="N132" s="143">
        <v>414.26</v>
      </c>
      <c r="O132" s="119">
        <v>323.24</v>
      </c>
      <c r="P132" s="100">
        <v>0</v>
      </c>
    </row>
    <row r="133" spans="1:16" s="3" customFormat="1" ht="20.100000000000001" customHeight="1" x14ac:dyDescent="0.2">
      <c r="A133" s="141">
        <v>123</v>
      </c>
      <c r="B133" s="154" t="s">
        <v>334</v>
      </c>
      <c r="C133" s="154" t="s">
        <v>38</v>
      </c>
      <c r="D133" s="142">
        <v>1039</v>
      </c>
      <c r="E133" s="119">
        <v>300</v>
      </c>
      <c r="F133" s="119">
        <v>1510</v>
      </c>
      <c r="G133" s="119">
        <v>0</v>
      </c>
      <c r="H133" s="142">
        <v>75</v>
      </c>
      <c r="I133" s="119">
        <v>0</v>
      </c>
      <c r="J133" s="119">
        <v>250</v>
      </c>
      <c r="K133" s="100">
        <v>0</v>
      </c>
      <c r="L133" s="119">
        <v>0</v>
      </c>
      <c r="M133" s="119">
        <f t="shared" si="14"/>
        <v>3174</v>
      </c>
      <c r="N133" s="143">
        <f>1730.52-1311.16</f>
        <v>419.3599999999999</v>
      </c>
      <c r="O133" s="119">
        <f t="shared" ref="O133:O146" si="15">M133-N133</f>
        <v>2754.6400000000003</v>
      </c>
      <c r="P133" s="100">
        <v>0</v>
      </c>
    </row>
    <row r="134" spans="1:16" s="3" customFormat="1" ht="20.100000000000001" customHeight="1" x14ac:dyDescent="0.2">
      <c r="A134" s="141">
        <v>124</v>
      </c>
      <c r="B134" s="154" t="s">
        <v>360</v>
      </c>
      <c r="C134" s="154" t="s">
        <v>361</v>
      </c>
      <c r="D134" s="142">
        <v>2441</v>
      </c>
      <c r="E134" s="119">
        <v>300</v>
      </c>
      <c r="F134" s="119">
        <v>1510</v>
      </c>
      <c r="G134" s="119">
        <v>0</v>
      </c>
      <c r="H134" s="142">
        <v>50</v>
      </c>
      <c r="I134" s="142">
        <v>800</v>
      </c>
      <c r="J134" s="119">
        <v>250</v>
      </c>
      <c r="K134" s="100">
        <v>0</v>
      </c>
      <c r="L134" s="119">
        <v>0</v>
      </c>
      <c r="M134" s="119">
        <f t="shared" si="14"/>
        <v>5351</v>
      </c>
      <c r="N134" s="143">
        <v>892.49</v>
      </c>
      <c r="O134" s="119">
        <f t="shared" si="15"/>
        <v>4458.51</v>
      </c>
      <c r="P134" s="100">
        <v>0</v>
      </c>
    </row>
    <row r="135" spans="1:16" s="3" customFormat="1" ht="20.100000000000001" customHeight="1" x14ac:dyDescent="0.2">
      <c r="A135" s="141">
        <v>125</v>
      </c>
      <c r="B135" s="154" t="s">
        <v>353</v>
      </c>
      <c r="C135" s="154" t="s">
        <v>146</v>
      </c>
      <c r="D135" s="142">
        <v>6759</v>
      </c>
      <c r="E135" s="119">
        <v>3300</v>
      </c>
      <c r="F135" s="119">
        <v>1510</v>
      </c>
      <c r="G135" s="119">
        <v>0</v>
      </c>
      <c r="H135" s="142">
        <v>0</v>
      </c>
      <c r="I135" s="119">
        <v>0</v>
      </c>
      <c r="J135" s="119">
        <v>250</v>
      </c>
      <c r="K135" s="100">
        <v>0</v>
      </c>
      <c r="L135" s="119">
        <v>0</v>
      </c>
      <c r="M135" s="119">
        <f t="shared" si="14"/>
        <v>11819</v>
      </c>
      <c r="N135" s="143">
        <v>2553.04</v>
      </c>
      <c r="O135" s="119">
        <f t="shared" si="15"/>
        <v>9265.9599999999991</v>
      </c>
      <c r="P135" s="100">
        <v>0</v>
      </c>
    </row>
    <row r="136" spans="1:16" s="3" customFormat="1" ht="20.100000000000001" customHeight="1" x14ac:dyDescent="0.2">
      <c r="A136" s="141">
        <v>126</v>
      </c>
      <c r="B136" s="154" t="s">
        <v>423</v>
      </c>
      <c r="C136" s="154" t="s">
        <v>36</v>
      </c>
      <c r="D136" s="142">
        <v>1074</v>
      </c>
      <c r="E136" s="100">
        <v>300</v>
      </c>
      <c r="F136" s="119">
        <v>1510</v>
      </c>
      <c r="G136" s="119">
        <v>0</v>
      </c>
      <c r="H136" s="142">
        <v>50</v>
      </c>
      <c r="I136" s="119">
        <v>0</v>
      </c>
      <c r="J136" s="119">
        <v>250</v>
      </c>
      <c r="K136" s="100">
        <v>0</v>
      </c>
      <c r="L136" s="119">
        <v>0</v>
      </c>
      <c r="M136" s="119">
        <f t="shared" si="14"/>
        <v>3184</v>
      </c>
      <c r="N136" s="147">
        <f>1841.86-1431.1</f>
        <v>410.76</v>
      </c>
      <c r="O136" s="119">
        <f t="shared" si="15"/>
        <v>2773.24</v>
      </c>
      <c r="P136" s="100">
        <v>0</v>
      </c>
    </row>
    <row r="137" spans="1:16" s="3" customFormat="1" ht="20.100000000000001" customHeight="1" x14ac:dyDescent="0.2">
      <c r="A137" s="141">
        <v>127</v>
      </c>
      <c r="B137" s="154" t="s">
        <v>418</v>
      </c>
      <c r="C137" s="154" t="s">
        <v>36</v>
      </c>
      <c r="D137" s="142">
        <v>1074</v>
      </c>
      <c r="E137" s="100">
        <v>300</v>
      </c>
      <c r="F137" s="150">
        <v>1510</v>
      </c>
      <c r="G137" s="119">
        <v>0</v>
      </c>
      <c r="H137" s="142">
        <v>50</v>
      </c>
      <c r="I137" s="150">
        <v>0</v>
      </c>
      <c r="J137" s="150">
        <v>250</v>
      </c>
      <c r="K137" s="100">
        <v>0</v>
      </c>
      <c r="L137" s="150">
        <v>0</v>
      </c>
      <c r="M137" s="148">
        <f t="shared" si="14"/>
        <v>3184</v>
      </c>
      <c r="N137" s="143">
        <f>1963.76-1555</f>
        <v>408.76</v>
      </c>
      <c r="O137" s="119">
        <f t="shared" si="15"/>
        <v>2775.24</v>
      </c>
      <c r="P137" s="100">
        <v>0</v>
      </c>
    </row>
    <row r="138" spans="1:16" s="3" customFormat="1" ht="20.100000000000001" customHeight="1" x14ac:dyDescent="0.2">
      <c r="A138" s="141">
        <v>128</v>
      </c>
      <c r="B138" s="154" t="s">
        <v>351</v>
      </c>
      <c r="C138" s="154" t="s">
        <v>36</v>
      </c>
      <c r="D138" s="142">
        <v>1074</v>
      </c>
      <c r="E138" s="119">
        <v>300</v>
      </c>
      <c r="F138" s="119">
        <v>1510</v>
      </c>
      <c r="G138" s="119">
        <v>0</v>
      </c>
      <c r="H138" s="142">
        <v>75</v>
      </c>
      <c r="I138" s="119">
        <v>0</v>
      </c>
      <c r="J138" s="119">
        <v>250</v>
      </c>
      <c r="K138" s="100">
        <v>0</v>
      </c>
      <c r="L138" s="119">
        <v>0</v>
      </c>
      <c r="M138" s="119">
        <f t="shared" si="14"/>
        <v>3209</v>
      </c>
      <c r="N138" s="143">
        <v>454.03</v>
      </c>
      <c r="O138" s="119">
        <f t="shared" si="15"/>
        <v>2754.9700000000003</v>
      </c>
      <c r="P138" s="100">
        <v>0</v>
      </c>
    </row>
    <row r="139" spans="1:16" s="3" customFormat="1" ht="20.100000000000001" customHeight="1" x14ac:dyDescent="0.2">
      <c r="A139" s="141">
        <v>129</v>
      </c>
      <c r="B139" s="154" t="s">
        <v>419</v>
      </c>
      <c r="C139" s="154" t="s">
        <v>36</v>
      </c>
      <c r="D139" s="142">
        <v>1074</v>
      </c>
      <c r="E139" s="100">
        <v>300</v>
      </c>
      <c r="F139" s="119">
        <v>1510</v>
      </c>
      <c r="G139" s="119">
        <v>0</v>
      </c>
      <c r="H139" s="142">
        <v>50</v>
      </c>
      <c r="I139" s="119">
        <v>0</v>
      </c>
      <c r="J139" s="119">
        <v>250</v>
      </c>
      <c r="K139" s="100">
        <v>0</v>
      </c>
      <c r="L139" s="119">
        <v>0</v>
      </c>
      <c r="M139" s="119">
        <f t="shared" si="14"/>
        <v>3184</v>
      </c>
      <c r="N139" s="143">
        <f>2728.02-2307.26</f>
        <v>420.75999999999976</v>
      </c>
      <c r="O139" s="119">
        <f t="shared" si="15"/>
        <v>2763.2400000000002</v>
      </c>
      <c r="P139" s="100">
        <v>0</v>
      </c>
    </row>
    <row r="140" spans="1:16" s="3" customFormat="1" ht="20.100000000000001" customHeight="1" x14ac:dyDescent="0.2">
      <c r="A140" s="141">
        <v>130</v>
      </c>
      <c r="B140" s="154" t="s">
        <v>190</v>
      </c>
      <c r="C140" s="154" t="s">
        <v>362</v>
      </c>
      <c r="D140" s="142">
        <v>1105</v>
      </c>
      <c r="E140" s="119">
        <v>300</v>
      </c>
      <c r="F140" s="119">
        <v>1510</v>
      </c>
      <c r="G140" s="119">
        <v>0</v>
      </c>
      <c r="H140" s="142">
        <v>50</v>
      </c>
      <c r="I140" s="142">
        <v>450</v>
      </c>
      <c r="J140" s="119">
        <v>250</v>
      </c>
      <c r="K140" s="100">
        <v>0</v>
      </c>
      <c r="L140" s="119">
        <v>0</v>
      </c>
      <c r="M140" s="119">
        <f t="shared" si="14"/>
        <v>3665</v>
      </c>
      <c r="N140" s="143">
        <f>1254.3-736.2</f>
        <v>518.09999999999991</v>
      </c>
      <c r="O140" s="119">
        <f t="shared" si="15"/>
        <v>3146.9</v>
      </c>
      <c r="P140" s="100">
        <v>0</v>
      </c>
    </row>
    <row r="141" spans="1:16" s="3" customFormat="1" ht="20.100000000000001" customHeight="1" x14ac:dyDescent="0.2">
      <c r="A141" s="141">
        <v>131</v>
      </c>
      <c r="B141" s="154" t="s">
        <v>320</v>
      </c>
      <c r="C141" s="154" t="s">
        <v>176</v>
      </c>
      <c r="D141" s="142">
        <v>1701</v>
      </c>
      <c r="E141" s="119">
        <v>300</v>
      </c>
      <c r="F141" s="119">
        <v>1510</v>
      </c>
      <c r="G141" s="119">
        <v>0</v>
      </c>
      <c r="H141" s="142">
        <v>35</v>
      </c>
      <c r="I141" s="119">
        <v>0</v>
      </c>
      <c r="J141" s="119">
        <v>250</v>
      </c>
      <c r="K141" s="100">
        <v>0</v>
      </c>
      <c r="L141" s="119">
        <v>0</v>
      </c>
      <c r="M141" s="119">
        <f t="shared" si="14"/>
        <v>3796</v>
      </c>
      <c r="N141" s="143">
        <v>496.44</v>
      </c>
      <c r="O141" s="119">
        <f t="shared" si="15"/>
        <v>3299.56</v>
      </c>
      <c r="P141" s="100">
        <v>0</v>
      </c>
    </row>
    <row r="142" spans="1:16" s="3" customFormat="1" ht="20.100000000000001" customHeight="1" x14ac:dyDescent="0.2">
      <c r="A142" s="141">
        <v>132</v>
      </c>
      <c r="B142" s="154" t="s">
        <v>191</v>
      </c>
      <c r="C142" s="154" t="s">
        <v>407</v>
      </c>
      <c r="D142" s="142">
        <v>1302</v>
      </c>
      <c r="E142" s="119">
        <v>300</v>
      </c>
      <c r="F142" s="119">
        <v>1510</v>
      </c>
      <c r="G142" s="119">
        <v>0</v>
      </c>
      <c r="H142" s="142">
        <v>75</v>
      </c>
      <c r="I142" s="119">
        <v>0</v>
      </c>
      <c r="J142" s="119">
        <v>250</v>
      </c>
      <c r="K142" s="100">
        <v>0</v>
      </c>
      <c r="L142" s="119">
        <v>0</v>
      </c>
      <c r="M142" s="119">
        <f t="shared" si="14"/>
        <v>3437</v>
      </c>
      <c r="N142" s="143">
        <v>476.18</v>
      </c>
      <c r="O142" s="119">
        <f t="shared" si="15"/>
        <v>2960.82</v>
      </c>
      <c r="P142" s="100">
        <v>0</v>
      </c>
    </row>
    <row r="143" spans="1:16" s="3" customFormat="1" ht="20.100000000000001" customHeight="1" x14ac:dyDescent="0.2">
      <c r="A143" s="141">
        <v>133</v>
      </c>
      <c r="B143" s="154" t="s">
        <v>358</v>
      </c>
      <c r="C143" s="154" t="s">
        <v>36</v>
      </c>
      <c r="D143" s="142">
        <v>1074</v>
      </c>
      <c r="E143" s="119">
        <v>300</v>
      </c>
      <c r="F143" s="119">
        <v>1510</v>
      </c>
      <c r="G143" s="119">
        <v>0</v>
      </c>
      <c r="H143" s="142">
        <v>75</v>
      </c>
      <c r="I143" s="119">
        <v>0</v>
      </c>
      <c r="J143" s="119">
        <v>250</v>
      </c>
      <c r="K143" s="100">
        <v>0</v>
      </c>
      <c r="L143" s="119">
        <v>0</v>
      </c>
      <c r="M143" s="161">
        <v>2139.34</v>
      </c>
      <c r="N143" s="143">
        <v>484.03</v>
      </c>
      <c r="O143" s="119">
        <f t="shared" si="15"/>
        <v>1655.3100000000002</v>
      </c>
      <c r="P143" s="100">
        <v>0</v>
      </c>
    </row>
    <row r="144" spans="1:16" s="3" customFormat="1" ht="20.100000000000001" customHeight="1" x14ac:dyDescent="0.2">
      <c r="A144" s="141">
        <v>134</v>
      </c>
      <c r="B144" s="154" t="s">
        <v>192</v>
      </c>
      <c r="C144" s="154" t="s">
        <v>36</v>
      </c>
      <c r="D144" s="142">
        <v>1074</v>
      </c>
      <c r="E144" s="119">
        <v>300</v>
      </c>
      <c r="F144" s="119">
        <v>1510</v>
      </c>
      <c r="G144" s="119">
        <v>0</v>
      </c>
      <c r="H144" s="142">
        <v>50</v>
      </c>
      <c r="I144" s="119">
        <v>0</v>
      </c>
      <c r="J144" s="119">
        <v>250</v>
      </c>
      <c r="K144" s="100">
        <v>0</v>
      </c>
      <c r="L144" s="119">
        <v>0</v>
      </c>
      <c r="M144" s="119">
        <f>SUM(D144:L144)</f>
        <v>3184</v>
      </c>
      <c r="N144" s="143">
        <f>1483.91-1073.15</f>
        <v>410.76</v>
      </c>
      <c r="O144" s="119">
        <f t="shared" si="15"/>
        <v>2773.24</v>
      </c>
      <c r="P144" s="100">
        <v>0</v>
      </c>
    </row>
    <row r="145" spans="1:16" s="3" customFormat="1" ht="20.100000000000001" customHeight="1" x14ac:dyDescent="0.2">
      <c r="A145" s="141">
        <v>135</v>
      </c>
      <c r="B145" s="154" t="s">
        <v>193</v>
      </c>
      <c r="C145" s="154" t="s">
        <v>38</v>
      </c>
      <c r="D145" s="142">
        <v>1039</v>
      </c>
      <c r="E145" s="119">
        <v>300</v>
      </c>
      <c r="F145" s="119">
        <v>1510</v>
      </c>
      <c r="G145" s="119">
        <v>0</v>
      </c>
      <c r="H145" s="142">
        <v>0</v>
      </c>
      <c r="I145" s="119">
        <v>0</v>
      </c>
      <c r="J145" s="119">
        <v>250</v>
      </c>
      <c r="K145" s="100">
        <v>0</v>
      </c>
      <c r="L145" s="119">
        <v>0</v>
      </c>
      <c r="M145" s="119">
        <f>SUM(D145:L145)</f>
        <v>3099</v>
      </c>
      <c r="N145" s="143">
        <f>607.44-208.58</f>
        <v>398.86</v>
      </c>
      <c r="O145" s="119">
        <f t="shared" si="15"/>
        <v>2700.14</v>
      </c>
      <c r="P145" s="100">
        <v>0</v>
      </c>
    </row>
    <row r="146" spans="1:16" s="3" customFormat="1" ht="20.100000000000001" customHeight="1" x14ac:dyDescent="0.2">
      <c r="A146" s="141">
        <v>136</v>
      </c>
      <c r="B146" s="154" t="s">
        <v>425</v>
      </c>
      <c r="C146" s="154" t="s">
        <v>36</v>
      </c>
      <c r="D146" s="142">
        <v>1074</v>
      </c>
      <c r="E146" s="100">
        <v>300</v>
      </c>
      <c r="F146" s="119">
        <v>1510</v>
      </c>
      <c r="G146" s="119">
        <v>0</v>
      </c>
      <c r="H146" s="142">
        <v>50</v>
      </c>
      <c r="I146" s="119">
        <v>0</v>
      </c>
      <c r="J146" s="119">
        <v>250</v>
      </c>
      <c r="K146" s="100">
        <v>0</v>
      </c>
      <c r="L146" s="119">
        <v>0</v>
      </c>
      <c r="M146" s="119">
        <f>SUM(D146:L146)</f>
        <v>3184</v>
      </c>
      <c r="N146" s="147">
        <f>2286.13-1855.94</f>
        <v>430.19000000000005</v>
      </c>
      <c r="O146" s="119">
        <f t="shared" si="15"/>
        <v>2753.81</v>
      </c>
      <c r="P146" s="100">
        <v>0</v>
      </c>
    </row>
    <row r="147" spans="1:16" s="3" customFormat="1" ht="20.100000000000001" customHeight="1" x14ac:dyDescent="0.2">
      <c r="A147" s="141">
        <v>137</v>
      </c>
      <c r="B147" s="154" t="s">
        <v>1879</v>
      </c>
      <c r="C147" s="145" t="s">
        <v>1886</v>
      </c>
      <c r="D147" s="146">
        <v>10261</v>
      </c>
      <c r="E147" s="146">
        <v>8600</v>
      </c>
      <c r="F147" s="146">
        <v>3020</v>
      </c>
      <c r="G147" s="119">
        <v>0</v>
      </c>
      <c r="H147" s="146">
        <v>0</v>
      </c>
      <c r="I147" s="146">
        <v>0</v>
      </c>
      <c r="J147" s="146">
        <v>500</v>
      </c>
      <c r="K147" s="146">
        <v>0</v>
      </c>
      <c r="L147" s="146">
        <v>0</v>
      </c>
      <c r="M147" s="146">
        <v>32642</v>
      </c>
      <c r="N147" s="146">
        <v>6986.53</v>
      </c>
      <c r="O147" s="146">
        <v>25655.47</v>
      </c>
      <c r="P147" s="100">
        <v>0</v>
      </c>
    </row>
    <row r="148" spans="1:16" s="3" customFormat="1" ht="20.100000000000001" customHeight="1" x14ac:dyDescent="0.2">
      <c r="A148" s="141">
        <v>138</v>
      </c>
      <c r="B148" s="154" t="s">
        <v>324</v>
      </c>
      <c r="C148" s="154" t="s">
        <v>36</v>
      </c>
      <c r="D148" s="142">
        <v>1074</v>
      </c>
      <c r="E148" s="119">
        <v>300</v>
      </c>
      <c r="F148" s="119">
        <v>1510</v>
      </c>
      <c r="G148" s="119">
        <v>0</v>
      </c>
      <c r="H148" s="142">
        <v>75</v>
      </c>
      <c r="I148" s="119">
        <v>0</v>
      </c>
      <c r="J148" s="119">
        <v>250</v>
      </c>
      <c r="K148" s="100">
        <v>0</v>
      </c>
      <c r="L148" s="119">
        <v>0</v>
      </c>
      <c r="M148" s="119">
        <f t="shared" ref="M148:M158" si="16">SUM(D148:L148)</f>
        <v>3209</v>
      </c>
      <c r="N148" s="143">
        <v>484.03</v>
      </c>
      <c r="O148" s="119">
        <f t="shared" ref="O148:O157" si="17">M148-N148</f>
        <v>2724.9700000000003</v>
      </c>
      <c r="P148" s="100">
        <v>0</v>
      </c>
    </row>
    <row r="149" spans="1:16" s="3" customFormat="1" ht="20.100000000000001" customHeight="1" x14ac:dyDescent="0.2">
      <c r="A149" s="141">
        <v>139</v>
      </c>
      <c r="B149" s="164" t="s">
        <v>194</v>
      </c>
      <c r="C149" s="164" t="s">
        <v>303</v>
      </c>
      <c r="D149" s="152">
        <v>1192</v>
      </c>
      <c r="E149" s="119">
        <v>300</v>
      </c>
      <c r="F149" s="119">
        <v>1510</v>
      </c>
      <c r="G149" s="119">
        <v>0</v>
      </c>
      <c r="H149" s="152">
        <v>75</v>
      </c>
      <c r="I149" s="119">
        <v>0</v>
      </c>
      <c r="J149" s="119">
        <v>250</v>
      </c>
      <c r="K149" s="100">
        <v>0</v>
      </c>
      <c r="L149" s="119">
        <v>0</v>
      </c>
      <c r="M149" s="119">
        <f t="shared" si="16"/>
        <v>3327</v>
      </c>
      <c r="N149" s="143">
        <f>2096.25-1665.47</f>
        <v>430.78</v>
      </c>
      <c r="O149" s="119">
        <f t="shared" si="17"/>
        <v>2896.2200000000003</v>
      </c>
      <c r="P149" s="100">
        <v>0</v>
      </c>
    </row>
    <row r="150" spans="1:16" s="3" customFormat="1" ht="20.100000000000001" customHeight="1" x14ac:dyDescent="0.2">
      <c r="A150" s="141">
        <v>140</v>
      </c>
      <c r="B150" s="154" t="s">
        <v>195</v>
      </c>
      <c r="C150" s="154" t="s">
        <v>36</v>
      </c>
      <c r="D150" s="142">
        <v>1074</v>
      </c>
      <c r="E150" s="119">
        <v>300</v>
      </c>
      <c r="F150" s="119">
        <v>1510</v>
      </c>
      <c r="G150" s="119">
        <v>0</v>
      </c>
      <c r="H150" s="142">
        <v>0</v>
      </c>
      <c r="I150" s="142">
        <v>0</v>
      </c>
      <c r="J150" s="119">
        <v>250</v>
      </c>
      <c r="K150" s="100">
        <v>0</v>
      </c>
      <c r="L150" s="119">
        <v>0</v>
      </c>
      <c r="M150" s="119">
        <f t="shared" si="16"/>
        <v>3134</v>
      </c>
      <c r="N150" s="143">
        <v>413.76</v>
      </c>
      <c r="O150" s="119">
        <f t="shared" si="17"/>
        <v>2720.24</v>
      </c>
      <c r="P150" s="100">
        <v>0</v>
      </c>
    </row>
    <row r="151" spans="1:16" s="3" customFormat="1" ht="20.100000000000001" customHeight="1" x14ac:dyDescent="0.2">
      <c r="A151" s="141">
        <v>141</v>
      </c>
      <c r="B151" s="154" t="s">
        <v>196</v>
      </c>
      <c r="C151" s="154" t="s">
        <v>38</v>
      </c>
      <c r="D151" s="142">
        <v>1039</v>
      </c>
      <c r="E151" s="119">
        <v>300</v>
      </c>
      <c r="F151" s="119">
        <v>1510</v>
      </c>
      <c r="G151" s="119">
        <v>0</v>
      </c>
      <c r="H151" s="142">
        <v>0</v>
      </c>
      <c r="I151" s="119">
        <v>0</v>
      </c>
      <c r="J151" s="119">
        <v>250</v>
      </c>
      <c r="K151" s="100">
        <v>0</v>
      </c>
      <c r="L151" s="119">
        <v>0</v>
      </c>
      <c r="M151" s="119">
        <f t="shared" si="16"/>
        <v>3099</v>
      </c>
      <c r="N151" s="143">
        <f>1533.35-1124.49</f>
        <v>408.8599999999999</v>
      </c>
      <c r="O151" s="119">
        <f t="shared" si="17"/>
        <v>2690.1400000000003</v>
      </c>
      <c r="P151" s="100">
        <v>0</v>
      </c>
    </row>
    <row r="152" spans="1:16" s="3" customFormat="1" ht="20.100000000000001" customHeight="1" x14ac:dyDescent="0.2">
      <c r="A152" s="141">
        <v>142</v>
      </c>
      <c r="B152" s="154" t="s">
        <v>197</v>
      </c>
      <c r="C152" s="154" t="s">
        <v>168</v>
      </c>
      <c r="D152" s="142">
        <v>1168</v>
      </c>
      <c r="E152" s="119">
        <v>300</v>
      </c>
      <c r="F152" s="119">
        <v>1510</v>
      </c>
      <c r="G152" s="119">
        <v>0</v>
      </c>
      <c r="H152" s="142">
        <v>50</v>
      </c>
      <c r="I152" s="142">
        <v>200</v>
      </c>
      <c r="J152" s="119">
        <v>250</v>
      </c>
      <c r="K152" s="100">
        <v>0</v>
      </c>
      <c r="L152" s="119">
        <v>0</v>
      </c>
      <c r="M152" s="148">
        <f t="shared" si="16"/>
        <v>3478</v>
      </c>
      <c r="N152" s="143">
        <f>1533.34-1081.42</f>
        <v>451.91999999999985</v>
      </c>
      <c r="O152" s="119">
        <f t="shared" si="17"/>
        <v>3026.08</v>
      </c>
      <c r="P152" s="100">
        <v>0</v>
      </c>
    </row>
    <row r="153" spans="1:16" s="3" customFormat="1" ht="18.75" customHeight="1" x14ac:dyDescent="0.2">
      <c r="A153" s="141">
        <v>143</v>
      </c>
      <c r="B153" s="154" t="s">
        <v>420</v>
      </c>
      <c r="C153" s="154" t="s">
        <v>36</v>
      </c>
      <c r="D153" s="142">
        <v>1074</v>
      </c>
      <c r="E153" s="100">
        <v>300</v>
      </c>
      <c r="F153" s="119">
        <v>1510</v>
      </c>
      <c r="G153" s="119">
        <v>0</v>
      </c>
      <c r="H153" s="142">
        <v>50</v>
      </c>
      <c r="I153" s="119">
        <v>0</v>
      </c>
      <c r="J153" s="119">
        <v>250</v>
      </c>
      <c r="K153" s="100">
        <v>0</v>
      </c>
      <c r="L153" s="119">
        <v>0</v>
      </c>
      <c r="M153" s="119">
        <f t="shared" si="16"/>
        <v>3184</v>
      </c>
      <c r="N153" s="143">
        <f>1783.28-1372.52</f>
        <v>410.76</v>
      </c>
      <c r="O153" s="119">
        <f t="shared" si="17"/>
        <v>2773.24</v>
      </c>
      <c r="P153" s="100">
        <v>0</v>
      </c>
    </row>
    <row r="154" spans="1:16" s="3" customFormat="1" ht="20.100000000000001" customHeight="1" x14ac:dyDescent="0.2">
      <c r="A154" s="141">
        <v>144</v>
      </c>
      <c r="B154" s="154" t="s">
        <v>365</v>
      </c>
      <c r="C154" s="154" t="s">
        <v>144</v>
      </c>
      <c r="D154" s="144">
        <v>1159</v>
      </c>
      <c r="E154" s="119">
        <v>300</v>
      </c>
      <c r="F154" s="119">
        <v>1510</v>
      </c>
      <c r="G154" s="119">
        <v>0</v>
      </c>
      <c r="H154" s="144">
        <v>0</v>
      </c>
      <c r="I154" s="144">
        <v>200</v>
      </c>
      <c r="J154" s="119">
        <v>250</v>
      </c>
      <c r="K154" s="100">
        <v>0</v>
      </c>
      <c r="L154" s="119">
        <v>0</v>
      </c>
      <c r="M154" s="119">
        <f t="shared" si="16"/>
        <v>3419</v>
      </c>
      <c r="N154" s="143">
        <f>1742.97-1289.31</f>
        <v>453.66000000000008</v>
      </c>
      <c r="O154" s="119">
        <f t="shared" si="17"/>
        <v>2965.34</v>
      </c>
      <c r="P154" s="100">
        <v>0</v>
      </c>
    </row>
    <row r="155" spans="1:16" s="3" customFormat="1" ht="20.100000000000001" customHeight="1" x14ac:dyDescent="0.2">
      <c r="A155" s="141">
        <v>145</v>
      </c>
      <c r="B155" s="154" t="s">
        <v>198</v>
      </c>
      <c r="C155" s="154" t="s">
        <v>157</v>
      </c>
      <c r="D155" s="142">
        <v>1831</v>
      </c>
      <c r="E155" s="119">
        <v>300</v>
      </c>
      <c r="F155" s="119">
        <v>1510</v>
      </c>
      <c r="G155" s="119">
        <v>0</v>
      </c>
      <c r="H155" s="142">
        <v>50</v>
      </c>
      <c r="I155" s="119">
        <v>0</v>
      </c>
      <c r="J155" s="119">
        <v>250</v>
      </c>
      <c r="K155" s="100">
        <v>0</v>
      </c>
      <c r="L155" s="119">
        <v>0</v>
      </c>
      <c r="M155" s="119">
        <f t="shared" si="16"/>
        <v>3941</v>
      </c>
      <c r="N155" s="143">
        <f>1366-849.26</f>
        <v>516.74</v>
      </c>
      <c r="O155" s="119">
        <f t="shared" si="17"/>
        <v>3424.26</v>
      </c>
      <c r="P155" s="100">
        <v>0</v>
      </c>
    </row>
    <row r="156" spans="1:16" s="3" customFormat="1" ht="20.100000000000001" customHeight="1" x14ac:dyDescent="0.2">
      <c r="A156" s="141">
        <v>146</v>
      </c>
      <c r="B156" s="154" t="s">
        <v>322</v>
      </c>
      <c r="C156" s="154" t="s">
        <v>36</v>
      </c>
      <c r="D156" s="142">
        <v>1074</v>
      </c>
      <c r="E156" s="119">
        <v>300</v>
      </c>
      <c r="F156" s="119">
        <v>1510</v>
      </c>
      <c r="G156" s="119">
        <v>0</v>
      </c>
      <c r="H156" s="142">
        <v>75</v>
      </c>
      <c r="I156" s="119">
        <v>0</v>
      </c>
      <c r="J156" s="119">
        <v>250</v>
      </c>
      <c r="K156" s="100">
        <v>0</v>
      </c>
      <c r="L156" s="119">
        <v>0</v>
      </c>
      <c r="M156" s="119">
        <f t="shared" si="16"/>
        <v>3209</v>
      </c>
      <c r="N156" s="143">
        <f>1932.31-1478.28</f>
        <v>454.03</v>
      </c>
      <c r="O156" s="119">
        <f t="shared" si="17"/>
        <v>2754.9700000000003</v>
      </c>
      <c r="P156" s="100">
        <v>0</v>
      </c>
    </row>
    <row r="157" spans="1:16" s="3" customFormat="1" ht="20.100000000000001" customHeight="1" x14ac:dyDescent="0.2">
      <c r="A157" s="141">
        <v>147</v>
      </c>
      <c r="B157" s="154" t="s">
        <v>199</v>
      </c>
      <c r="C157" s="154" t="s">
        <v>132</v>
      </c>
      <c r="D157" s="142">
        <v>1302</v>
      </c>
      <c r="E157" s="119">
        <v>300</v>
      </c>
      <c r="F157" s="119">
        <v>1510</v>
      </c>
      <c r="G157" s="119">
        <v>0</v>
      </c>
      <c r="H157" s="142">
        <v>0</v>
      </c>
      <c r="I157" s="119">
        <v>0</v>
      </c>
      <c r="J157" s="119">
        <v>250</v>
      </c>
      <c r="K157" s="100">
        <v>0</v>
      </c>
      <c r="L157" s="119">
        <v>0</v>
      </c>
      <c r="M157" s="119">
        <f t="shared" si="16"/>
        <v>3362</v>
      </c>
      <c r="N157" s="100">
        <f>1579.2-1443.52</f>
        <v>135.68000000000006</v>
      </c>
      <c r="O157" s="119">
        <f t="shared" si="17"/>
        <v>3226.3199999999997</v>
      </c>
      <c r="P157" s="100">
        <v>0</v>
      </c>
    </row>
    <row r="158" spans="1:16" s="3" customFormat="1" ht="20.100000000000001" customHeight="1" x14ac:dyDescent="0.2">
      <c r="A158" s="141">
        <v>148</v>
      </c>
      <c r="B158" s="154" t="s">
        <v>296</v>
      </c>
      <c r="C158" s="154" t="s">
        <v>38</v>
      </c>
      <c r="D158" s="142">
        <v>1039</v>
      </c>
      <c r="E158" s="119">
        <v>300</v>
      </c>
      <c r="F158" s="119">
        <v>1510</v>
      </c>
      <c r="G158" s="119">
        <v>0</v>
      </c>
      <c r="H158" s="142">
        <v>50</v>
      </c>
      <c r="I158" s="119">
        <v>0</v>
      </c>
      <c r="J158" s="119">
        <v>250</v>
      </c>
      <c r="K158" s="100">
        <v>0</v>
      </c>
      <c r="L158" s="119">
        <v>0</v>
      </c>
      <c r="M158" s="119">
        <f t="shared" si="16"/>
        <v>3149</v>
      </c>
      <c r="N158" s="143">
        <f>318.89+86.97</f>
        <v>405.86</v>
      </c>
      <c r="O158" s="119">
        <v>3884.8</v>
      </c>
      <c r="P158" s="100">
        <v>0</v>
      </c>
    </row>
    <row r="159" spans="1:16" s="3" customFormat="1" ht="20.100000000000001" customHeight="1" x14ac:dyDescent="0.2">
      <c r="A159" s="141">
        <v>149</v>
      </c>
      <c r="B159" s="154" t="s">
        <v>288</v>
      </c>
      <c r="C159" s="154" t="s">
        <v>289</v>
      </c>
      <c r="D159" s="165">
        <v>5835</v>
      </c>
      <c r="E159" s="119">
        <v>2300</v>
      </c>
      <c r="F159" s="119">
        <v>1510</v>
      </c>
      <c r="G159" s="165">
        <v>375</v>
      </c>
      <c r="H159" s="144">
        <v>0</v>
      </c>
      <c r="I159" s="119">
        <v>0</v>
      </c>
      <c r="J159" s="119">
        <v>250</v>
      </c>
      <c r="K159" s="100">
        <v>0</v>
      </c>
      <c r="L159" s="119">
        <v>0</v>
      </c>
      <c r="M159" s="165">
        <v>10270</v>
      </c>
      <c r="N159" s="143">
        <v>1938.27</v>
      </c>
      <c r="O159" s="119">
        <f>+M159-N159</f>
        <v>8331.73</v>
      </c>
      <c r="P159" s="100">
        <v>0</v>
      </c>
    </row>
    <row r="160" spans="1:16" s="3" customFormat="1" ht="20.100000000000001" customHeight="1" x14ac:dyDescent="0.2">
      <c r="A160" s="141">
        <v>150</v>
      </c>
      <c r="B160" s="154" t="s">
        <v>374</v>
      </c>
      <c r="C160" s="154" t="s">
        <v>36</v>
      </c>
      <c r="D160" s="142">
        <v>1074</v>
      </c>
      <c r="E160" s="119">
        <v>300</v>
      </c>
      <c r="F160" s="119">
        <v>1510</v>
      </c>
      <c r="G160" s="119">
        <v>0</v>
      </c>
      <c r="H160" s="142">
        <v>50</v>
      </c>
      <c r="I160" s="142">
        <v>150</v>
      </c>
      <c r="J160" s="119">
        <v>250</v>
      </c>
      <c r="K160" s="100">
        <v>0</v>
      </c>
      <c r="L160" s="119">
        <v>0</v>
      </c>
      <c r="M160" s="119">
        <f>SUM(D160:L160)</f>
        <v>3334</v>
      </c>
      <c r="N160" s="143">
        <v>441.76</v>
      </c>
      <c r="O160" s="119">
        <f>M160-N160</f>
        <v>2892.24</v>
      </c>
      <c r="P160" s="100">
        <v>0</v>
      </c>
    </row>
    <row r="161" spans="1:16" s="3" customFormat="1" ht="20.100000000000001" customHeight="1" x14ac:dyDescent="0.2">
      <c r="A161" s="141">
        <v>151</v>
      </c>
      <c r="B161" s="154" t="s">
        <v>200</v>
      </c>
      <c r="C161" s="154" t="s">
        <v>303</v>
      </c>
      <c r="D161" s="142">
        <v>1192</v>
      </c>
      <c r="E161" s="119">
        <v>300</v>
      </c>
      <c r="F161" s="119">
        <v>1510</v>
      </c>
      <c r="G161" s="119">
        <v>0</v>
      </c>
      <c r="H161" s="142">
        <v>75</v>
      </c>
      <c r="I161" s="119">
        <v>0</v>
      </c>
      <c r="J161" s="119">
        <v>250</v>
      </c>
      <c r="K161" s="100">
        <v>0</v>
      </c>
      <c r="L161" s="119">
        <v>0</v>
      </c>
      <c r="M161" s="119">
        <f>SUM(D161:L161)</f>
        <v>3327</v>
      </c>
      <c r="N161" s="143">
        <f>2054.08-1623.3</f>
        <v>430.78</v>
      </c>
      <c r="O161" s="119">
        <f>+M161-N161</f>
        <v>2896.2200000000003</v>
      </c>
      <c r="P161" s="100">
        <v>0</v>
      </c>
    </row>
    <row r="162" spans="1:16" s="3" customFormat="1" ht="20.100000000000001" customHeight="1" x14ac:dyDescent="0.2">
      <c r="A162" s="141">
        <v>152</v>
      </c>
      <c r="B162" s="154" t="s">
        <v>336</v>
      </c>
      <c r="C162" s="154" t="s">
        <v>77</v>
      </c>
      <c r="D162" s="142">
        <v>10261</v>
      </c>
      <c r="E162" s="119">
        <v>4300</v>
      </c>
      <c r="F162" s="119">
        <v>1510</v>
      </c>
      <c r="G162" s="119">
        <v>0</v>
      </c>
      <c r="H162" s="142">
        <v>0</v>
      </c>
      <c r="I162" s="119">
        <v>0</v>
      </c>
      <c r="J162" s="119">
        <v>250</v>
      </c>
      <c r="K162" s="100">
        <v>0</v>
      </c>
      <c r="L162" s="119">
        <v>0</v>
      </c>
      <c r="M162" s="119">
        <f>SUM(D162:L162)</f>
        <v>16321</v>
      </c>
      <c r="N162" s="143">
        <v>3357.68</v>
      </c>
      <c r="O162" s="119">
        <f t="shared" ref="O162:O173" si="18">M162-N162</f>
        <v>12963.32</v>
      </c>
      <c r="P162" s="100">
        <v>0</v>
      </c>
    </row>
    <row r="163" spans="1:16" s="3" customFormat="1" ht="20.100000000000001" customHeight="1" x14ac:dyDescent="0.2">
      <c r="A163" s="141">
        <v>153</v>
      </c>
      <c r="B163" s="154" t="s">
        <v>201</v>
      </c>
      <c r="C163" s="154" t="s">
        <v>144</v>
      </c>
      <c r="D163" s="142">
        <v>1159</v>
      </c>
      <c r="E163" s="119">
        <v>300</v>
      </c>
      <c r="F163" s="119">
        <v>1510</v>
      </c>
      <c r="G163" s="119">
        <v>0</v>
      </c>
      <c r="H163" s="142">
        <v>50</v>
      </c>
      <c r="I163" s="119">
        <v>0</v>
      </c>
      <c r="J163" s="119">
        <v>250</v>
      </c>
      <c r="K163" s="100">
        <v>0</v>
      </c>
      <c r="L163" s="119">
        <v>0</v>
      </c>
      <c r="M163" s="119">
        <v>6530</v>
      </c>
      <c r="N163" s="143">
        <v>1004.8</v>
      </c>
      <c r="O163" s="119">
        <f t="shared" si="18"/>
        <v>5525.2</v>
      </c>
      <c r="P163" s="100">
        <v>0</v>
      </c>
    </row>
    <row r="164" spans="1:16" s="3" customFormat="1" ht="20.100000000000001" customHeight="1" x14ac:dyDescent="0.2">
      <c r="A164" s="141">
        <v>154</v>
      </c>
      <c r="B164" s="154" t="s">
        <v>319</v>
      </c>
      <c r="C164" s="154" t="s">
        <v>146</v>
      </c>
      <c r="D164" s="142">
        <v>6759</v>
      </c>
      <c r="E164" s="100">
        <v>3300</v>
      </c>
      <c r="F164" s="119">
        <v>1510</v>
      </c>
      <c r="G164" s="142">
        <v>375</v>
      </c>
      <c r="H164" s="142">
        <v>0</v>
      </c>
      <c r="I164" s="119">
        <v>0</v>
      </c>
      <c r="J164" s="100">
        <v>250</v>
      </c>
      <c r="K164" s="100">
        <v>0</v>
      </c>
      <c r="L164" s="119">
        <v>0</v>
      </c>
      <c r="M164" s="119">
        <f t="shared" ref="M164:M173" si="19">SUM(D164:L164)</f>
        <v>12194</v>
      </c>
      <c r="N164" s="100">
        <v>2616.8200000000002</v>
      </c>
      <c r="O164" s="119">
        <f t="shared" si="18"/>
        <v>9577.18</v>
      </c>
      <c r="P164" s="100">
        <v>0</v>
      </c>
    </row>
    <row r="165" spans="1:16" s="3" customFormat="1" ht="20.100000000000001" customHeight="1" x14ac:dyDescent="0.2">
      <c r="A165" s="141">
        <v>155</v>
      </c>
      <c r="B165" s="154" t="s">
        <v>202</v>
      </c>
      <c r="C165" s="154" t="s">
        <v>144</v>
      </c>
      <c r="D165" s="142">
        <v>1159</v>
      </c>
      <c r="E165" s="119">
        <v>300</v>
      </c>
      <c r="F165" s="119">
        <v>1510</v>
      </c>
      <c r="G165" s="119">
        <v>0</v>
      </c>
      <c r="H165" s="142">
        <v>75</v>
      </c>
      <c r="I165" s="119">
        <v>0</v>
      </c>
      <c r="J165" s="119">
        <v>250</v>
      </c>
      <c r="K165" s="100">
        <v>0</v>
      </c>
      <c r="L165" s="119">
        <v>0</v>
      </c>
      <c r="M165" s="119">
        <f t="shared" si="19"/>
        <v>3294</v>
      </c>
      <c r="N165" s="143">
        <f>1239.32-743.06</f>
        <v>496.26</v>
      </c>
      <c r="O165" s="119">
        <f t="shared" si="18"/>
        <v>2797.74</v>
      </c>
      <c r="P165" s="100">
        <v>0</v>
      </c>
    </row>
    <row r="166" spans="1:16" s="3" customFormat="1" ht="20.100000000000001" customHeight="1" x14ac:dyDescent="0.2">
      <c r="A166" s="141">
        <v>156</v>
      </c>
      <c r="B166" s="154" t="s">
        <v>435</v>
      </c>
      <c r="C166" s="154" t="s">
        <v>36</v>
      </c>
      <c r="D166" s="142">
        <v>1074</v>
      </c>
      <c r="E166" s="100">
        <v>300</v>
      </c>
      <c r="F166" s="119">
        <v>1510</v>
      </c>
      <c r="G166" s="119">
        <v>0</v>
      </c>
      <c r="H166" s="142">
        <v>50</v>
      </c>
      <c r="I166" s="119">
        <v>0</v>
      </c>
      <c r="J166" s="119">
        <v>250</v>
      </c>
      <c r="K166" s="100">
        <v>0</v>
      </c>
      <c r="L166" s="119">
        <v>0</v>
      </c>
      <c r="M166" s="119">
        <f t="shared" si="19"/>
        <v>3184</v>
      </c>
      <c r="N166" s="143">
        <v>420.76</v>
      </c>
      <c r="O166" s="119">
        <f t="shared" si="18"/>
        <v>2763.24</v>
      </c>
      <c r="P166" s="100">
        <v>0</v>
      </c>
    </row>
    <row r="167" spans="1:16" s="3" customFormat="1" ht="20.100000000000001" customHeight="1" x14ac:dyDescent="0.2">
      <c r="A167" s="141">
        <v>157</v>
      </c>
      <c r="B167" s="154" t="s">
        <v>406</v>
      </c>
      <c r="C167" s="154" t="s">
        <v>303</v>
      </c>
      <c r="D167" s="142">
        <v>1192</v>
      </c>
      <c r="E167" s="119">
        <v>300</v>
      </c>
      <c r="F167" s="119">
        <v>1510</v>
      </c>
      <c r="G167" s="119">
        <v>0</v>
      </c>
      <c r="H167" s="142">
        <v>50</v>
      </c>
      <c r="I167" s="119">
        <v>0</v>
      </c>
      <c r="J167" s="119">
        <v>250</v>
      </c>
      <c r="K167" s="100">
        <v>0</v>
      </c>
      <c r="L167" s="119">
        <v>0</v>
      </c>
      <c r="M167" s="119">
        <f t="shared" si="19"/>
        <v>3302</v>
      </c>
      <c r="N167" s="143">
        <v>437.28</v>
      </c>
      <c r="O167" s="119">
        <f t="shared" si="18"/>
        <v>2864.7200000000003</v>
      </c>
      <c r="P167" s="100">
        <v>0</v>
      </c>
    </row>
    <row r="168" spans="1:16" s="3" customFormat="1" ht="20.100000000000001" customHeight="1" x14ac:dyDescent="0.2">
      <c r="A168" s="141">
        <v>158</v>
      </c>
      <c r="B168" s="154" t="s">
        <v>203</v>
      </c>
      <c r="C168" s="154" t="s">
        <v>36</v>
      </c>
      <c r="D168" s="142">
        <v>1074</v>
      </c>
      <c r="E168" s="119">
        <v>300</v>
      </c>
      <c r="F168" s="119">
        <v>1510</v>
      </c>
      <c r="G168" s="119">
        <v>0</v>
      </c>
      <c r="H168" s="142">
        <v>50</v>
      </c>
      <c r="I168" s="119">
        <v>0</v>
      </c>
      <c r="J168" s="119">
        <v>250</v>
      </c>
      <c r="K168" s="100">
        <v>0</v>
      </c>
      <c r="L168" s="119">
        <v>0</v>
      </c>
      <c r="M168" s="119">
        <f t="shared" si="19"/>
        <v>3184</v>
      </c>
      <c r="N168" s="100">
        <v>410.76</v>
      </c>
      <c r="O168" s="119">
        <f t="shared" si="18"/>
        <v>2773.24</v>
      </c>
      <c r="P168" s="100">
        <v>0</v>
      </c>
    </row>
    <row r="169" spans="1:16" s="3" customFormat="1" ht="20.100000000000001" customHeight="1" x14ac:dyDescent="0.2">
      <c r="A169" s="141">
        <v>159</v>
      </c>
      <c r="B169" s="154" t="s">
        <v>394</v>
      </c>
      <c r="C169" s="154" t="s">
        <v>317</v>
      </c>
      <c r="D169" s="142">
        <v>3295</v>
      </c>
      <c r="E169" s="119">
        <v>1100</v>
      </c>
      <c r="F169" s="119">
        <v>1510</v>
      </c>
      <c r="G169" s="142">
        <v>375</v>
      </c>
      <c r="H169" s="142">
        <v>0</v>
      </c>
      <c r="I169" s="142">
        <v>0</v>
      </c>
      <c r="J169" s="119">
        <v>250</v>
      </c>
      <c r="K169" s="100">
        <v>0</v>
      </c>
      <c r="L169" s="119">
        <v>0</v>
      </c>
      <c r="M169" s="119">
        <f t="shared" si="19"/>
        <v>6530</v>
      </c>
      <c r="N169" s="143">
        <f>5723.27-4613.22</f>
        <v>1110.0500000000002</v>
      </c>
      <c r="O169" s="119">
        <f t="shared" si="18"/>
        <v>5419.95</v>
      </c>
      <c r="P169" s="100">
        <v>0</v>
      </c>
    </row>
    <row r="170" spans="1:16" s="3" customFormat="1" ht="20.100000000000001" customHeight="1" x14ac:dyDescent="0.2">
      <c r="A170" s="141">
        <v>160</v>
      </c>
      <c r="B170" s="154" t="s">
        <v>204</v>
      </c>
      <c r="C170" s="154" t="s">
        <v>40</v>
      </c>
      <c r="D170" s="142">
        <v>6297</v>
      </c>
      <c r="E170" s="119">
        <v>3300</v>
      </c>
      <c r="F170" s="119">
        <v>1510</v>
      </c>
      <c r="G170" s="142">
        <v>375</v>
      </c>
      <c r="H170" s="142">
        <v>0</v>
      </c>
      <c r="I170" s="142">
        <v>600</v>
      </c>
      <c r="J170" s="119">
        <v>250</v>
      </c>
      <c r="K170" s="100">
        <v>0</v>
      </c>
      <c r="L170" s="119">
        <v>0</v>
      </c>
      <c r="M170" s="119">
        <f t="shared" si="19"/>
        <v>12332</v>
      </c>
      <c r="N170" s="143">
        <v>2510.9299999999998</v>
      </c>
      <c r="O170" s="119">
        <f t="shared" si="18"/>
        <v>9821.07</v>
      </c>
      <c r="P170" s="100">
        <v>0</v>
      </c>
    </row>
    <row r="171" spans="1:16" s="3" customFormat="1" ht="20.100000000000001" customHeight="1" x14ac:dyDescent="0.2">
      <c r="A171" s="141">
        <v>161</v>
      </c>
      <c r="B171" s="154" t="s">
        <v>325</v>
      </c>
      <c r="C171" s="154" t="s">
        <v>36</v>
      </c>
      <c r="D171" s="142">
        <v>1074</v>
      </c>
      <c r="E171" s="119">
        <v>300</v>
      </c>
      <c r="F171" s="119">
        <v>1510</v>
      </c>
      <c r="G171" s="119">
        <v>0</v>
      </c>
      <c r="H171" s="142">
        <v>75</v>
      </c>
      <c r="I171" s="119">
        <v>0</v>
      </c>
      <c r="J171" s="119">
        <v>250</v>
      </c>
      <c r="K171" s="100">
        <v>0</v>
      </c>
      <c r="L171" s="119">
        <v>0</v>
      </c>
      <c r="M171" s="119">
        <f t="shared" si="19"/>
        <v>3209</v>
      </c>
      <c r="N171" s="143">
        <v>414.26</v>
      </c>
      <c r="O171" s="119">
        <f t="shared" si="18"/>
        <v>2794.74</v>
      </c>
      <c r="P171" s="100">
        <v>0</v>
      </c>
    </row>
    <row r="172" spans="1:16" s="3" customFormat="1" ht="20.100000000000001" customHeight="1" x14ac:dyDescent="0.2">
      <c r="A172" s="141">
        <v>162</v>
      </c>
      <c r="B172" s="154" t="s">
        <v>431</v>
      </c>
      <c r="C172" s="154" t="s">
        <v>36</v>
      </c>
      <c r="D172" s="142">
        <v>1074</v>
      </c>
      <c r="E172" s="100">
        <v>300</v>
      </c>
      <c r="F172" s="119">
        <v>1510</v>
      </c>
      <c r="G172" s="119">
        <v>0</v>
      </c>
      <c r="H172" s="142">
        <v>0</v>
      </c>
      <c r="I172" s="119">
        <v>0</v>
      </c>
      <c r="J172" s="119">
        <v>250</v>
      </c>
      <c r="K172" s="100">
        <v>0</v>
      </c>
      <c r="L172" s="119">
        <v>0</v>
      </c>
      <c r="M172" s="119">
        <f t="shared" si="19"/>
        <v>3134</v>
      </c>
      <c r="N172" s="143">
        <v>403.76</v>
      </c>
      <c r="O172" s="119">
        <f t="shared" si="18"/>
        <v>2730.24</v>
      </c>
      <c r="P172" s="100">
        <v>0</v>
      </c>
    </row>
    <row r="173" spans="1:16" s="3" customFormat="1" ht="20.100000000000001" customHeight="1" x14ac:dyDescent="0.2">
      <c r="A173" s="141">
        <v>163</v>
      </c>
      <c r="B173" s="154" t="s">
        <v>368</v>
      </c>
      <c r="C173" s="154" t="s">
        <v>168</v>
      </c>
      <c r="D173" s="142">
        <v>1168</v>
      </c>
      <c r="E173" s="119">
        <v>300</v>
      </c>
      <c r="F173" s="119">
        <v>1510</v>
      </c>
      <c r="G173" s="119">
        <v>0</v>
      </c>
      <c r="H173" s="142">
        <v>50</v>
      </c>
      <c r="I173" s="142">
        <v>200</v>
      </c>
      <c r="J173" s="119">
        <v>250</v>
      </c>
      <c r="K173" s="100">
        <v>0</v>
      </c>
      <c r="L173" s="119">
        <v>0</v>
      </c>
      <c r="M173" s="119">
        <f t="shared" si="19"/>
        <v>3478</v>
      </c>
      <c r="N173" s="143">
        <f>671.74-209.82</f>
        <v>461.92</v>
      </c>
      <c r="O173" s="119">
        <f t="shared" si="18"/>
        <v>3016.08</v>
      </c>
      <c r="P173" s="100">
        <v>0</v>
      </c>
    </row>
    <row r="174" spans="1:16" s="3" customFormat="1" ht="20.100000000000001" customHeight="1" x14ac:dyDescent="0.2">
      <c r="A174" s="141">
        <v>164</v>
      </c>
      <c r="B174" s="154" t="s">
        <v>1827</v>
      </c>
      <c r="C174" s="96" t="s">
        <v>161</v>
      </c>
      <c r="D174" s="146">
        <v>3525</v>
      </c>
      <c r="E174" s="146">
        <v>1100</v>
      </c>
      <c r="F174" s="119">
        <v>1510</v>
      </c>
      <c r="G174" s="146">
        <v>375</v>
      </c>
      <c r="H174" s="119">
        <v>0</v>
      </c>
      <c r="I174" s="119">
        <v>800</v>
      </c>
      <c r="J174" s="119">
        <v>250</v>
      </c>
      <c r="K174" s="100">
        <v>0</v>
      </c>
      <c r="L174" s="119">
        <v>0</v>
      </c>
      <c r="M174" s="146">
        <v>7560</v>
      </c>
      <c r="N174" s="146">
        <v>1253.32</v>
      </c>
      <c r="O174" s="146">
        <v>6306.68</v>
      </c>
      <c r="P174" s="100">
        <v>0</v>
      </c>
    </row>
    <row r="175" spans="1:16" s="3" customFormat="1" ht="20.100000000000001" customHeight="1" x14ac:dyDescent="0.2">
      <c r="A175" s="141">
        <v>165</v>
      </c>
      <c r="B175" s="154" t="s">
        <v>205</v>
      </c>
      <c r="C175" s="154" t="s">
        <v>144</v>
      </c>
      <c r="D175" s="142">
        <v>1159</v>
      </c>
      <c r="E175" s="119">
        <v>300</v>
      </c>
      <c r="F175" s="119">
        <v>1510</v>
      </c>
      <c r="G175" s="119">
        <v>0</v>
      </c>
      <c r="H175" s="142">
        <v>50</v>
      </c>
      <c r="I175" s="119">
        <v>0</v>
      </c>
      <c r="J175" s="119">
        <v>250</v>
      </c>
      <c r="K175" s="100">
        <v>0</v>
      </c>
      <c r="L175" s="119">
        <v>0</v>
      </c>
      <c r="M175" s="119">
        <f>SUM(D175:L175)</f>
        <v>3269</v>
      </c>
      <c r="N175" s="143">
        <v>422.66</v>
      </c>
      <c r="O175" s="119">
        <f>M175-N175</f>
        <v>2846.34</v>
      </c>
      <c r="P175" s="100">
        <v>0</v>
      </c>
    </row>
    <row r="176" spans="1:16" s="3" customFormat="1" ht="20.100000000000001" customHeight="1" x14ac:dyDescent="0.2">
      <c r="A176" s="141">
        <v>166</v>
      </c>
      <c r="B176" s="154" t="s">
        <v>315</v>
      </c>
      <c r="C176" s="154" t="s">
        <v>316</v>
      </c>
      <c r="D176" s="142">
        <v>3987</v>
      </c>
      <c r="E176" s="119">
        <v>1100</v>
      </c>
      <c r="F176" s="119">
        <v>1510</v>
      </c>
      <c r="G176" s="119">
        <v>0</v>
      </c>
      <c r="H176" s="142">
        <v>0</v>
      </c>
      <c r="I176" s="119">
        <v>0</v>
      </c>
      <c r="J176" s="119">
        <v>250</v>
      </c>
      <c r="K176" s="100">
        <v>0</v>
      </c>
      <c r="L176" s="119">
        <v>0</v>
      </c>
      <c r="M176" s="119">
        <v>7222</v>
      </c>
      <c r="N176" s="143">
        <v>4098.0600000000004</v>
      </c>
      <c r="O176" s="119">
        <f>M176-N176</f>
        <v>3123.9399999999996</v>
      </c>
      <c r="P176" s="100">
        <v>0</v>
      </c>
    </row>
    <row r="177" spans="1:16" s="3" customFormat="1" ht="20.100000000000001" customHeight="1" x14ac:dyDescent="0.2">
      <c r="A177" s="141">
        <v>167</v>
      </c>
      <c r="B177" s="154" t="s">
        <v>206</v>
      </c>
      <c r="C177" s="154" t="s">
        <v>36</v>
      </c>
      <c r="D177" s="144">
        <v>1074</v>
      </c>
      <c r="E177" s="119">
        <v>300</v>
      </c>
      <c r="F177" s="150">
        <v>1510</v>
      </c>
      <c r="G177" s="119">
        <v>0</v>
      </c>
      <c r="H177" s="144">
        <v>0</v>
      </c>
      <c r="I177" s="150">
        <v>0</v>
      </c>
      <c r="J177" s="150">
        <v>250</v>
      </c>
      <c r="K177" s="100">
        <v>0</v>
      </c>
      <c r="L177" s="150">
        <v>0</v>
      </c>
      <c r="M177" s="119">
        <f t="shared" ref="M177:M183" si="20">SUM(D177:L177)</f>
        <v>3134</v>
      </c>
      <c r="N177" s="143">
        <v>86.52</v>
      </c>
      <c r="O177" s="119">
        <v>2705.17</v>
      </c>
      <c r="P177" s="100">
        <v>0</v>
      </c>
    </row>
    <row r="178" spans="1:16" s="3" customFormat="1" ht="20.100000000000001" customHeight="1" x14ac:dyDescent="0.2">
      <c r="A178" s="141">
        <v>168</v>
      </c>
      <c r="B178" s="154" t="s">
        <v>335</v>
      </c>
      <c r="C178" s="154" t="s">
        <v>36</v>
      </c>
      <c r="D178" s="142">
        <v>1074</v>
      </c>
      <c r="E178" s="119">
        <v>300</v>
      </c>
      <c r="F178" s="119">
        <v>1510</v>
      </c>
      <c r="G178" s="119">
        <v>0</v>
      </c>
      <c r="H178" s="142">
        <v>50</v>
      </c>
      <c r="I178" s="119">
        <v>0</v>
      </c>
      <c r="J178" s="119">
        <v>250</v>
      </c>
      <c r="K178" s="100">
        <v>0</v>
      </c>
      <c r="L178" s="119">
        <v>0</v>
      </c>
      <c r="M178" s="119">
        <f t="shared" si="20"/>
        <v>3184</v>
      </c>
      <c r="N178" s="143">
        <f>1626.12-1205.36</f>
        <v>420.76</v>
      </c>
      <c r="O178" s="119">
        <f t="shared" ref="O178:O183" si="21">M178-N178</f>
        <v>2763.24</v>
      </c>
      <c r="P178" s="100">
        <v>0</v>
      </c>
    </row>
    <row r="179" spans="1:16" s="3" customFormat="1" ht="20.100000000000001" customHeight="1" x14ac:dyDescent="0.2">
      <c r="A179" s="141">
        <v>169</v>
      </c>
      <c r="B179" s="154" t="s">
        <v>413</v>
      </c>
      <c r="C179" s="154" t="s">
        <v>300</v>
      </c>
      <c r="D179" s="142">
        <v>1575</v>
      </c>
      <c r="E179" s="119">
        <v>300</v>
      </c>
      <c r="F179" s="119">
        <v>1510</v>
      </c>
      <c r="G179" s="142">
        <v>0</v>
      </c>
      <c r="H179" s="142">
        <v>75</v>
      </c>
      <c r="I179" s="119">
        <v>0</v>
      </c>
      <c r="J179" s="119">
        <v>250</v>
      </c>
      <c r="K179" s="100">
        <v>0</v>
      </c>
      <c r="L179" s="119">
        <v>0</v>
      </c>
      <c r="M179" s="119">
        <f t="shared" si="20"/>
        <v>3710</v>
      </c>
      <c r="N179" s="143">
        <f>2856.57-2311.67</f>
        <v>544.90000000000009</v>
      </c>
      <c r="O179" s="119">
        <f t="shared" si="21"/>
        <v>3165.1</v>
      </c>
      <c r="P179" s="100">
        <v>0</v>
      </c>
    </row>
    <row r="180" spans="1:16" s="3" customFormat="1" ht="20.100000000000001" customHeight="1" x14ac:dyDescent="0.2">
      <c r="A180" s="141">
        <v>170</v>
      </c>
      <c r="B180" s="154" t="s">
        <v>207</v>
      </c>
      <c r="C180" s="154" t="s">
        <v>36</v>
      </c>
      <c r="D180" s="142">
        <v>1074</v>
      </c>
      <c r="E180" s="119">
        <v>300</v>
      </c>
      <c r="F180" s="119">
        <v>1510</v>
      </c>
      <c r="G180" s="119">
        <v>0</v>
      </c>
      <c r="H180" s="142">
        <v>50</v>
      </c>
      <c r="I180" s="119">
        <v>0</v>
      </c>
      <c r="J180" s="119">
        <v>250</v>
      </c>
      <c r="K180" s="100">
        <v>0</v>
      </c>
      <c r="L180" s="119">
        <v>0</v>
      </c>
      <c r="M180" s="119">
        <f t="shared" si="20"/>
        <v>3184</v>
      </c>
      <c r="N180" s="143">
        <v>420.76</v>
      </c>
      <c r="O180" s="119">
        <f t="shared" si="21"/>
        <v>2763.24</v>
      </c>
      <c r="P180" s="100">
        <v>0</v>
      </c>
    </row>
    <row r="181" spans="1:16" s="3" customFormat="1" ht="20.100000000000001" customHeight="1" x14ac:dyDescent="0.2">
      <c r="A181" s="141">
        <v>171</v>
      </c>
      <c r="B181" s="154" t="s">
        <v>310</v>
      </c>
      <c r="C181" s="154" t="s">
        <v>208</v>
      </c>
      <c r="D181" s="142">
        <v>3295</v>
      </c>
      <c r="E181" s="119">
        <v>1100</v>
      </c>
      <c r="F181" s="119">
        <v>1510</v>
      </c>
      <c r="G181" s="142">
        <v>375</v>
      </c>
      <c r="H181" s="142">
        <v>0</v>
      </c>
      <c r="I181" s="119">
        <v>0</v>
      </c>
      <c r="J181" s="119">
        <v>250</v>
      </c>
      <c r="K181" s="100">
        <v>0</v>
      </c>
      <c r="L181" s="119">
        <v>0</v>
      </c>
      <c r="M181" s="119">
        <f t="shared" si="20"/>
        <v>6530</v>
      </c>
      <c r="N181" s="143">
        <v>1110.1500000000001</v>
      </c>
      <c r="O181" s="119">
        <f t="shared" si="21"/>
        <v>5419.85</v>
      </c>
      <c r="P181" s="100">
        <v>0</v>
      </c>
    </row>
    <row r="182" spans="1:16" s="3" customFormat="1" ht="20.100000000000001" customHeight="1" x14ac:dyDescent="0.2">
      <c r="A182" s="141">
        <v>172</v>
      </c>
      <c r="B182" s="154" t="s">
        <v>209</v>
      </c>
      <c r="C182" s="154" t="s">
        <v>361</v>
      </c>
      <c r="D182" s="142">
        <v>2441</v>
      </c>
      <c r="E182" s="119">
        <v>300</v>
      </c>
      <c r="F182" s="119">
        <v>1510</v>
      </c>
      <c r="G182" s="119">
        <v>0</v>
      </c>
      <c r="H182" s="142">
        <v>50</v>
      </c>
      <c r="I182" s="142">
        <v>800</v>
      </c>
      <c r="J182" s="119">
        <v>250</v>
      </c>
      <c r="K182" s="100">
        <v>0</v>
      </c>
      <c r="L182" s="119">
        <v>0</v>
      </c>
      <c r="M182" s="119">
        <f t="shared" si="20"/>
        <v>5351</v>
      </c>
      <c r="N182" s="143">
        <f>3544.51-2652.02</f>
        <v>892.49000000000024</v>
      </c>
      <c r="O182" s="119">
        <f t="shared" si="21"/>
        <v>4458.51</v>
      </c>
      <c r="P182" s="100">
        <v>0</v>
      </c>
    </row>
    <row r="183" spans="1:16" s="3" customFormat="1" ht="20.100000000000001" customHeight="1" x14ac:dyDescent="0.2">
      <c r="A183" s="141">
        <v>173</v>
      </c>
      <c r="B183" s="154" t="s">
        <v>210</v>
      </c>
      <c r="C183" s="154" t="s">
        <v>135</v>
      </c>
      <c r="D183" s="142">
        <v>1128</v>
      </c>
      <c r="E183" s="100">
        <v>300</v>
      </c>
      <c r="F183" s="119">
        <v>1510</v>
      </c>
      <c r="G183" s="119">
        <v>0</v>
      </c>
      <c r="H183" s="142">
        <v>50</v>
      </c>
      <c r="I183" s="119">
        <v>0</v>
      </c>
      <c r="J183" s="119">
        <v>250</v>
      </c>
      <c r="K183" s="100">
        <v>0</v>
      </c>
      <c r="L183" s="119">
        <v>0</v>
      </c>
      <c r="M183" s="119">
        <f t="shared" si="20"/>
        <v>3238</v>
      </c>
      <c r="N183" s="143">
        <v>418.32</v>
      </c>
      <c r="O183" s="119">
        <f t="shared" si="21"/>
        <v>2819.68</v>
      </c>
      <c r="P183" s="100">
        <v>0</v>
      </c>
    </row>
    <row r="184" spans="1:16" s="3" customFormat="1" ht="20.100000000000001" customHeight="1" x14ac:dyDescent="0.2">
      <c r="A184" s="141">
        <v>174</v>
      </c>
      <c r="B184" s="154" t="s">
        <v>1881</v>
      </c>
      <c r="C184" s="145" t="s">
        <v>1896</v>
      </c>
      <c r="D184" s="146">
        <v>1253</v>
      </c>
      <c r="E184" s="119">
        <v>300</v>
      </c>
      <c r="F184" s="119">
        <v>1510</v>
      </c>
      <c r="G184" s="119">
        <v>0</v>
      </c>
      <c r="H184" s="142">
        <v>50</v>
      </c>
      <c r="I184" s="119">
        <v>0</v>
      </c>
      <c r="J184" s="119">
        <v>250</v>
      </c>
      <c r="K184" s="100">
        <v>0</v>
      </c>
      <c r="L184" s="119">
        <v>0</v>
      </c>
      <c r="M184" s="146">
        <v>5353.35</v>
      </c>
      <c r="N184" s="146">
        <v>691.89</v>
      </c>
      <c r="O184" s="146">
        <v>4661.46</v>
      </c>
      <c r="P184" s="100">
        <v>0</v>
      </c>
    </row>
    <row r="185" spans="1:16" s="3" customFormat="1" ht="20.100000000000001" customHeight="1" x14ac:dyDescent="0.2">
      <c r="A185" s="141">
        <v>175</v>
      </c>
      <c r="B185" s="154" t="s">
        <v>393</v>
      </c>
      <c r="C185" s="154" t="s">
        <v>146</v>
      </c>
      <c r="D185" s="142">
        <v>6759</v>
      </c>
      <c r="E185" s="119">
        <v>3300</v>
      </c>
      <c r="F185" s="119">
        <v>1510</v>
      </c>
      <c r="G185" s="119">
        <v>0</v>
      </c>
      <c r="H185" s="142">
        <v>0</v>
      </c>
      <c r="I185" s="100">
        <v>0</v>
      </c>
      <c r="J185" s="119">
        <v>250</v>
      </c>
      <c r="K185" s="100">
        <v>0</v>
      </c>
      <c r="L185" s="119">
        <v>0</v>
      </c>
      <c r="M185" s="119">
        <f t="shared" ref="M185:M230" si="22">SUM(D185:L185)</f>
        <v>11819</v>
      </c>
      <c r="N185" s="143">
        <f>2942.64-389.06</f>
        <v>2553.58</v>
      </c>
      <c r="O185" s="119">
        <f>M185-N185</f>
        <v>9265.42</v>
      </c>
      <c r="P185" s="100">
        <v>0</v>
      </c>
    </row>
    <row r="186" spans="1:16" s="3" customFormat="1" ht="20.100000000000001" customHeight="1" x14ac:dyDescent="0.2">
      <c r="A186" s="141">
        <v>176</v>
      </c>
      <c r="B186" s="154" t="s">
        <v>364</v>
      </c>
      <c r="C186" s="154" t="s">
        <v>132</v>
      </c>
      <c r="D186" s="142">
        <v>1302</v>
      </c>
      <c r="E186" s="119">
        <v>300</v>
      </c>
      <c r="F186" s="119">
        <v>1510</v>
      </c>
      <c r="G186" s="119">
        <v>0</v>
      </c>
      <c r="H186" s="142">
        <v>50</v>
      </c>
      <c r="I186" s="142">
        <v>300</v>
      </c>
      <c r="J186" s="119">
        <v>250</v>
      </c>
      <c r="K186" s="100">
        <v>0</v>
      </c>
      <c r="L186" s="119">
        <v>0</v>
      </c>
      <c r="M186" s="119">
        <f t="shared" si="22"/>
        <v>3712</v>
      </c>
      <c r="N186" s="143">
        <v>484.68</v>
      </c>
      <c r="O186" s="119">
        <f>M186-N186</f>
        <v>3227.32</v>
      </c>
      <c r="P186" s="100">
        <v>0</v>
      </c>
    </row>
    <row r="187" spans="1:16" s="3" customFormat="1" ht="20.100000000000001" customHeight="1" x14ac:dyDescent="0.2">
      <c r="A187" s="141">
        <v>177</v>
      </c>
      <c r="B187" s="154" t="s">
        <v>416</v>
      </c>
      <c r="C187" s="154" t="s">
        <v>37</v>
      </c>
      <c r="D187" s="142">
        <v>1381</v>
      </c>
      <c r="E187" s="100">
        <v>300</v>
      </c>
      <c r="F187" s="119">
        <v>1510</v>
      </c>
      <c r="G187" s="119">
        <v>0</v>
      </c>
      <c r="H187" s="142">
        <v>0</v>
      </c>
      <c r="I187" s="142">
        <v>600</v>
      </c>
      <c r="J187" s="119">
        <v>250</v>
      </c>
      <c r="K187" s="100">
        <v>0</v>
      </c>
      <c r="L187" s="119">
        <v>0</v>
      </c>
      <c r="M187" s="119">
        <f t="shared" si="22"/>
        <v>4041</v>
      </c>
      <c r="N187" s="143">
        <v>530.74</v>
      </c>
      <c r="O187" s="119">
        <f>M187-N187</f>
        <v>3510.26</v>
      </c>
      <c r="P187" s="100">
        <v>0</v>
      </c>
    </row>
    <row r="188" spans="1:16" s="3" customFormat="1" ht="20.100000000000001" customHeight="1" x14ac:dyDescent="0.2">
      <c r="A188" s="141">
        <v>178</v>
      </c>
      <c r="B188" s="154" t="s">
        <v>294</v>
      </c>
      <c r="C188" s="154" t="s">
        <v>36</v>
      </c>
      <c r="D188" s="142">
        <v>1074</v>
      </c>
      <c r="E188" s="119">
        <v>300</v>
      </c>
      <c r="F188" s="119">
        <v>1510</v>
      </c>
      <c r="G188" s="119">
        <v>0</v>
      </c>
      <c r="H188" s="142">
        <v>50</v>
      </c>
      <c r="I188" s="119">
        <v>0</v>
      </c>
      <c r="J188" s="119">
        <v>250</v>
      </c>
      <c r="K188" s="100">
        <v>0</v>
      </c>
      <c r="L188" s="119">
        <v>0</v>
      </c>
      <c r="M188" s="119">
        <f t="shared" si="22"/>
        <v>3184</v>
      </c>
      <c r="N188" s="100">
        <f>88.02+322.74</f>
        <v>410.76</v>
      </c>
      <c r="O188" s="119">
        <v>2886.22</v>
      </c>
      <c r="P188" s="100">
        <v>0</v>
      </c>
    </row>
    <row r="189" spans="1:16" s="6" customFormat="1" ht="20.100000000000001" customHeight="1" x14ac:dyDescent="0.2">
      <c r="A189" s="141">
        <v>179</v>
      </c>
      <c r="B189" s="154" t="s">
        <v>417</v>
      </c>
      <c r="C189" s="154" t="s">
        <v>132</v>
      </c>
      <c r="D189" s="142">
        <v>1302</v>
      </c>
      <c r="E189" s="100">
        <v>300</v>
      </c>
      <c r="F189" s="119">
        <v>1510</v>
      </c>
      <c r="G189" s="119">
        <v>0</v>
      </c>
      <c r="H189" s="142">
        <v>50</v>
      </c>
      <c r="I189" s="119">
        <v>0</v>
      </c>
      <c r="J189" s="119">
        <v>250</v>
      </c>
      <c r="K189" s="100">
        <v>0</v>
      </c>
      <c r="L189" s="119">
        <v>0</v>
      </c>
      <c r="M189" s="119">
        <f t="shared" si="22"/>
        <v>3412</v>
      </c>
      <c r="N189" s="143">
        <f>1250.28-747.6</f>
        <v>502.67999999999995</v>
      </c>
      <c r="O189" s="119">
        <f>M189-N189</f>
        <v>2909.32</v>
      </c>
      <c r="P189" s="100">
        <v>0</v>
      </c>
    </row>
    <row r="190" spans="1:16" s="3" customFormat="1" ht="20.100000000000001" customHeight="1" x14ac:dyDescent="0.2">
      <c r="A190" s="141">
        <v>180</v>
      </c>
      <c r="B190" s="154" t="s">
        <v>211</v>
      </c>
      <c r="C190" s="154" t="s">
        <v>36</v>
      </c>
      <c r="D190" s="142">
        <v>1074</v>
      </c>
      <c r="E190" s="119">
        <v>300</v>
      </c>
      <c r="F190" s="119">
        <v>1510</v>
      </c>
      <c r="G190" s="119">
        <v>0</v>
      </c>
      <c r="H190" s="142">
        <v>75</v>
      </c>
      <c r="I190" s="119">
        <v>0</v>
      </c>
      <c r="J190" s="119">
        <v>250</v>
      </c>
      <c r="K190" s="100">
        <v>0</v>
      </c>
      <c r="L190" s="119">
        <v>0</v>
      </c>
      <c r="M190" s="119">
        <f t="shared" si="22"/>
        <v>3209</v>
      </c>
      <c r="N190" s="143">
        <f>325.49+88.77</f>
        <v>414.26</v>
      </c>
      <c r="O190" s="119">
        <v>1183.48</v>
      </c>
      <c r="P190" s="100">
        <v>0</v>
      </c>
    </row>
    <row r="191" spans="1:16" s="3" customFormat="1" ht="20.100000000000001" customHeight="1" x14ac:dyDescent="0.2">
      <c r="A191" s="141">
        <v>181</v>
      </c>
      <c r="B191" s="154" t="s">
        <v>354</v>
      </c>
      <c r="C191" s="154" t="s">
        <v>144</v>
      </c>
      <c r="D191" s="142">
        <v>1159</v>
      </c>
      <c r="E191" s="119">
        <v>300</v>
      </c>
      <c r="F191" s="119">
        <v>1510</v>
      </c>
      <c r="G191" s="119">
        <v>0</v>
      </c>
      <c r="H191" s="142">
        <v>75</v>
      </c>
      <c r="I191" s="119">
        <v>0</v>
      </c>
      <c r="J191" s="119">
        <v>250</v>
      </c>
      <c r="K191" s="100">
        <v>0</v>
      </c>
      <c r="L191" s="119">
        <v>0</v>
      </c>
      <c r="M191" s="119">
        <f t="shared" si="22"/>
        <v>3294</v>
      </c>
      <c r="N191" s="143">
        <v>467.07</v>
      </c>
      <c r="O191" s="119">
        <f t="shared" ref="O191:O207" si="23">M191-N191</f>
        <v>2826.93</v>
      </c>
      <c r="P191" s="100">
        <v>0</v>
      </c>
    </row>
    <row r="192" spans="1:16" s="3" customFormat="1" ht="20.100000000000001" customHeight="1" x14ac:dyDescent="0.2">
      <c r="A192" s="141">
        <v>182</v>
      </c>
      <c r="B192" s="154" t="s">
        <v>212</v>
      </c>
      <c r="C192" s="154" t="s">
        <v>36</v>
      </c>
      <c r="D192" s="142">
        <v>1074</v>
      </c>
      <c r="E192" s="119">
        <v>300</v>
      </c>
      <c r="F192" s="119">
        <v>1510</v>
      </c>
      <c r="G192" s="142">
        <v>0</v>
      </c>
      <c r="H192" s="142">
        <v>50</v>
      </c>
      <c r="I192" s="119">
        <v>0</v>
      </c>
      <c r="J192" s="100">
        <v>250</v>
      </c>
      <c r="K192" s="100">
        <v>0</v>
      </c>
      <c r="L192" s="119">
        <v>0</v>
      </c>
      <c r="M192" s="119">
        <f t="shared" si="22"/>
        <v>3184</v>
      </c>
      <c r="N192" s="100">
        <f>2083.39-1672.43</f>
        <v>410.95999999999981</v>
      </c>
      <c r="O192" s="119">
        <f t="shared" si="23"/>
        <v>2773.04</v>
      </c>
      <c r="P192" s="100">
        <v>0</v>
      </c>
    </row>
    <row r="193" spans="1:16" s="3" customFormat="1" ht="20.100000000000001" customHeight="1" x14ac:dyDescent="0.2">
      <c r="A193" s="141">
        <v>183</v>
      </c>
      <c r="B193" s="154" t="s">
        <v>397</v>
      </c>
      <c r="C193" s="154" t="s">
        <v>36</v>
      </c>
      <c r="D193" s="142">
        <v>1074</v>
      </c>
      <c r="E193" s="119">
        <v>300</v>
      </c>
      <c r="F193" s="119">
        <v>1510</v>
      </c>
      <c r="G193" s="142">
        <v>0</v>
      </c>
      <c r="H193" s="142">
        <v>75</v>
      </c>
      <c r="I193" s="119">
        <v>0</v>
      </c>
      <c r="J193" s="119">
        <v>250</v>
      </c>
      <c r="K193" s="100">
        <v>0</v>
      </c>
      <c r="L193" s="119">
        <v>0</v>
      </c>
      <c r="M193" s="119">
        <f t="shared" si="22"/>
        <v>3209</v>
      </c>
      <c r="N193" s="143">
        <v>410.76</v>
      </c>
      <c r="O193" s="119">
        <f t="shared" si="23"/>
        <v>2798.24</v>
      </c>
      <c r="P193" s="100">
        <v>0</v>
      </c>
    </row>
    <row r="194" spans="1:16" s="3" customFormat="1" ht="20.100000000000001" customHeight="1" x14ac:dyDescent="0.2">
      <c r="A194" s="141">
        <v>184</v>
      </c>
      <c r="B194" s="154" t="s">
        <v>355</v>
      </c>
      <c r="C194" s="154" t="s">
        <v>36</v>
      </c>
      <c r="D194" s="142">
        <v>1074</v>
      </c>
      <c r="E194" s="119">
        <v>300</v>
      </c>
      <c r="F194" s="119">
        <v>1510</v>
      </c>
      <c r="G194" s="119">
        <v>0</v>
      </c>
      <c r="H194" s="142">
        <v>0</v>
      </c>
      <c r="I194" s="119">
        <v>0</v>
      </c>
      <c r="J194" s="119">
        <v>250</v>
      </c>
      <c r="K194" s="100">
        <v>0</v>
      </c>
      <c r="L194" s="119">
        <v>0</v>
      </c>
      <c r="M194" s="119">
        <f t="shared" si="22"/>
        <v>3134</v>
      </c>
      <c r="N194" s="143">
        <v>403.76</v>
      </c>
      <c r="O194" s="119">
        <f t="shared" si="23"/>
        <v>2730.24</v>
      </c>
      <c r="P194" s="100">
        <v>0</v>
      </c>
    </row>
    <row r="195" spans="1:16" s="3" customFormat="1" ht="20.100000000000001" customHeight="1" x14ac:dyDescent="0.2">
      <c r="A195" s="141">
        <v>185</v>
      </c>
      <c r="B195" s="154" t="s">
        <v>377</v>
      </c>
      <c r="C195" s="154" t="s">
        <v>362</v>
      </c>
      <c r="D195" s="142">
        <v>1105</v>
      </c>
      <c r="E195" s="119">
        <v>300</v>
      </c>
      <c r="F195" s="119">
        <v>1510</v>
      </c>
      <c r="G195" s="119">
        <v>0</v>
      </c>
      <c r="H195" s="142">
        <v>75</v>
      </c>
      <c r="I195" s="119">
        <v>0</v>
      </c>
      <c r="J195" s="119">
        <v>250</v>
      </c>
      <c r="K195" s="100">
        <v>0</v>
      </c>
      <c r="L195" s="119">
        <v>0</v>
      </c>
      <c r="M195" s="119">
        <f t="shared" si="22"/>
        <v>3240</v>
      </c>
      <c r="N195" s="143">
        <v>464.95</v>
      </c>
      <c r="O195" s="119">
        <f t="shared" si="23"/>
        <v>2775.05</v>
      </c>
      <c r="P195" s="100">
        <v>0</v>
      </c>
    </row>
    <row r="196" spans="1:16" s="41" customFormat="1" ht="20.100000000000001" customHeight="1" x14ac:dyDescent="0.2">
      <c r="A196" s="141">
        <v>186</v>
      </c>
      <c r="B196" s="154" t="s">
        <v>392</v>
      </c>
      <c r="C196" s="154" t="s">
        <v>350</v>
      </c>
      <c r="D196" s="142">
        <v>1192</v>
      </c>
      <c r="E196" s="119">
        <v>300</v>
      </c>
      <c r="F196" s="119">
        <v>1510</v>
      </c>
      <c r="G196" s="119">
        <v>0</v>
      </c>
      <c r="H196" s="142">
        <v>50</v>
      </c>
      <c r="I196" s="142">
        <v>550</v>
      </c>
      <c r="J196" s="119">
        <v>250</v>
      </c>
      <c r="K196" s="100">
        <v>0</v>
      </c>
      <c r="L196" s="119">
        <v>0</v>
      </c>
      <c r="M196" s="119">
        <f t="shared" si="22"/>
        <v>3852</v>
      </c>
      <c r="N196" s="143">
        <v>504.28</v>
      </c>
      <c r="O196" s="119">
        <f t="shared" si="23"/>
        <v>3347.7200000000003</v>
      </c>
      <c r="P196" s="100">
        <v>0</v>
      </c>
    </row>
    <row r="197" spans="1:16" s="3" customFormat="1" ht="20.100000000000001" customHeight="1" x14ac:dyDescent="0.2">
      <c r="A197" s="141">
        <v>187</v>
      </c>
      <c r="B197" s="154" t="s">
        <v>213</v>
      </c>
      <c r="C197" s="154" t="s">
        <v>38</v>
      </c>
      <c r="D197" s="142">
        <v>1039</v>
      </c>
      <c r="E197" s="119">
        <v>300</v>
      </c>
      <c r="F197" s="119">
        <v>1510</v>
      </c>
      <c r="G197" s="119">
        <v>0</v>
      </c>
      <c r="H197" s="142">
        <v>0</v>
      </c>
      <c r="I197" s="119">
        <v>0</v>
      </c>
      <c r="J197" s="119">
        <v>250</v>
      </c>
      <c r="K197" s="100">
        <v>0</v>
      </c>
      <c r="L197" s="119">
        <v>0</v>
      </c>
      <c r="M197" s="119">
        <f t="shared" si="22"/>
        <v>3099</v>
      </c>
      <c r="N197" s="143">
        <v>414.26</v>
      </c>
      <c r="O197" s="119">
        <f t="shared" si="23"/>
        <v>2684.74</v>
      </c>
      <c r="P197" s="100">
        <v>0</v>
      </c>
    </row>
    <row r="198" spans="1:16" s="3" customFormat="1" ht="20.100000000000001" customHeight="1" x14ac:dyDescent="0.2">
      <c r="A198" s="141">
        <v>188</v>
      </c>
      <c r="B198" s="154" t="s">
        <v>214</v>
      </c>
      <c r="C198" s="154" t="s">
        <v>38</v>
      </c>
      <c r="D198" s="142">
        <v>1039</v>
      </c>
      <c r="E198" s="100">
        <v>300</v>
      </c>
      <c r="F198" s="119">
        <v>1510</v>
      </c>
      <c r="G198" s="119">
        <v>0</v>
      </c>
      <c r="H198" s="142">
        <v>75</v>
      </c>
      <c r="I198" s="119">
        <v>0</v>
      </c>
      <c r="J198" s="119">
        <v>250</v>
      </c>
      <c r="K198" s="100">
        <v>0</v>
      </c>
      <c r="L198" s="119">
        <v>0</v>
      </c>
      <c r="M198" s="119">
        <f t="shared" si="22"/>
        <v>3174</v>
      </c>
      <c r="N198" s="143">
        <f>2063.58-1584.22</f>
        <v>479.3599999999999</v>
      </c>
      <c r="O198" s="119">
        <f t="shared" si="23"/>
        <v>2694.6400000000003</v>
      </c>
      <c r="P198" s="100">
        <v>0</v>
      </c>
    </row>
    <row r="199" spans="1:16" s="3" customFormat="1" ht="20.100000000000001" customHeight="1" x14ac:dyDescent="0.2">
      <c r="A199" s="141">
        <v>189</v>
      </c>
      <c r="B199" s="154" t="s">
        <v>441</v>
      </c>
      <c r="C199" s="154" t="s">
        <v>38</v>
      </c>
      <c r="D199" s="142">
        <v>1039</v>
      </c>
      <c r="E199" s="100">
        <v>300</v>
      </c>
      <c r="F199" s="119">
        <v>1510</v>
      </c>
      <c r="G199" s="119">
        <v>0</v>
      </c>
      <c r="H199" s="142">
        <v>50</v>
      </c>
      <c r="I199" s="119">
        <v>0</v>
      </c>
      <c r="J199" s="119">
        <v>250</v>
      </c>
      <c r="K199" s="100">
        <v>0</v>
      </c>
      <c r="L199" s="119">
        <v>0</v>
      </c>
      <c r="M199" s="119">
        <f t="shared" si="22"/>
        <v>3149</v>
      </c>
      <c r="N199" s="143">
        <f>1976.54-1570.68</f>
        <v>405.8599999999999</v>
      </c>
      <c r="O199" s="119">
        <f t="shared" si="23"/>
        <v>2743.1400000000003</v>
      </c>
      <c r="P199" s="100">
        <v>0</v>
      </c>
    </row>
    <row r="200" spans="1:16" s="3" customFormat="1" ht="20.100000000000001" customHeight="1" x14ac:dyDescent="0.2">
      <c r="A200" s="141">
        <v>190</v>
      </c>
      <c r="B200" s="154" t="s">
        <v>408</v>
      </c>
      <c r="C200" s="154" t="s">
        <v>77</v>
      </c>
      <c r="D200" s="142">
        <v>10261</v>
      </c>
      <c r="E200" s="119">
        <v>4300</v>
      </c>
      <c r="F200" s="119">
        <v>1510</v>
      </c>
      <c r="G200" s="119">
        <v>0</v>
      </c>
      <c r="H200" s="142">
        <v>0</v>
      </c>
      <c r="I200" s="119">
        <v>0</v>
      </c>
      <c r="J200" s="119">
        <v>250</v>
      </c>
      <c r="K200" s="100">
        <v>0</v>
      </c>
      <c r="L200" s="119">
        <v>0</v>
      </c>
      <c r="M200" s="119">
        <f t="shared" si="22"/>
        <v>16321</v>
      </c>
      <c r="N200" s="143">
        <v>3797.28</v>
      </c>
      <c r="O200" s="119">
        <f t="shared" si="23"/>
        <v>12523.72</v>
      </c>
      <c r="P200" s="100">
        <v>0</v>
      </c>
    </row>
    <row r="201" spans="1:16" s="3" customFormat="1" ht="20.100000000000001" customHeight="1" x14ac:dyDescent="0.2">
      <c r="A201" s="141">
        <v>191</v>
      </c>
      <c r="B201" s="154" t="s">
        <v>405</v>
      </c>
      <c r="C201" s="154" t="s">
        <v>303</v>
      </c>
      <c r="D201" s="142">
        <v>1192</v>
      </c>
      <c r="E201" s="119">
        <v>300</v>
      </c>
      <c r="F201" s="119">
        <v>1510</v>
      </c>
      <c r="G201" s="119">
        <v>0</v>
      </c>
      <c r="H201" s="142">
        <v>50</v>
      </c>
      <c r="I201" s="119">
        <v>0</v>
      </c>
      <c r="J201" s="119">
        <v>250</v>
      </c>
      <c r="K201" s="100">
        <v>0</v>
      </c>
      <c r="L201" s="119">
        <v>0</v>
      </c>
      <c r="M201" s="119">
        <f t="shared" si="22"/>
        <v>3302</v>
      </c>
      <c r="N201" s="143">
        <v>427.28</v>
      </c>
      <c r="O201" s="119">
        <f t="shared" si="23"/>
        <v>2874.7200000000003</v>
      </c>
      <c r="P201" s="100">
        <v>0</v>
      </c>
    </row>
    <row r="202" spans="1:16" s="3" customFormat="1" ht="20.100000000000001" customHeight="1" x14ac:dyDescent="0.2">
      <c r="A202" s="141">
        <v>192</v>
      </c>
      <c r="B202" s="154" t="s">
        <v>254</v>
      </c>
      <c r="C202" s="154" t="s">
        <v>363</v>
      </c>
      <c r="D202" s="142">
        <v>6297</v>
      </c>
      <c r="E202" s="119">
        <v>3300</v>
      </c>
      <c r="F202" s="119">
        <v>1510</v>
      </c>
      <c r="G202" s="142">
        <v>375</v>
      </c>
      <c r="H202" s="142">
        <v>0</v>
      </c>
      <c r="I202" s="119">
        <v>0</v>
      </c>
      <c r="J202" s="119">
        <v>250</v>
      </c>
      <c r="K202" s="100">
        <v>0</v>
      </c>
      <c r="L202" s="119">
        <v>0</v>
      </c>
      <c r="M202" s="119">
        <f t="shared" si="22"/>
        <v>11732</v>
      </c>
      <c r="N202" s="143">
        <v>2510.6999999999998</v>
      </c>
      <c r="O202" s="119">
        <f t="shared" si="23"/>
        <v>9221.2999999999993</v>
      </c>
      <c r="P202" s="100">
        <v>0</v>
      </c>
    </row>
    <row r="203" spans="1:16" s="3" customFormat="1" ht="20.100000000000001" customHeight="1" x14ac:dyDescent="0.2">
      <c r="A203" s="141">
        <v>193</v>
      </c>
      <c r="B203" s="154" t="s">
        <v>356</v>
      </c>
      <c r="C203" s="154" t="s">
        <v>146</v>
      </c>
      <c r="D203" s="142">
        <v>6759</v>
      </c>
      <c r="E203" s="119">
        <v>3300</v>
      </c>
      <c r="F203" s="119">
        <v>1510</v>
      </c>
      <c r="G203" s="142">
        <v>375</v>
      </c>
      <c r="H203" s="142">
        <v>0</v>
      </c>
      <c r="I203" s="142">
        <v>0</v>
      </c>
      <c r="J203" s="119">
        <v>250</v>
      </c>
      <c r="K203" s="100">
        <v>0</v>
      </c>
      <c r="L203" s="119">
        <v>0</v>
      </c>
      <c r="M203" s="119">
        <f t="shared" si="22"/>
        <v>12194</v>
      </c>
      <c r="N203" s="143">
        <f>5154.99-2514.02</f>
        <v>2640.97</v>
      </c>
      <c r="O203" s="119">
        <f t="shared" si="23"/>
        <v>9553.0300000000007</v>
      </c>
      <c r="P203" s="100">
        <v>0</v>
      </c>
    </row>
    <row r="204" spans="1:16" s="3" customFormat="1" ht="20.100000000000001" customHeight="1" x14ac:dyDescent="0.2">
      <c r="A204" s="141">
        <v>194</v>
      </c>
      <c r="B204" s="154" t="s">
        <v>215</v>
      </c>
      <c r="C204" s="154" t="s">
        <v>36</v>
      </c>
      <c r="D204" s="142">
        <v>1074</v>
      </c>
      <c r="E204" s="119">
        <v>300</v>
      </c>
      <c r="F204" s="119">
        <v>1510</v>
      </c>
      <c r="G204" s="119">
        <v>0</v>
      </c>
      <c r="H204" s="142">
        <v>75</v>
      </c>
      <c r="I204" s="142">
        <v>1200</v>
      </c>
      <c r="J204" s="119">
        <v>250</v>
      </c>
      <c r="K204" s="100">
        <v>0</v>
      </c>
      <c r="L204" s="119">
        <v>0</v>
      </c>
      <c r="M204" s="119">
        <f t="shared" si="22"/>
        <v>4409</v>
      </c>
      <c r="N204" s="143">
        <v>647.82000000000005</v>
      </c>
      <c r="O204" s="119">
        <f t="shared" si="23"/>
        <v>3761.18</v>
      </c>
      <c r="P204" s="100">
        <v>0</v>
      </c>
    </row>
    <row r="205" spans="1:16" s="3" customFormat="1" ht="20.100000000000001" customHeight="1" x14ac:dyDescent="0.2">
      <c r="A205" s="141">
        <v>195</v>
      </c>
      <c r="B205" s="154" t="s">
        <v>216</v>
      </c>
      <c r="C205" s="154" t="s">
        <v>36</v>
      </c>
      <c r="D205" s="142">
        <v>1074</v>
      </c>
      <c r="E205" s="119">
        <v>300</v>
      </c>
      <c r="F205" s="119">
        <v>1510</v>
      </c>
      <c r="G205" s="119">
        <v>0</v>
      </c>
      <c r="H205" s="142">
        <v>50</v>
      </c>
      <c r="I205" s="119">
        <v>0</v>
      </c>
      <c r="J205" s="119">
        <v>250</v>
      </c>
      <c r="K205" s="100">
        <v>0</v>
      </c>
      <c r="L205" s="119">
        <v>0</v>
      </c>
      <c r="M205" s="119">
        <f t="shared" si="22"/>
        <v>3184</v>
      </c>
      <c r="N205" s="143">
        <f>2203.67-1782.91</f>
        <v>420.76</v>
      </c>
      <c r="O205" s="119">
        <f t="shared" si="23"/>
        <v>2763.24</v>
      </c>
      <c r="P205" s="100">
        <v>0</v>
      </c>
    </row>
    <row r="206" spans="1:16" s="3" customFormat="1" ht="20.100000000000001" customHeight="1" x14ac:dyDescent="0.2">
      <c r="A206" s="141">
        <v>196</v>
      </c>
      <c r="B206" s="154" t="s">
        <v>217</v>
      </c>
      <c r="C206" s="154" t="s">
        <v>300</v>
      </c>
      <c r="D206" s="142">
        <v>1575</v>
      </c>
      <c r="E206" s="119">
        <v>300</v>
      </c>
      <c r="F206" s="119">
        <v>1510</v>
      </c>
      <c r="G206" s="119">
        <v>0</v>
      </c>
      <c r="H206" s="142">
        <v>50</v>
      </c>
      <c r="I206" s="119">
        <v>0</v>
      </c>
      <c r="J206" s="119">
        <v>250</v>
      </c>
      <c r="K206" s="100">
        <v>0</v>
      </c>
      <c r="L206" s="119">
        <v>0</v>
      </c>
      <c r="M206" s="119">
        <f t="shared" si="22"/>
        <v>3685</v>
      </c>
      <c r="N206" s="143">
        <v>480.9</v>
      </c>
      <c r="O206" s="119">
        <f t="shared" si="23"/>
        <v>3204.1</v>
      </c>
      <c r="P206" s="100">
        <v>0</v>
      </c>
    </row>
    <row r="207" spans="1:16" s="3" customFormat="1" ht="20.100000000000001" customHeight="1" x14ac:dyDescent="0.2">
      <c r="A207" s="141">
        <v>197</v>
      </c>
      <c r="B207" s="154" t="s">
        <v>218</v>
      </c>
      <c r="C207" s="154" t="s">
        <v>161</v>
      </c>
      <c r="D207" s="142">
        <v>3525</v>
      </c>
      <c r="E207" s="119">
        <v>1100</v>
      </c>
      <c r="F207" s="119">
        <v>1510</v>
      </c>
      <c r="G207" s="142">
        <v>375</v>
      </c>
      <c r="H207" s="142">
        <v>0</v>
      </c>
      <c r="I207" s="119">
        <v>0</v>
      </c>
      <c r="J207" s="119">
        <v>250</v>
      </c>
      <c r="K207" s="100">
        <v>0</v>
      </c>
      <c r="L207" s="119">
        <v>0</v>
      </c>
      <c r="M207" s="119">
        <f t="shared" si="22"/>
        <v>6760</v>
      </c>
      <c r="N207" s="143">
        <v>1156.6099999999999</v>
      </c>
      <c r="O207" s="119">
        <f t="shared" si="23"/>
        <v>5603.39</v>
      </c>
      <c r="P207" s="100">
        <v>0</v>
      </c>
    </row>
    <row r="208" spans="1:16" s="3" customFormat="1" ht="20.100000000000001" customHeight="1" x14ac:dyDescent="0.2">
      <c r="A208" s="141">
        <v>198</v>
      </c>
      <c r="B208" s="154" t="s">
        <v>304</v>
      </c>
      <c r="C208" s="154" t="s">
        <v>300</v>
      </c>
      <c r="D208" s="142">
        <v>1575</v>
      </c>
      <c r="E208" s="119">
        <v>300</v>
      </c>
      <c r="F208" s="119">
        <v>1510</v>
      </c>
      <c r="G208" s="119">
        <v>0</v>
      </c>
      <c r="H208" s="142">
        <v>75</v>
      </c>
      <c r="I208" s="142">
        <v>800</v>
      </c>
      <c r="J208" s="119">
        <v>250</v>
      </c>
      <c r="K208" s="100">
        <v>0</v>
      </c>
      <c r="L208" s="119">
        <v>0</v>
      </c>
      <c r="M208" s="119">
        <f t="shared" si="22"/>
        <v>4510</v>
      </c>
      <c r="N208" s="143">
        <v>770.13</v>
      </c>
      <c r="O208" s="119">
        <f>+M208-N208</f>
        <v>3739.87</v>
      </c>
      <c r="P208" s="100">
        <v>0</v>
      </c>
    </row>
    <row r="209" spans="1:16" s="3" customFormat="1" ht="20.100000000000001" customHeight="1" x14ac:dyDescent="0.2">
      <c r="A209" s="141">
        <v>199</v>
      </c>
      <c r="B209" s="154" t="s">
        <v>403</v>
      </c>
      <c r="C209" s="154" t="s">
        <v>303</v>
      </c>
      <c r="D209" s="142">
        <v>1192</v>
      </c>
      <c r="E209" s="119">
        <v>300</v>
      </c>
      <c r="F209" s="119">
        <v>1510</v>
      </c>
      <c r="G209" s="119">
        <v>0</v>
      </c>
      <c r="H209" s="142">
        <v>75</v>
      </c>
      <c r="I209" s="119">
        <v>0</v>
      </c>
      <c r="J209" s="119">
        <v>250</v>
      </c>
      <c r="K209" s="100">
        <v>0</v>
      </c>
      <c r="L209" s="119">
        <v>0</v>
      </c>
      <c r="M209" s="119">
        <f t="shared" si="22"/>
        <v>3327</v>
      </c>
      <c r="N209" s="143">
        <v>430.78</v>
      </c>
      <c r="O209" s="119">
        <f t="shared" ref="O209:O241" si="24">M209-N209</f>
        <v>2896.2200000000003</v>
      </c>
      <c r="P209" s="100">
        <v>0</v>
      </c>
    </row>
    <row r="210" spans="1:16" s="3" customFormat="1" ht="20.100000000000001" customHeight="1" x14ac:dyDescent="0.2">
      <c r="A210" s="141">
        <v>200</v>
      </c>
      <c r="B210" s="154" t="s">
        <v>219</v>
      </c>
      <c r="C210" s="154" t="s">
        <v>36</v>
      </c>
      <c r="D210" s="142">
        <v>1074</v>
      </c>
      <c r="E210" s="119">
        <v>300</v>
      </c>
      <c r="F210" s="119">
        <v>1510</v>
      </c>
      <c r="G210" s="119">
        <v>0</v>
      </c>
      <c r="H210" s="142">
        <v>50</v>
      </c>
      <c r="I210" s="119">
        <v>0</v>
      </c>
      <c r="J210" s="119">
        <v>250</v>
      </c>
      <c r="K210" s="100">
        <v>0</v>
      </c>
      <c r="L210" s="119">
        <v>0</v>
      </c>
      <c r="M210" s="119">
        <f t="shared" si="22"/>
        <v>3184</v>
      </c>
      <c r="N210" s="143">
        <f>2228.04-1757.28</f>
        <v>470.76</v>
      </c>
      <c r="O210" s="119">
        <f t="shared" si="24"/>
        <v>2713.24</v>
      </c>
      <c r="P210" s="100">
        <v>0</v>
      </c>
    </row>
    <row r="211" spans="1:16" s="3" customFormat="1" ht="20.100000000000001" customHeight="1" x14ac:dyDescent="0.2">
      <c r="A211" s="141">
        <v>201</v>
      </c>
      <c r="B211" s="154" t="s">
        <v>220</v>
      </c>
      <c r="C211" s="154" t="s">
        <v>157</v>
      </c>
      <c r="D211" s="142">
        <v>1831</v>
      </c>
      <c r="E211" s="119">
        <v>300</v>
      </c>
      <c r="F211" s="119">
        <v>1510</v>
      </c>
      <c r="G211" s="119">
        <v>0</v>
      </c>
      <c r="H211" s="142">
        <v>50</v>
      </c>
      <c r="I211" s="119">
        <v>0</v>
      </c>
      <c r="J211" s="119">
        <v>250</v>
      </c>
      <c r="K211" s="100">
        <v>0</v>
      </c>
      <c r="L211" s="119">
        <v>0</v>
      </c>
      <c r="M211" s="119">
        <f t="shared" si="22"/>
        <v>3941</v>
      </c>
      <c r="N211" s="143">
        <v>526.74</v>
      </c>
      <c r="O211" s="119">
        <f t="shared" si="24"/>
        <v>3414.26</v>
      </c>
      <c r="P211" s="100">
        <v>0</v>
      </c>
    </row>
    <row r="212" spans="1:16" s="3" customFormat="1" ht="20.100000000000001" customHeight="1" x14ac:dyDescent="0.2">
      <c r="A212" s="141">
        <v>202</v>
      </c>
      <c r="B212" s="154" t="s">
        <v>221</v>
      </c>
      <c r="C212" s="154" t="s">
        <v>40</v>
      </c>
      <c r="D212" s="142">
        <v>6297</v>
      </c>
      <c r="E212" s="119">
        <v>3300</v>
      </c>
      <c r="F212" s="119">
        <v>1510</v>
      </c>
      <c r="G212" s="142">
        <v>375</v>
      </c>
      <c r="H212" s="153">
        <v>0</v>
      </c>
      <c r="I212" s="119">
        <v>0</v>
      </c>
      <c r="J212" s="119">
        <v>250</v>
      </c>
      <c r="K212" s="100">
        <v>0</v>
      </c>
      <c r="L212" s="119">
        <v>0</v>
      </c>
      <c r="M212" s="119">
        <f t="shared" si="22"/>
        <v>11732</v>
      </c>
      <c r="N212" s="143">
        <v>2350.33</v>
      </c>
      <c r="O212" s="119">
        <f t="shared" si="24"/>
        <v>9381.67</v>
      </c>
      <c r="P212" s="100">
        <v>0</v>
      </c>
    </row>
    <row r="213" spans="1:16" s="3" customFormat="1" ht="20.100000000000001" customHeight="1" x14ac:dyDescent="0.2">
      <c r="A213" s="141">
        <v>203</v>
      </c>
      <c r="B213" s="154" t="s">
        <v>429</v>
      </c>
      <c r="C213" s="154" t="s">
        <v>36</v>
      </c>
      <c r="D213" s="142">
        <v>1074</v>
      </c>
      <c r="E213" s="100">
        <v>300</v>
      </c>
      <c r="F213" s="119">
        <v>1510</v>
      </c>
      <c r="G213" s="119">
        <v>0</v>
      </c>
      <c r="H213" s="142">
        <v>50</v>
      </c>
      <c r="I213" s="119">
        <v>0</v>
      </c>
      <c r="J213" s="119">
        <v>250</v>
      </c>
      <c r="K213" s="100">
        <v>0</v>
      </c>
      <c r="L213" s="119">
        <v>0</v>
      </c>
      <c r="M213" s="119">
        <f t="shared" si="22"/>
        <v>3184</v>
      </c>
      <c r="N213" s="143">
        <f>1698.96-1278.2</f>
        <v>420.76</v>
      </c>
      <c r="O213" s="119">
        <f t="shared" si="24"/>
        <v>2763.24</v>
      </c>
      <c r="P213" s="100">
        <v>0</v>
      </c>
    </row>
    <row r="214" spans="1:16" s="3" customFormat="1" ht="20.100000000000001" customHeight="1" x14ac:dyDescent="0.2">
      <c r="A214" s="141">
        <v>204</v>
      </c>
      <c r="B214" s="154" t="s">
        <v>396</v>
      </c>
      <c r="C214" s="154" t="s">
        <v>36</v>
      </c>
      <c r="D214" s="142">
        <v>1074</v>
      </c>
      <c r="E214" s="119">
        <v>300</v>
      </c>
      <c r="F214" s="119">
        <v>1510</v>
      </c>
      <c r="G214" s="142">
        <v>0</v>
      </c>
      <c r="H214" s="142">
        <v>50</v>
      </c>
      <c r="I214" s="119">
        <v>0</v>
      </c>
      <c r="J214" s="119">
        <v>250</v>
      </c>
      <c r="K214" s="100">
        <v>0</v>
      </c>
      <c r="L214" s="119">
        <v>0</v>
      </c>
      <c r="M214" s="119">
        <f t="shared" si="22"/>
        <v>3184</v>
      </c>
      <c r="N214" s="143">
        <f>2062.59-1651.83</f>
        <v>410.76000000000022</v>
      </c>
      <c r="O214" s="119">
        <f t="shared" si="24"/>
        <v>2773.24</v>
      </c>
      <c r="P214" s="100">
        <v>0</v>
      </c>
    </row>
    <row r="215" spans="1:16" s="3" customFormat="1" ht="20.100000000000001" customHeight="1" x14ac:dyDescent="0.2">
      <c r="A215" s="141">
        <v>205</v>
      </c>
      <c r="B215" s="154" t="s">
        <v>222</v>
      </c>
      <c r="C215" s="154" t="s">
        <v>131</v>
      </c>
      <c r="D215" s="142">
        <v>1039</v>
      </c>
      <c r="E215" s="119">
        <v>300</v>
      </c>
      <c r="F215" s="119">
        <v>1510</v>
      </c>
      <c r="G215" s="119">
        <v>0</v>
      </c>
      <c r="H215" s="142">
        <v>50</v>
      </c>
      <c r="I215" s="142">
        <v>0</v>
      </c>
      <c r="J215" s="119">
        <v>250</v>
      </c>
      <c r="K215" s="100">
        <v>0</v>
      </c>
      <c r="L215" s="119">
        <v>0</v>
      </c>
      <c r="M215" s="119">
        <f t="shared" si="22"/>
        <v>3149</v>
      </c>
      <c r="N215" s="143">
        <f>1625.94-1210.08</f>
        <v>415.86000000000013</v>
      </c>
      <c r="O215" s="119">
        <f t="shared" si="24"/>
        <v>2733.14</v>
      </c>
      <c r="P215" s="100">
        <v>0</v>
      </c>
    </row>
    <row r="216" spans="1:16" s="3" customFormat="1" ht="20.100000000000001" customHeight="1" x14ac:dyDescent="0.2">
      <c r="A216" s="141">
        <v>206</v>
      </c>
      <c r="B216" s="154" t="s">
        <v>318</v>
      </c>
      <c r="C216" s="154" t="s">
        <v>176</v>
      </c>
      <c r="D216" s="142">
        <v>1701</v>
      </c>
      <c r="E216" s="119">
        <v>300</v>
      </c>
      <c r="F216" s="119">
        <v>1510</v>
      </c>
      <c r="G216" s="119">
        <v>0</v>
      </c>
      <c r="H216" s="142">
        <v>75</v>
      </c>
      <c r="I216" s="119">
        <v>400</v>
      </c>
      <c r="J216" s="119">
        <v>250</v>
      </c>
      <c r="K216" s="100">
        <v>0</v>
      </c>
      <c r="L216" s="119">
        <v>0</v>
      </c>
      <c r="M216" s="119">
        <f t="shared" si="22"/>
        <v>4236</v>
      </c>
      <c r="N216" s="143">
        <f>1635.65-1024.04</f>
        <v>611.61000000000013</v>
      </c>
      <c r="O216" s="119">
        <f t="shared" si="24"/>
        <v>3624.39</v>
      </c>
      <c r="P216" s="100">
        <v>0</v>
      </c>
    </row>
    <row r="217" spans="1:16" s="3" customFormat="1" ht="20.100000000000001" customHeight="1" x14ac:dyDescent="0.2">
      <c r="A217" s="141">
        <v>207</v>
      </c>
      <c r="B217" s="154" t="s">
        <v>357</v>
      </c>
      <c r="C217" s="154" t="s">
        <v>144</v>
      </c>
      <c r="D217" s="142">
        <v>1159</v>
      </c>
      <c r="E217" s="119">
        <v>300</v>
      </c>
      <c r="F217" s="119">
        <v>1510</v>
      </c>
      <c r="G217" s="119">
        <v>0</v>
      </c>
      <c r="H217" s="142">
        <v>75</v>
      </c>
      <c r="I217" s="119">
        <v>0</v>
      </c>
      <c r="J217" s="119">
        <v>250</v>
      </c>
      <c r="K217" s="100">
        <v>0</v>
      </c>
      <c r="L217" s="119">
        <v>0</v>
      </c>
      <c r="M217" s="119">
        <f t="shared" si="22"/>
        <v>3294</v>
      </c>
      <c r="N217" s="143">
        <f>1977.79-1555.13</f>
        <v>422.65999999999985</v>
      </c>
      <c r="O217" s="119">
        <f t="shared" si="24"/>
        <v>2871.34</v>
      </c>
      <c r="P217" s="100">
        <v>0</v>
      </c>
    </row>
    <row r="218" spans="1:16" s="3" customFormat="1" ht="20.100000000000001" customHeight="1" x14ac:dyDescent="0.2">
      <c r="A218" s="141">
        <v>208</v>
      </c>
      <c r="B218" s="154" t="s">
        <v>223</v>
      </c>
      <c r="C218" s="154" t="s">
        <v>36</v>
      </c>
      <c r="D218" s="142">
        <v>1074</v>
      </c>
      <c r="E218" s="119">
        <v>300</v>
      </c>
      <c r="F218" s="119">
        <v>1510</v>
      </c>
      <c r="G218" s="142">
        <v>0</v>
      </c>
      <c r="H218" s="142">
        <v>50</v>
      </c>
      <c r="I218" s="119">
        <v>0</v>
      </c>
      <c r="J218" s="119">
        <v>250</v>
      </c>
      <c r="K218" s="100">
        <v>0</v>
      </c>
      <c r="L218" s="119">
        <v>0</v>
      </c>
      <c r="M218" s="119">
        <f t="shared" si="22"/>
        <v>3184</v>
      </c>
      <c r="N218" s="143">
        <f>1904.3-1463.54</f>
        <v>440.76</v>
      </c>
      <c r="O218" s="119">
        <f t="shared" si="24"/>
        <v>2743.24</v>
      </c>
      <c r="P218" s="100">
        <v>0</v>
      </c>
    </row>
    <row r="219" spans="1:16" s="3" customFormat="1" ht="20.100000000000001" customHeight="1" x14ac:dyDescent="0.2">
      <c r="A219" s="141">
        <v>209</v>
      </c>
      <c r="B219" s="154" t="s">
        <v>224</v>
      </c>
      <c r="C219" s="154" t="s">
        <v>36</v>
      </c>
      <c r="D219" s="142">
        <v>1074</v>
      </c>
      <c r="E219" s="119">
        <v>300</v>
      </c>
      <c r="F219" s="119">
        <v>1510</v>
      </c>
      <c r="G219" s="119">
        <v>0</v>
      </c>
      <c r="H219" s="142">
        <v>75</v>
      </c>
      <c r="I219" s="119">
        <v>0</v>
      </c>
      <c r="J219" s="119">
        <v>250</v>
      </c>
      <c r="K219" s="100">
        <v>0</v>
      </c>
      <c r="L219" s="119">
        <v>0</v>
      </c>
      <c r="M219" s="119">
        <f t="shared" si="22"/>
        <v>3209</v>
      </c>
      <c r="N219" s="143">
        <v>484.03</v>
      </c>
      <c r="O219" s="119">
        <f t="shared" si="24"/>
        <v>2724.9700000000003</v>
      </c>
      <c r="P219" s="100">
        <v>0</v>
      </c>
    </row>
    <row r="220" spans="1:16" s="3" customFormat="1" ht="20.100000000000001" customHeight="1" x14ac:dyDescent="0.2">
      <c r="A220" s="141">
        <v>210</v>
      </c>
      <c r="B220" s="154" t="s">
        <v>401</v>
      </c>
      <c r="C220" s="154" t="s">
        <v>300</v>
      </c>
      <c r="D220" s="142">
        <v>1575</v>
      </c>
      <c r="E220" s="119">
        <v>300</v>
      </c>
      <c r="F220" s="119">
        <v>1510</v>
      </c>
      <c r="G220" s="119">
        <v>0</v>
      </c>
      <c r="H220" s="142">
        <v>75</v>
      </c>
      <c r="I220" s="142">
        <v>1000</v>
      </c>
      <c r="J220" s="119">
        <v>250</v>
      </c>
      <c r="K220" s="100">
        <v>0</v>
      </c>
      <c r="L220" s="119">
        <v>0</v>
      </c>
      <c r="M220" s="119">
        <f t="shared" si="22"/>
        <v>4710</v>
      </c>
      <c r="N220" s="143">
        <v>770.47</v>
      </c>
      <c r="O220" s="119">
        <f t="shared" si="24"/>
        <v>3939.5299999999997</v>
      </c>
      <c r="P220" s="100">
        <v>0</v>
      </c>
    </row>
    <row r="221" spans="1:16" s="3" customFormat="1" ht="20.100000000000001" customHeight="1" x14ac:dyDescent="0.2">
      <c r="A221" s="141">
        <v>211</v>
      </c>
      <c r="B221" s="154" t="s">
        <v>384</v>
      </c>
      <c r="C221" s="154" t="s">
        <v>135</v>
      </c>
      <c r="D221" s="142">
        <v>1128</v>
      </c>
      <c r="E221" s="119">
        <v>300</v>
      </c>
      <c r="F221" s="150">
        <v>1510</v>
      </c>
      <c r="G221" s="119">
        <v>0</v>
      </c>
      <c r="H221" s="142">
        <v>75</v>
      </c>
      <c r="I221" s="142">
        <v>1300</v>
      </c>
      <c r="J221" s="119">
        <v>250</v>
      </c>
      <c r="K221" s="100">
        <v>0</v>
      </c>
      <c r="L221" s="119">
        <v>0</v>
      </c>
      <c r="M221" s="119">
        <f t="shared" si="22"/>
        <v>4563</v>
      </c>
      <c r="N221" s="143">
        <v>732.65</v>
      </c>
      <c r="O221" s="119">
        <f t="shared" si="24"/>
        <v>3830.35</v>
      </c>
      <c r="P221" s="100">
        <v>0</v>
      </c>
    </row>
    <row r="222" spans="1:16" s="3" customFormat="1" ht="20.100000000000001" customHeight="1" x14ac:dyDescent="0.2">
      <c r="A222" s="141">
        <v>212</v>
      </c>
      <c r="B222" s="154" t="s">
        <v>225</v>
      </c>
      <c r="C222" s="154" t="s">
        <v>40</v>
      </c>
      <c r="D222" s="142">
        <v>6297</v>
      </c>
      <c r="E222" s="119">
        <v>3300</v>
      </c>
      <c r="F222" s="119">
        <v>1510</v>
      </c>
      <c r="G222" s="142">
        <v>375</v>
      </c>
      <c r="H222" s="142">
        <v>0</v>
      </c>
      <c r="I222" s="119">
        <v>0</v>
      </c>
      <c r="J222" s="119">
        <v>250</v>
      </c>
      <c r="K222" s="100">
        <v>0</v>
      </c>
      <c r="L222" s="119">
        <v>0</v>
      </c>
      <c r="M222" s="119">
        <f t="shared" si="22"/>
        <v>11732</v>
      </c>
      <c r="N222" s="143">
        <v>2381.34</v>
      </c>
      <c r="O222" s="119">
        <f t="shared" si="24"/>
        <v>9350.66</v>
      </c>
      <c r="P222" s="100">
        <v>0</v>
      </c>
    </row>
    <row r="223" spans="1:16" s="3" customFormat="1" ht="20.100000000000001" customHeight="1" x14ac:dyDescent="0.2">
      <c r="A223" s="141">
        <v>213</v>
      </c>
      <c r="B223" s="154" t="s">
        <v>226</v>
      </c>
      <c r="C223" s="154" t="s">
        <v>161</v>
      </c>
      <c r="D223" s="142">
        <v>3525</v>
      </c>
      <c r="E223" s="119">
        <v>1100</v>
      </c>
      <c r="F223" s="119">
        <v>1510</v>
      </c>
      <c r="G223" s="142">
        <v>375</v>
      </c>
      <c r="H223" s="142">
        <v>0</v>
      </c>
      <c r="I223" s="142">
        <v>0</v>
      </c>
      <c r="J223" s="119">
        <v>250</v>
      </c>
      <c r="K223" s="100">
        <v>0</v>
      </c>
      <c r="L223" s="119">
        <v>0</v>
      </c>
      <c r="M223" s="119">
        <f t="shared" si="22"/>
        <v>6760</v>
      </c>
      <c r="N223" s="143">
        <v>1216.6099999999999</v>
      </c>
      <c r="O223" s="119">
        <f t="shared" si="24"/>
        <v>5543.39</v>
      </c>
      <c r="P223" s="100">
        <v>0</v>
      </c>
    </row>
    <row r="224" spans="1:16" s="3" customFormat="1" ht="20.100000000000001" customHeight="1" x14ac:dyDescent="0.2">
      <c r="A224" s="141">
        <v>214</v>
      </c>
      <c r="B224" s="154" t="s">
        <v>227</v>
      </c>
      <c r="C224" s="154" t="s">
        <v>132</v>
      </c>
      <c r="D224" s="142">
        <v>1302</v>
      </c>
      <c r="E224" s="119">
        <v>300</v>
      </c>
      <c r="F224" s="119">
        <v>1510</v>
      </c>
      <c r="G224" s="142">
        <v>0</v>
      </c>
      <c r="H224" s="142">
        <v>75</v>
      </c>
      <c r="I224" s="142">
        <v>600</v>
      </c>
      <c r="J224" s="119">
        <v>250</v>
      </c>
      <c r="K224" s="100">
        <v>0</v>
      </c>
      <c r="L224" s="119">
        <v>0</v>
      </c>
      <c r="M224" s="119">
        <f t="shared" si="22"/>
        <v>4037</v>
      </c>
      <c r="N224" s="143">
        <f>2367.04-1836.36</f>
        <v>530.68000000000006</v>
      </c>
      <c r="O224" s="119">
        <f t="shared" si="24"/>
        <v>3506.3199999999997</v>
      </c>
      <c r="P224" s="100">
        <v>0</v>
      </c>
    </row>
    <row r="225" spans="1:16" s="3" customFormat="1" ht="20.100000000000001" customHeight="1" x14ac:dyDescent="0.2">
      <c r="A225" s="141">
        <v>215</v>
      </c>
      <c r="B225" s="154" t="s">
        <v>352</v>
      </c>
      <c r="C225" s="154" t="s">
        <v>36</v>
      </c>
      <c r="D225" s="142">
        <v>1074</v>
      </c>
      <c r="E225" s="119">
        <v>300</v>
      </c>
      <c r="F225" s="119">
        <v>1510</v>
      </c>
      <c r="G225" s="119">
        <v>0</v>
      </c>
      <c r="H225" s="142">
        <v>75</v>
      </c>
      <c r="I225" s="119">
        <v>0</v>
      </c>
      <c r="J225" s="119">
        <v>250</v>
      </c>
      <c r="K225" s="100">
        <v>0</v>
      </c>
      <c r="L225" s="119">
        <v>0</v>
      </c>
      <c r="M225" s="119">
        <f t="shared" si="22"/>
        <v>3209</v>
      </c>
      <c r="N225" s="143">
        <v>454.03</v>
      </c>
      <c r="O225" s="119">
        <f t="shared" si="24"/>
        <v>2754.9700000000003</v>
      </c>
      <c r="P225" s="100">
        <v>0</v>
      </c>
    </row>
    <row r="226" spans="1:16" s="3" customFormat="1" ht="20.100000000000001" customHeight="1" x14ac:dyDescent="0.2">
      <c r="A226" s="141">
        <v>216</v>
      </c>
      <c r="B226" s="154" t="s">
        <v>228</v>
      </c>
      <c r="C226" s="154" t="s">
        <v>131</v>
      </c>
      <c r="D226" s="142">
        <v>1039</v>
      </c>
      <c r="E226" s="119">
        <v>300</v>
      </c>
      <c r="F226" s="119">
        <v>1510</v>
      </c>
      <c r="G226" s="119">
        <v>0</v>
      </c>
      <c r="H226" s="142">
        <v>50</v>
      </c>
      <c r="I226" s="119">
        <v>0</v>
      </c>
      <c r="J226" s="119">
        <v>250</v>
      </c>
      <c r="K226" s="100">
        <v>0</v>
      </c>
      <c r="L226" s="119">
        <v>0</v>
      </c>
      <c r="M226" s="119">
        <f t="shared" si="22"/>
        <v>3149</v>
      </c>
      <c r="N226" s="143">
        <f>1925.59-1509.73</f>
        <v>415.8599999999999</v>
      </c>
      <c r="O226" s="119">
        <f t="shared" si="24"/>
        <v>2733.1400000000003</v>
      </c>
      <c r="P226" s="100">
        <v>0</v>
      </c>
    </row>
    <row r="227" spans="1:16" s="3" customFormat="1" ht="20.100000000000001" customHeight="1" x14ac:dyDescent="0.2">
      <c r="A227" s="141">
        <v>217</v>
      </c>
      <c r="B227" s="154" t="s">
        <v>347</v>
      </c>
      <c r="C227" s="154" t="s">
        <v>36</v>
      </c>
      <c r="D227" s="142">
        <v>1074</v>
      </c>
      <c r="E227" s="119">
        <v>300</v>
      </c>
      <c r="F227" s="119">
        <v>1510</v>
      </c>
      <c r="G227" s="119">
        <v>0</v>
      </c>
      <c r="H227" s="142">
        <v>75</v>
      </c>
      <c r="I227" s="119">
        <v>0</v>
      </c>
      <c r="J227" s="119">
        <v>250</v>
      </c>
      <c r="K227" s="100">
        <v>0</v>
      </c>
      <c r="L227" s="119">
        <v>0</v>
      </c>
      <c r="M227" s="119">
        <f t="shared" si="22"/>
        <v>3209</v>
      </c>
      <c r="N227" s="143">
        <f>2066.48-1602.45</f>
        <v>464.03</v>
      </c>
      <c r="O227" s="119">
        <f t="shared" si="24"/>
        <v>2744.9700000000003</v>
      </c>
      <c r="P227" s="100">
        <v>0</v>
      </c>
    </row>
    <row r="228" spans="1:16" s="3" customFormat="1" ht="20.100000000000001" customHeight="1" x14ac:dyDescent="0.2">
      <c r="A228" s="141">
        <v>218</v>
      </c>
      <c r="B228" s="154" t="s">
        <v>439</v>
      </c>
      <c r="C228" s="154" t="s">
        <v>36</v>
      </c>
      <c r="D228" s="142">
        <v>1074</v>
      </c>
      <c r="E228" s="100">
        <v>300</v>
      </c>
      <c r="F228" s="119">
        <v>1510</v>
      </c>
      <c r="G228" s="119">
        <v>0</v>
      </c>
      <c r="H228" s="142">
        <v>50</v>
      </c>
      <c r="I228" s="119">
        <v>0</v>
      </c>
      <c r="J228" s="119">
        <v>250</v>
      </c>
      <c r="K228" s="100">
        <v>0</v>
      </c>
      <c r="L228" s="119">
        <v>0</v>
      </c>
      <c r="M228" s="119">
        <f t="shared" si="22"/>
        <v>3184</v>
      </c>
      <c r="N228" s="143">
        <f>942.42-531.66</f>
        <v>410.76</v>
      </c>
      <c r="O228" s="119">
        <f t="shared" si="24"/>
        <v>2773.24</v>
      </c>
      <c r="P228" s="100">
        <v>0</v>
      </c>
    </row>
    <row r="229" spans="1:16" s="3" customFormat="1" ht="20.100000000000001" customHeight="1" x14ac:dyDescent="0.2">
      <c r="A229" s="141">
        <v>219</v>
      </c>
      <c r="B229" s="154" t="s">
        <v>229</v>
      </c>
      <c r="C229" s="154" t="s">
        <v>38</v>
      </c>
      <c r="D229" s="142">
        <v>1039</v>
      </c>
      <c r="E229" s="119">
        <v>300</v>
      </c>
      <c r="F229" s="119">
        <v>1510</v>
      </c>
      <c r="G229" s="119">
        <v>0</v>
      </c>
      <c r="H229" s="142">
        <v>0</v>
      </c>
      <c r="I229" s="119">
        <v>0</v>
      </c>
      <c r="J229" s="119">
        <v>250</v>
      </c>
      <c r="K229" s="100">
        <v>0</v>
      </c>
      <c r="L229" s="119">
        <v>0</v>
      </c>
      <c r="M229" s="119">
        <f t="shared" si="22"/>
        <v>3099</v>
      </c>
      <c r="N229" s="143">
        <v>408.86</v>
      </c>
      <c r="O229" s="119">
        <f t="shared" si="24"/>
        <v>2690.14</v>
      </c>
      <c r="P229" s="100">
        <v>0</v>
      </c>
    </row>
    <row r="230" spans="1:16" s="3" customFormat="1" ht="20.100000000000001" customHeight="1" x14ac:dyDescent="0.2">
      <c r="A230" s="141">
        <v>220</v>
      </c>
      <c r="B230" s="154" t="s">
        <v>230</v>
      </c>
      <c r="C230" s="154" t="s">
        <v>36</v>
      </c>
      <c r="D230" s="142">
        <v>1074</v>
      </c>
      <c r="E230" s="100">
        <v>300</v>
      </c>
      <c r="F230" s="119">
        <v>1510</v>
      </c>
      <c r="G230" s="119">
        <v>0</v>
      </c>
      <c r="H230" s="142">
        <v>75</v>
      </c>
      <c r="I230" s="119">
        <v>0</v>
      </c>
      <c r="J230" s="119">
        <v>250</v>
      </c>
      <c r="K230" s="100">
        <v>0</v>
      </c>
      <c r="L230" s="119">
        <v>0</v>
      </c>
      <c r="M230" s="119">
        <f t="shared" si="22"/>
        <v>3209</v>
      </c>
      <c r="N230" s="143">
        <v>424.26</v>
      </c>
      <c r="O230" s="119">
        <f t="shared" si="24"/>
        <v>2784.74</v>
      </c>
      <c r="P230" s="100">
        <v>0</v>
      </c>
    </row>
    <row r="231" spans="1:16" s="3" customFormat="1" ht="20.100000000000001" customHeight="1" x14ac:dyDescent="0.2">
      <c r="A231" s="141">
        <v>221</v>
      </c>
      <c r="B231" s="154" t="s">
        <v>314</v>
      </c>
      <c r="C231" s="154" t="s">
        <v>146</v>
      </c>
      <c r="D231" s="142">
        <v>6759</v>
      </c>
      <c r="E231" s="119">
        <v>3300</v>
      </c>
      <c r="F231" s="119">
        <v>1510</v>
      </c>
      <c r="G231" s="142">
        <v>375</v>
      </c>
      <c r="H231" s="142">
        <v>0</v>
      </c>
      <c r="I231" s="119">
        <v>0</v>
      </c>
      <c r="J231" s="119">
        <v>250</v>
      </c>
      <c r="K231" s="100">
        <v>0</v>
      </c>
      <c r="L231" s="119">
        <v>0</v>
      </c>
      <c r="M231" s="119">
        <v>12194</v>
      </c>
      <c r="N231" s="143">
        <v>2575.92</v>
      </c>
      <c r="O231" s="119">
        <f t="shared" si="24"/>
        <v>9618.08</v>
      </c>
      <c r="P231" s="100">
        <v>0</v>
      </c>
    </row>
    <row r="232" spans="1:16" s="3" customFormat="1" ht="20.100000000000001" customHeight="1" x14ac:dyDescent="0.2">
      <c r="A232" s="141">
        <v>222</v>
      </c>
      <c r="B232" s="154" t="s">
        <v>231</v>
      </c>
      <c r="C232" s="154" t="s">
        <v>36</v>
      </c>
      <c r="D232" s="142">
        <v>1074</v>
      </c>
      <c r="E232" s="119">
        <v>300</v>
      </c>
      <c r="F232" s="119">
        <v>1510</v>
      </c>
      <c r="G232" s="119">
        <v>0</v>
      </c>
      <c r="H232" s="142">
        <v>75</v>
      </c>
      <c r="I232" s="119">
        <v>0</v>
      </c>
      <c r="J232" s="119">
        <v>250</v>
      </c>
      <c r="K232" s="100">
        <v>0</v>
      </c>
      <c r="L232" s="119">
        <v>0</v>
      </c>
      <c r="M232" s="119">
        <f>SUM(D232:L232)</f>
        <v>3209</v>
      </c>
      <c r="N232" s="143">
        <v>444.26</v>
      </c>
      <c r="O232" s="119">
        <f t="shared" si="24"/>
        <v>2764.74</v>
      </c>
      <c r="P232" s="100">
        <v>0</v>
      </c>
    </row>
    <row r="233" spans="1:16" s="3" customFormat="1" ht="20.100000000000001" customHeight="1" x14ac:dyDescent="0.2">
      <c r="A233" s="141">
        <v>223</v>
      </c>
      <c r="B233" s="154" t="s">
        <v>232</v>
      </c>
      <c r="C233" s="154" t="s">
        <v>38</v>
      </c>
      <c r="D233" s="142">
        <v>1039</v>
      </c>
      <c r="E233" s="119">
        <v>300</v>
      </c>
      <c r="F233" s="119">
        <v>1510</v>
      </c>
      <c r="G233" s="119">
        <v>0</v>
      </c>
      <c r="H233" s="142">
        <v>0</v>
      </c>
      <c r="I233" s="119">
        <v>0</v>
      </c>
      <c r="J233" s="119">
        <v>250</v>
      </c>
      <c r="K233" s="100">
        <v>0</v>
      </c>
      <c r="L233" s="119">
        <v>0</v>
      </c>
      <c r="M233" s="119">
        <f>SUM(D233:L233)</f>
        <v>3099</v>
      </c>
      <c r="N233" s="143">
        <v>398.86</v>
      </c>
      <c r="O233" s="119">
        <f t="shared" si="24"/>
        <v>2700.14</v>
      </c>
      <c r="P233" s="100">
        <v>0</v>
      </c>
    </row>
    <row r="234" spans="1:16" s="3" customFormat="1" ht="20.100000000000001" customHeight="1" x14ac:dyDescent="0.2">
      <c r="A234" s="141">
        <v>224</v>
      </c>
      <c r="B234" s="154" t="s">
        <v>233</v>
      </c>
      <c r="C234" s="154" t="s">
        <v>36</v>
      </c>
      <c r="D234" s="142">
        <v>1074</v>
      </c>
      <c r="E234" s="119">
        <v>300</v>
      </c>
      <c r="F234" s="119">
        <v>1510</v>
      </c>
      <c r="G234" s="119">
        <v>0</v>
      </c>
      <c r="H234" s="142">
        <v>75</v>
      </c>
      <c r="I234" s="119">
        <v>0</v>
      </c>
      <c r="J234" s="119">
        <v>250</v>
      </c>
      <c r="K234" s="100">
        <v>0</v>
      </c>
      <c r="L234" s="119">
        <v>0</v>
      </c>
      <c r="M234" s="119">
        <f>SUM(D234:L234)</f>
        <v>3209</v>
      </c>
      <c r="N234" s="143">
        <v>464.03</v>
      </c>
      <c r="O234" s="119">
        <f t="shared" si="24"/>
        <v>2744.9700000000003</v>
      </c>
      <c r="P234" s="100">
        <v>0</v>
      </c>
    </row>
    <row r="235" spans="1:16" s="3" customFormat="1" ht="20.100000000000001" customHeight="1" x14ac:dyDescent="0.2">
      <c r="A235" s="141">
        <v>225</v>
      </c>
      <c r="B235" s="154" t="s">
        <v>261</v>
      </c>
      <c r="C235" s="154" t="s">
        <v>257</v>
      </c>
      <c r="D235" s="142">
        <v>9581</v>
      </c>
      <c r="E235" s="119">
        <v>4300</v>
      </c>
      <c r="F235" s="119">
        <v>1510</v>
      </c>
      <c r="G235" s="142">
        <v>375</v>
      </c>
      <c r="H235" s="142">
        <v>0</v>
      </c>
      <c r="I235" s="119">
        <v>0</v>
      </c>
      <c r="J235" s="119">
        <v>250</v>
      </c>
      <c r="K235" s="100">
        <v>0</v>
      </c>
      <c r="L235" s="119">
        <v>0</v>
      </c>
      <c r="M235" s="119">
        <v>20016</v>
      </c>
      <c r="N235" s="143">
        <v>4283.3100000000004</v>
      </c>
      <c r="O235" s="119">
        <f t="shared" si="24"/>
        <v>15732.689999999999</v>
      </c>
      <c r="P235" s="100">
        <v>0</v>
      </c>
    </row>
    <row r="236" spans="1:16" s="3" customFormat="1" ht="20.100000000000001" customHeight="1" x14ac:dyDescent="0.2">
      <c r="A236" s="141">
        <v>226</v>
      </c>
      <c r="B236" s="154" t="s">
        <v>409</v>
      </c>
      <c r="C236" s="154" t="s">
        <v>135</v>
      </c>
      <c r="D236" s="142">
        <v>1128</v>
      </c>
      <c r="E236" s="119">
        <v>300</v>
      </c>
      <c r="F236" s="119">
        <v>1510</v>
      </c>
      <c r="G236" s="119">
        <v>0</v>
      </c>
      <c r="H236" s="142">
        <v>75</v>
      </c>
      <c r="I236" s="119">
        <v>0</v>
      </c>
      <c r="J236" s="119">
        <v>250</v>
      </c>
      <c r="K236" s="100">
        <v>0</v>
      </c>
      <c r="L236" s="119">
        <v>0</v>
      </c>
      <c r="M236" s="119">
        <f t="shared" ref="M236:M241" si="25">SUM(D236:L236)</f>
        <v>3263</v>
      </c>
      <c r="N236" s="143">
        <v>491.82</v>
      </c>
      <c r="O236" s="119">
        <f t="shared" si="24"/>
        <v>2771.18</v>
      </c>
      <c r="P236" s="100">
        <v>0</v>
      </c>
    </row>
    <row r="237" spans="1:16" s="3" customFormat="1" ht="20.100000000000001" customHeight="1" x14ac:dyDescent="0.2">
      <c r="A237" s="141">
        <v>227</v>
      </c>
      <c r="B237" s="154" t="s">
        <v>371</v>
      </c>
      <c r="C237" s="154" t="s">
        <v>36</v>
      </c>
      <c r="D237" s="142">
        <v>1074</v>
      </c>
      <c r="E237" s="119">
        <v>300</v>
      </c>
      <c r="F237" s="119">
        <v>1510</v>
      </c>
      <c r="G237" s="119">
        <v>0</v>
      </c>
      <c r="H237" s="142">
        <v>0</v>
      </c>
      <c r="I237" s="142">
        <v>150</v>
      </c>
      <c r="J237" s="119">
        <v>250</v>
      </c>
      <c r="K237" s="100">
        <v>0</v>
      </c>
      <c r="L237" s="119">
        <v>0</v>
      </c>
      <c r="M237" s="119">
        <f t="shared" si="25"/>
        <v>3284</v>
      </c>
      <c r="N237" s="143">
        <f>1898.46-1433.7</f>
        <v>464.76</v>
      </c>
      <c r="O237" s="119">
        <f t="shared" si="24"/>
        <v>2819.24</v>
      </c>
      <c r="P237" s="100">
        <v>0</v>
      </c>
    </row>
    <row r="238" spans="1:16" s="3" customFormat="1" ht="20.100000000000001" customHeight="1" x14ac:dyDescent="0.2">
      <c r="A238" s="141">
        <v>228</v>
      </c>
      <c r="B238" s="154" t="s">
        <v>427</v>
      </c>
      <c r="C238" s="154" t="s">
        <v>36</v>
      </c>
      <c r="D238" s="142">
        <v>1074</v>
      </c>
      <c r="E238" s="100">
        <v>300</v>
      </c>
      <c r="F238" s="119">
        <v>1510</v>
      </c>
      <c r="G238" s="119">
        <v>0</v>
      </c>
      <c r="H238" s="142">
        <v>50</v>
      </c>
      <c r="I238" s="119">
        <v>0</v>
      </c>
      <c r="J238" s="119">
        <v>250</v>
      </c>
      <c r="K238" s="100">
        <v>0</v>
      </c>
      <c r="L238" s="119">
        <v>0</v>
      </c>
      <c r="M238" s="119">
        <f t="shared" si="25"/>
        <v>3184</v>
      </c>
      <c r="N238" s="143">
        <f>2014.83-1564.54</f>
        <v>450.28999999999996</v>
      </c>
      <c r="O238" s="119">
        <f t="shared" si="24"/>
        <v>2733.71</v>
      </c>
      <c r="P238" s="100">
        <v>0</v>
      </c>
    </row>
    <row r="239" spans="1:16" s="3" customFormat="1" ht="20.100000000000001" customHeight="1" x14ac:dyDescent="0.2">
      <c r="A239" s="141">
        <v>229</v>
      </c>
      <c r="B239" s="154" t="s">
        <v>412</v>
      </c>
      <c r="C239" s="154" t="s">
        <v>161</v>
      </c>
      <c r="D239" s="142">
        <v>3525</v>
      </c>
      <c r="E239" s="119">
        <v>1100</v>
      </c>
      <c r="F239" s="119">
        <v>1510</v>
      </c>
      <c r="G239" s="142">
        <v>375</v>
      </c>
      <c r="H239" s="142">
        <v>0</v>
      </c>
      <c r="I239" s="119">
        <v>0</v>
      </c>
      <c r="J239" s="119">
        <v>250</v>
      </c>
      <c r="K239" s="100">
        <v>0</v>
      </c>
      <c r="L239" s="119">
        <v>0</v>
      </c>
      <c r="M239" s="119">
        <f t="shared" si="25"/>
        <v>6760</v>
      </c>
      <c r="N239" s="143">
        <v>1156.6099999999999</v>
      </c>
      <c r="O239" s="119">
        <f t="shared" si="24"/>
        <v>5603.39</v>
      </c>
      <c r="P239" s="100">
        <v>0</v>
      </c>
    </row>
    <row r="240" spans="1:16" s="3" customFormat="1" ht="20.100000000000001" customHeight="1" x14ac:dyDescent="0.2">
      <c r="A240" s="141">
        <v>230</v>
      </c>
      <c r="B240" s="154" t="s">
        <v>370</v>
      </c>
      <c r="C240" s="154" t="s">
        <v>36</v>
      </c>
      <c r="D240" s="142">
        <v>1074</v>
      </c>
      <c r="E240" s="119">
        <v>300</v>
      </c>
      <c r="F240" s="119">
        <v>1510</v>
      </c>
      <c r="G240" s="119">
        <v>0</v>
      </c>
      <c r="H240" s="142">
        <v>0</v>
      </c>
      <c r="I240" s="142">
        <v>150</v>
      </c>
      <c r="J240" s="119">
        <v>250</v>
      </c>
      <c r="K240" s="100">
        <v>0</v>
      </c>
      <c r="L240" s="119">
        <v>0</v>
      </c>
      <c r="M240" s="119">
        <f t="shared" si="25"/>
        <v>3284</v>
      </c>
      <c r="N240" s="143">
        <v>434.76</v>
      </c>
      <c r="O240" s="119">
        <f t="shared" si="24"/>
        <v>2849.24</v>
      </c>
      <c r="P240" s="100">
        <v>0</v>
      </c>
    </row>
    <row r="241" spans="1:16" s="3" customFormat="1" ht="20.100000000000001" customHeight="1" x14ac:dyDescent="0.2">
      <c r="A241" s="141">
        <v>231</v>
      </c>
      <c r="B241" s="154" t="s">
        <v>234</v>
      </c>
      <c r="C241" s="154" t="s">
        <v>37</v>
      </c>
      <c r="D241" s="142">
        <v>1381</v>
      </c>
      <c r="E241" s="119">
        <v>300</v>
      </c>
      <c r="F241" s="119">
        <v>1510</v>
      </c>
      <c r="G241" s="119">
        <v>0</v>
      </c>
      <c r="H241" s="142">
        <v>75</v>
      </c>
      <c r="I241" s="142">
        <v>600</v>
      </c>
      <c r="J241" s="119">
        <v>250</v>
      </c>
      <c r="K241" s="100">
        <v>0</v>
      </c>
      <c r="L241" s="119">
        <v>0</v>
      </c>
      <c r="M241" s="119">
        <f t="shared" si="25"/>
        <v>4116</v>
      </c>
      <c r="N241" s="143">
        <f>1614.02-1072.78</f>
        <v>541.24</v>
      </c>
      <c r="O241" s="119">
        <f t="shared" si="24"/>
        <v>3574.76</v>
      </c>
      <c r="P241" s="100">
        <v>0</v>
      </c>
    </row>
    <row r="242" spans="1:16" s="3" customFormat="1" ht="20.100000000000001" customHeight="1" x14ac:dyDescent="0.2">
      <c r="A242" s="141">
        <v>232</v>
      </c>
      <c r="B242" s="154" t="s">
        <v>292</v>
      </c>
      <c r="C242" s="154" t="s">
        <v>36</v>
      </c>
      <c r="D242" s="142">
        <v>1074</v>
      </c>
      <c r="E242" s="119">
        <v>300</v>
      </c>
      <c r="F242" s="119">
        <v>1510</v>
      </c>
      <c r="G242" s="119">
        <v>0</v>
      </c>
      <c r="H242" s="142">
        <v>75</v>
      </c>
      <c r="I242" s="119">
        <v>0</v>
      </c>
      <c r="J242" s="119">
        <v>250</v>
      </c>
      <c r="K242" s="100">
        <v>0</v>
      </c>
      <c r="L242" s="119">
        <v>0</v>
      </c>
      <c r="M242" s="119">
        <v>4109</v>
      </c>
      <c r="N242" s="143">
        <f>325.49+88.77+10</f>
        <v>424.26</v>
      </c>
      <c r="O242" s="119">
        <v>422.24</v>
      </c>
      <c r="P242" s="100">
        <v>0</v>
      </c>
    </row>
    <row r="243" spans="1:16" s="3" customFormat="1" ht="20.100000000000001" customHeight="1" x14ac:dyDescent="0.2">
      <c r="A243" s="141">
        <v>233</v>
      </c>
      <c r="B243" s="154" t="s">
        <v>248</v>
      </c>
      <c r="C243" s="154" t="s">
        <v>77</v>
      </c>
      <c r="D243" s="144">
        <v>10261</v>
      </c>
      <c r="E243" s="119">
        <v>4300</v>
      </c>
      <c r="F243" s="119">
        <v>1510</v>
      </c>
      <c r="G243" s="144">
        <v>375</v>
      </c>
      <c r="H243" s="144">
        <v>0</v>
      </c>
      <c r="I243" s="144">
        <v>4000</v>
      </c>
      <c r="J243" s="119">
        <v>250</v>
      </c>
      <c r="K243" s="100">
        <v>0</v>
      </c>
      <c r="L243" s="119">
        <v>0</v>
      </c>
      <c r="M243" s="119">
        <f t="shared" ref="M243:M271" si="26">SUM(D243:L243)</f>
        <v>20696</v>
      </c>
      <c r="N243" s="143">
        <v>4610.0200000000004</v>
      </c>
      <c r="O243" s="119">
        <f t="shared" ref="O243:O259" si="27">M243-N243</f>
        <v>16085.98</v>
      </c>
      <c r="P243" s="100">
        <v>0</v>
      </c>
    </row>
    <row r="244" spans="1:16" s="3" customFormat="1" ht="20.100000000000001" customHeight="1" x14ac:dyDescent="0.2">
      <c r="A244" s="141">
        <v>234</v>
      </c>
      <c r="B244" s="154" t="s">
        <v>235</v>
      </c>
      <c r="C244" s="154" t="s">
        <v>445</v>
      </c>
      <c r="D244" s="142">
        <v>1105</v>
      </c>
      <c r="E244" s="100">
        <v>300</v>
      </c>
      <c r="F244" s="100">
        <v>1510</v>
      </c>
      <c r="G244" s="100">
        <v>0</v>
      </c>
      <c r="H244" s="142">
        <v>50</v>
      </c>
      <c r="I244" s="100">
        <v>0</v>
      </c>
      <c r="J244" s="100">
        <v>250</v>
      </c>
      <c r="K244" s="100">
        <v>0</v>
      </c>
      <c r="L244" s="100">
        <v>0</v>
      </c>
      <c r="M244" s="119">
        <f t="shared" si="26"/>
        <v>3215</v>
      </c>
      <c r="N244" s="100">
        <v>415.1</v>
      </c>
      <c r="O244" s="119">
        <f t="shared" si="27"/>
        <v>2799.9</v>
      </c>
      <c r="P244" s="100">
        <v>0</v>
      </c>
    </row>
    <row r="245" spans="1:16" s="3" customFormat="1" ht="20.100000000000001" customHeight="1" x14ac:dyDescent="0.2">
      <c r="A245" s="141">
        <v>235</v>
      </c>
      <c r="B245" s="154" t="s">
        <v>343</v>
      </c>
      <c r="C245" s="154" t="s">
        <v>131</v>
      </c>
      <c r="D245" s="142">
        <v>1039</v>
      </c>
      <c r="E245" s="119">
        <v>300</v>
      </c>
      <c r="F245" s="119">
        <v>1510</v>
      </c>
      <c r="G245" s="119">
        <v>0</v>
      </c>
      <c r="H245" s="142">
        <v>75</v>
      </c>
      <c r="I245" s="119">
        <v>0</v>
      </c>
      <c r="J245" s="119">
        <v>250</v>
      </c>
      <c r="K245" s="100">
        <v>0</v>
      </c>
      <c r="L245" s="119">
        <v>0</v>
      </c>
      <c r="M245" s="119">
        <f t="shared" si="26"/>
        <v>3174</v>
      </c>
      <c r="N245" s="143">
        <f>1804.43-1385.07</f>
        <v>419.36000000000013</v>
      </c>
      <c r="O245" s="119">
        <f t="shared" si="27"/>
        <v>2754.64</v>
      </c>
      <c r="P245" s="100">
        <v>0</v>
      </c>
    </row>
    <row r="246" spans="1:16" s="3" customFormat="1" ht="20.100000000000001" customHeight="1" x14ac:dyDescent="0.2">
      <c r="A246" s="141">
        <v>236</v>
      </c>
      <c r="B246" s="154" t="s">
        <v>236</v>
      </c>
      <c r="C246" s="154" t="s">
        <v>40</v>
      </c>
      <c r="D246" s="142">
        <v>6297</v>
      </c>
      <c r="E246" s="119">
        <v>3300</v>
      </c>
      <c r="F246" s="119">
        <v>1510</v>
      </c>
      <c r="G246" s="142">
        <v>375</v>
      </c>
      <c r="H246" s="142">
        <v>0</v>
      </c>
      <c r="I246" s="142">
        <v>2000</v>
      </c>
      <c r="J246" s="119">
        <v>250</v>
      </c>
      <c r="K246" s="100">
        <v>0</v>
      </c>
      <c r="L246" s="119">
        <v>0</v>
      </c>
      <c r="M246" s="119">
        <f t="shared" si="26"/>
        <v>13732</v>
      </c>
      <c r="N246" s="143">
        <f>10340.01-7298.48</f>
        <v>3041.5300000000007</v>
      </c>
      <c r="O246" s="119">
        <f t="shared" si="27"/>
        <v>10690.47</v>
      </c>
      <c r="P246" s="100">
        <v>0</v>
      </c>
    </row>
    <row r="247" spans="1:16" s="3" customFormat="1" ht="20.100000000000001" customHeight="1" x14ac:dyDescent="0.2">
      <c r="A247" s="141">
        <v>237</v>
      </c>
      <c r="B247" s="154" t="s">
        <v>237</v>
      </c>
      <c r="C247" s="154" t="s">
        <v>135</v>
      </c>
      <c r="D247" s="142">
        <v>1128</v>
      </c>
      <c r="E247" s="119">
        <v>300</v>
      </c>
      <c r="F247" s="119">
        <v>1510</v>
      </c>
      <c r="G247" s="119">
        <v>0</v>
      </c>
      <c r="H247" s="142">
        <v>35</v>
      </c>
      <c r="I247" s="119">
        <v>0</v>
      </c>
      <c r="J247" s="119">
        <v>250</v>
      </c>
      <c r="K247" s="100">
        <v>0</v>
      </c>
      <c r="L247" s="119">
        <v>0</v>
      </c>
      <c r="M247" s="119">
        <f t="shared" si="26"/>
        <v>3223</v>
      </c>
      <c r="N247" s="143">
        <f>1885.37-1409.15</f>
        <v>476.2199999999998</v>
      </c>
      <c r="O247" s="119">
        <f t="shared" si="27"/>
        <v>2746.78</v>
      </c>
      <c r="P247" s="100">
        <v>0</v>
      </c>
    </row>
    <row r="248" spans="1:16" s="3" customFormat="1" ht="20.100000000000001" customHeight="1" x14ac:dyDescent="0.2">
      <c r="A248" s="141">
        <v>238</v>
      </c>
      <c r="B248" s="154" t="s">
        <v>238</v>
      </c>
      <c r="C248" s="154" t="s">
        <v>144</v>
      </c>
      <c r="D248" s="142">
        <v>1159</v>
      </c>
      <c r="E248" s="119">
        <v>300</v>
      </c>
      <c r="F248" s="119">
        <v>1510</v>
      </c>
      <c r="G248" s="119">
        <v>0</v>
      </c>
      <c r="H248" s="142">
        <v>75</v>
      </c>
      <c r="I248" s="119">
        <v>0</v>
      </c>
      <c r="J248" s="119">
        <v>250</v>
      </c>
      <c r="K248" s="100">
        <v>0</v>
      </c>
      <c r="L248" s="119">
        <v>0</v>
      </c>
      <c r="M248" s="119">
        <f t="shared" si="26"/>
        <v>3294</v>
      </c>
      <c r="N248" s="143">
        <f>2815.85-2389.69</f>
        <v>426.15999999999985</v>
      </c>
      <c r="O248" s="119">
        <f t="shared" si="27"/>
        <v>2867.84</v>
      </c>
      <c r="P248" s="100">
        <v>0</v>
      </c>
    </row>
    <row r="249" spans="1:16" s="3" customFormat="1" ht="20.100000000000001" customHeight="1" x14ac:dyDescent="0.2">
      <c r="A249" s="141">
        <v>239</v>
      </c>
      <c r="B249" s="154" t="s">
        <v>381</v>
      </c>
      <c r="C249" s="154" t="s">
        <v>157</v>
      </c>
      <c r="D249" s="142">
        <v>1831</v>
      </c>
      <c r="E249" s="119">
        <v>300</v>
      </c>
      <c r="F249" s="119">
        <v>1510</v>
      </c>
      <c r="G249" s="119">
        <v>0</v>
      </c>
      <c r="H249" s="142">
        <v>50</v>
      </c>
      <c r="I249" s="142">
        <v>600</v>
      </c>
      <c r="J249" s="119">
        <v>250</v>
      </c>
      <c r="K249" s="100">
        <v>0</v>
      </c>
      <c r="L249" s="119">
        <v>0</v>
      </c>
      <c r="M249" s="119">
        <f t="shared" si="26"/>
        <v>4541</v>
      </c>
      <c r="N249" s="143">
        <v>666.65</v>
      </c>
      <c r="O249" s="119">
        <f t="shared" si="27"/>
        <v>3874.35</v>
      </c>
      <c r="P249" s="100">
        <v>0</v>
      </c>
    </row>
    <row r="250" spans="1:16" s="3" customFormat="1" ht="20.100000000000001" customHeight="1" x14ac:dyDescent="0.2">
      <c r="A250" s="141">
        <v>240</v>
      </c>
      <c r="B250" s="154" t="s">
        <v>348</v>
      </c>
      <c r="C250" s="154" t="s">
        <v>146</v>
      </c>
      <c r="D250" s="142">
        <v>6759</v>
      </c>
      <c r="E250" s="119">
        <v>3300</v>
      </c>
      <c r="F250" s="119">
        <v>1510</v>
      </c>
      <c r="G250" s="119">
        <v>0</v>
      </c>
      <c r="H250" s="142">
        <v>0</v>
      </c>
      <c r="I250" s="119">
        <v>0</v>
      </c>
      <c r="J250" s="119">
        <v>250</v>
      </c>
      <c r="K250" s="100">
        <v>0</v>
      </c>
      <c r="L250" s="119">
        <v>0</v>
      </c>
      <c r="M250" s="119">
        <f t="shared" si="26"/>
        <v>11819</v>
      </c>
      <c r="N250" s="100">
        <f>5217.22-2688.31</f>
        <v>2528.9100000000003</v>
      </c>
      <c r="O250" s="119">
        <f t="shared" si="27"/>
        <v>9290.09</v>
      </c>
      <c r="P250" s="100">
        <v>0</v>
      </c>
    </row>
    <row r="251" spans="1:16" s="3" customFormat="1" ht="20.100000000000001" customHeight="1" x14ac:dyDescent="0.2">
      <c r="A251" s="141">
        <v>241</v>
      </c>
      <c r="B251" s="154" t="s">
        <v>239</v>
      </c>
      <c r="C251" s="154" t="s">
        <v>36</v>
      </c>
      <c r="D251" s="142">
        <v>1074</v>
      </c>
      <c r="E251" s="119">
        <v>300</v>
      </c>
      <c r="F251" s="119">
        <v>1510</v>
      </c>
      <c r="G251" s="119">
        <v>0</v>
      </c>
      <c r="H251" s="142">
        <v>75</v>
      </c>
      <c r="I251" s="119">
        <v>0</v>
      </c>
      <c r="J251" s="119">
        <v>250</v>
      </c>
      <c r="K251" s="100">
        <v>0</v>
      </c>
      <c r="L251" s="119">
        <v>0</v>
      </c>
      <c r="M251" s="119">
        <f t="shared" si="26"/>
        <v>3209</v>
      </c>
      <c r="N251" s="143">
        <v>424.26</v>
      </c>
      <c r="O251" s="119">
        <f t="shared" si="27"/>
        <v>2784.74</v>
      </c>
      <c r="P251" s="100">
        <v>0</v>
      </c>
    </row>
    <row r="252" spans="1:16" s="3" customFormat="1" ht="20.100000000000001" customHeight="1" x14ac:dyDescent="0.2">
      <c r="A252" s="141">
        <v>242</v>
      </c>
      <c r="B252" s="154" t="s">
        <v>240</v>
      </c>
      <c r="C252" s="154" t="s">
        <v>168</v>
      </c>
      <c r="D252" s="142">
        <v>1168</v>
      </c>
      <c r="E252" s="119">
        <v>300</v>
      </c>
      <c r="F252" s="119">
        <v>1510</v>
      </c>
      <c r="G252" s="119">
        <v>0</v>
      </c>
      <c r="H252" s="142">
        <v>50</v>
      </c>
      <c r="I252" s="142">
        <v>200</v>
      </c>
      <c r="J252" s="119">
        <v>250</v>
      </c>
      <c r="K252" s="100">
        <v>0</v>
      </c>
      <c r="L252" s="119">
        <v>0</v>
      </c>
      <c r="M252" s="119">
        <f t="shared" si="26"/>
        <v>3478</v>
      </c>
      <c r="N252" s="143">
        <f>1414.92-963</f>
        <v>451.92000000000007</v>
      </c>
      <c r="O252" s="119">
        <f t="shared" si="27"/>
        <v>3026.08</v>
      </c>
      <c r="P252" s="100">
        <v>0</v>
      </c>
    </row>
    <row r="253" spans="1:16" s="3" customFormat="1" ht="20.100000000000001" customHeight="1" x14ac:dyDescent="0.2">
      <c r="A253" s="141">
        <v>243</v>
      </c>
      <c r="B253" s="154" t="s">
        <v>241</v>
      </c>
      <c r="C253" s="154" t="s">
        <v>144</v>
      </c>
      <c r="D253" s="142">
        <v>1159</v>
      </c>
      <c r="E253" s="119">
        <v>300</v>
      </c>
      <c r="F253" s="119">
        <v>1510</v>
      </c>
      <c r="G253" s="119">
        <v>0</v>
      </c>
      <c r="H253" s="142">
        <v>75</v>
      </c>
      <c r="I253" s="119">
        <v>0</v>
      </c>
      <c r="J253" s="119">
        <v>250</v>
      </c>
      <c r="K253" s="100">
        <v>0</v>
      </c>
      <c r="L253" s="119">
        <v>0</v>
      </c>
      <c r="M253" s="119">
        <f t="shared" si="26"/>
        <v>3294</v>
      </c>
      <c r="N253" s="143">
        <f>3122.72-2686.56</f>
        <v>436.15999999999985</v>
      </c>
      <c r="O253" s="119">
        <f t="shared" si="27"/>
        <v>2857.84</v>
      </c>
      <c r="P253" s="100">
        <v>0</v>
      </c>
    </row>
    <row r="254" spans="1:16" s="3" customFormat="1" ht="20.100000000000001" customHeight="1" x14ac:dyDescent="0.2">
      <c r="A254" s="141">
        <v>244</v>
      </c>
      <c r="B254" s="154" t="s">
        <v>242</v>
      </c>
      <c r="C254" s="154" t="s">
        <v>132</v>
      </c>
      <c r="D254" s="142">
        <v>1302</v>
      </c>
      <c r="E254" s="119">
        <v>300</v>
      </c>
      <c r="F254" s="119">
        <v>1510</v>
      </c>
      <c r="G254" s="119">
        <v>0</v>
      </c>
      <c r="H254" s="142">
        <v>75</v>
      </c>
      <c r="I254" s="119">
        <v>0</v>
      </c>
      <c r="J254" s="119">
        <v>250</v>
      </c>
      <c r="K254" s="100">
        <v>0</v>
      </c>
      <c r="L254" s="119">
        <v>0</v>
      </c>
      <c r="M254" s="119">
        <f t="shared" si="26"/>
        <v>3437</v>
      </c>
      <c r="N254" s="143">
        <f>2162.83-1706.65</f>
        <v>456.17999999999984</v>
      </c>
      <c r="O254" s="119">
        <f t="shared" si="27"/>
        <v>2980.82</v>
      </c>
      <c r="P254" s="100">
        <v>0</v>
      </c>
    </row>
    <row r="255" spans="1:16" s="3" customFormat="1" ht="20.100000000000001" customHeight="1" x14ac:dyDescent="0.2">
      <c r="A255" s="141">
        <v>245</v>
      </c>
      <c r="B255" s="154" t="s">
        <v>373</v>
      </c>
      <c r="C255" s="154" t="s">
        <v>36</v>
      </c>
      <c r="D255" s="142">
        <v>1074</v>
      </c>
      <c r="E255" s="119">
        <v>300</v>
      </c>
      <c r="F255" s="119">
        <v>1510</v>
      </c>
      <c r="G255" s="119">
        <v>0</v>
      </c>
      <c r="H255" s="142">
        <v>50</v>
      </c>
      <c r="I255" s="142">
        <v>150</v>
      </c>
      <c r="J255" s="119">
        <v>250</v>
      </c>
      <c r="K255" s="100">
        <v>0</v>
      </c>
      <c r="L255" s="119">
        <v>0</v>
      </c>
      <c r="M255" s="119">
        <f t="shared" si="26"/>
        <v>3334</v>
      </c>
      <c r="N255" s="143">
        <v>441.76</v>
      </c>
      <c r="O255" s="119">
        <f t="shared" si="27"/>
        <v>2892.24</v>
      </c>
      <c r="P255" s="100">
        <v>0</v>
      </c>
    </row>
    <row r="256" spans="1:16" s="3" customFormat="1" ht="20.100000000000001" customHeight="1" x14ac:dyDescent="0.2">
      <c r="A256" s="141">
        <v>246</v>
      </c>
      <c r="B256" s="154" t="s">
        <v>382</v>
      </c>
      <c r="C256" s="154" t="s">
        <v>37</v>
      </c>
      <c r="D256" s="142">
        <v>1381</v>
      </c>
      <c r="E256" s="119">
        <v>300</v>
      </c>
      <c r="F256" s="119">
        <v>1510</v>
      </c>
      <c r="G256" s="119">
        <v>0</v>
      </c>
      <c r="H256" s="142">
        <v>75</v>
      </c>
      <c r="I256" s="119">
        <v>0</v>
      </c>
      <c r="J256" s="119">
        <v>250</v>
      </c>
      <c r="K256" s="100">
        <v>0</v>
      </c>
      <c r="L256" s="119">
        <v>0</v>
      </c>
      <c r="M256" s="119">
        <f t="shared" si="26"/>
        <v>3516</v>
      </c>
      <c r="N256" s="143">
        <v>457.24</v>
      </c>
      <c r="O256" s="119">
        <f t="shared" si="27"/>
        <v>3058.76</v>
      </c>
      <c r="P256" s="100">
        <v>0</v>
      </c>
    </row>
    <row r="257" spans="1:16" s="3" customFormat="1" ht="20.100000000000001" customHeight="1" x14ac:dyDescent="0.2">
      <c r="A257" s="141">
        <v>247</v>
      </c>
      <c r="B257" s="154" t="s">
        <v>243</v>
      </c>
      <c r="C257" s="154" t="s">
        <v>38</v>
      </c>
      <c r="D257" s="142">
        <v>1039</v>
      </c>
      <c r="E257" s="119">
        <v>300</v>
      </c>
      <c r="F257" s="119">
        <v>1510</v>
      </c>
      <c r="G257" s="119">
        <v>0</v>
      </c>
      <c r="H257" s="142">
        <v>0</v>
      </c>
      <c r="I257" s="119">
        <v>0</v>
      </c>
      <c r="J257" s="119">
        <v>250</v>
      </c>
      <c r="K257" s="100">
        <v>0</v>
      </c>
      <c r="L257" s="119">
        <v>0</v>
      </c>
      <c r="M257" s="119">
        <f t="shared" si="26"/>
        <v>3099</v>
      </c>
      <c r="N257" s="100">
        <f>1226.14-827.28</f>
        <v>398.86000000000013</v>
      </c>
      <c r="O257" s="119">
        <f t="shared" si="27"/>
        <v>2700.14</v>
      </c>
      <c r="P257" s="100">
        <v>0</v>
      </c>
    </row>
    <row r="258" spans="1:16" s="3" customFormat="1" ht="20.100000000000001" customHeight="1" x14ac:dyDescent="0.2">
      <c r="A258" s="141">
        <v>248</v>
      </c>
      <c r="B258" s="154" t="s">
        <v>385</v>
      </c>
      <c r="C258" s="154" t="s">
        <v>135</v>
      </c>
      <c r="D258" s="144">
        <v>1128</v>
      </c>
      <c r="E258" s="119">
        <v>300</v>
      </c>
      <c r="F258" s="119">
        <v>1510</v>
      </c>
      <c r="G258" s="119">
        <v>0</v>
      </c>
      <c r="H258" s="144">
        <v>50</v>
      </c>
      <c r="I258" s="119">
        <v>0</v>
      </c>
      <c r="J258" s="119">
        <v>250</v>
      </c>
      <c r="K258" s="100">
        <v>0</v>
      </c>
      <c r="L258" s="119">
        <v>0</v>
      </c>
      <c r="M258" s="119">
        <f t="shared" si="26"/>
        <v>3238</v>
      </c>
      <c r="N258" s="143">
        <v>418.32</v>
      </c>
      <c r="O258" s="119">
        <f t="shared" si="27"/>
        <v>2819.68</v>
      </c>
      <c r="P258" s="100">
        <v>0</v>
      </c>
    </row>
    <row r="259" spans="1:16" s="3" customFormat="1" ht="20.100000000000001" customHeight="1" x14ac:dyDescent="0.2">
      <c r="A259" s="141">
        <v>249</v>
      </c>
      <c r="B259" s="154" t="s">
        <v>326</v>
      </c>
      <c r="C259" s="154" t="s">
        <v>132</v>
      </c>
      <c r="D259" s="142">
        <v>1302</v>
      </c>
      <c r="E259" s="119">
        <v>300</v>
      </c>
      <c r="F259" s="119">
        <v>1510</v>
      </c>
      <c r="G259" s="119">
        <v>0</v>
      </c>
      <c r="H259" s="142">
        <v>75</v>
      </c>
      <c r="I259" s="119">
        <v>0</v>
      </c>
      <c r="J259" s="119">
        <v>250</v>
      </c>
      <c r="K259" s="100">
        <v>0</v>
      </c>
      <c r="L259" s="119">
        <v>0</v>
      </c>
      <c r="M259" s="119">
        <f t="shared" si="26"/>
        <v>3437</v>
      </c>
      <c r="N259" s="143">
        <v>499.01</v>
      </c>
      <c r="O259" s="119">
        <f t="shared" si="27"/>
        <v>2937.99</v>
      </c>
      <c r="P259" s="100">
        <v>0</v>
      </c>
    </row>
    <row r="260" spans="1:16" s="3" customFormat="1" ht="20.100000000000001" customHeight="1" x14ac:dyDescent="0.2">
      <c r="A260" s="141">
        <v>250</v>
      </c>
      <c r="B260" s="154" t="s">
        <v>297</v>
      </c>
      <c r="C260" s="154" t="s">
        <v>298</v>
      </c>
      <c r="D260" s="142">
        <v>1253</v>
      </c>
      <c r="E260" s="119">
        <v>300</v>
      </c>
      <c r="F260" s="119">
        <v>1510</v>
      </c>
      <c r="G260" s="119">
        <v>0</v>
      </c>
      <c r="H260" s="142">
        <v>50</v>
      </c>
      <c r="I260" s="142">
        <v>1000</v>
      </c>
      <c r="J260" s="119">
        <v>250</v>
      </c>
      <c r="K260" s="100">
        <v>0</v>
      </c>
      <c r="L260" s="119">
        <v>0</v>
      </c>
      <c r="M260" s="119">
        <f t="shared" si="26"/>
        <v>4363</v>
      </c>
      <c r="N260" s="143">
        <f>3420.06-2732.97</f>
        <v>687.09000000000015</v>
      </c>
      <c r="O260" s="119">
        <v>1528.2</v>
      </c>
      <c r="P260" s="100">
        <v>0</v>
      </c>
    </row>
    <row r="261" spans="1:16" s="3" customFormat="1" ht="12.75" x14ac:dyDescent="0.2">
      <c r="A261" s="141">
        <v>251</v>
      </c>
      <c r="B261" s="154" t="s">
        <v>329</v>
      </c>
      <c r="C261" s="154" t="s">
        <v>131</v>
      </c>
      <c r="D261" s="142">
        <v>1039</v>
      </c>
      <c r="E261" s="119">
        <v>300</v>
      </c>
      <c r="F261" s="119">
        <v>1510</v>
      </c>
      <c r="G261" s="119">
        <v>0</v>
      </c>
      <c r="H261" s="142">
        <v>0</v>
      </c>
      <c r="I261" s="119">
        <v>0</v>
      </c>
      <c r="J261" s="119">
        <v>250</v>
      </c>
      <c r="K261" s="100">
        <v>0</v>
      </c>
      <c r="L261" s="119">
        <v>0</v>
      </c>
      <c r="M261" s="119">
        <f t="shared" si="26"/>
        <v>3099</v>
      </c>
      <c r="N261" s="143">
        <v>467.15</v>
      </c>
      <c r="O261" s="119">
        <f t="shared" ref="O261:O266" si="28">M261-N261</f>
        <v>2631.85</v>
      </c>
      <c r="P261" s="100">
        <v>0</v>
      </c>
    </row>
    <row r="262" spans="1:16" s="3" customFormat="1" ht="20.100000000000001" customHeight="1" x14ac:dyDescent="0.2">
      <c r="A262" s="141">
        <v>252</v>
      </c>
      <c r="B262" s="154" t="s">
        <v>424</v>
      </c>
      <c r="C262" s="154" t="s">
        <v>36</v>
      </c>
      <c r="D262" s="142">
        <v>1074</v>
      </c>
      <c r="E262" s="100">
        <v>300</v>
      </c>
      <c r="F262" s="119">
        <v>1510</v>
      </c>
      <c r="G262" s="119">
        <v>0</v>
      </c>
      <c r="H262" s="142">
        <v>50</v>
      </c>
      <c r="I262" s="119">
        <v>0</v>
      </c>
      <c r="J262" s="119">
        <v>250</v>
      </c>
      <c r="K262" s="100">
        <v>0</v>
      </c>
      <c r="L262" s="119">
        <v>0</v>
      </c>
      <c r="M262" s="119">
        <f t="shared" si="26"/>
        <v>3184</v>
      </c>
      <c r="N262" s="147">
        <f>2002.68-1591.92</f>
        <v>410.76</v>
      </c>
      <c r="O262" s="119">
        <f t="shared" si="28"/>
        <v>2773.24</v>
      </c>
      <c r="P262" s="100">
        <v>0</v>
      </c>
    </row>
    <row r="263" spans="1:16" s="3" customFormat="1" ht="20.100000000000001" customHeight="1" x14ac:dyDescent="0.2">
      <c r="A263" s="141">
        <v>253</v>
      </c>
      <c r="B263" s="154" t="s">
        <v>244</v>
      </c>
      <c r="C263" s="154" t="s">
        <v>135</v>
      </c>
      <c r="D263" s="142">
        <v>1128</v>
      </c>
      <c r="E263" s="119">
        <v>300</v>
      </c>
      <c r="F263" s="119">
        <v>1510</v>
      </c>
      <c r="G263" s="119">
        <v>0</v>
      </c>
      <c r="H263" s="142">
        <v>50</v>
      </c>
      <c r="I263" s="142">
        <v>1300</v>
      </c>
      <c r="J263" s="119">
        <v>250</v>
      </c>
      <c r="K263" s="100">
        <v>0</v>
      </c>
      <c r="L263" s="119">
        <v>0</v>
      </c>
      <c r="M263" s="119">
        <f t="shared" si="26"/>
        <v>4538</v>
      </c>
      <c r="N263" s="143">
        <v>665.9</v>
      </c>
      <c r="O263" s="119">
        <f t="shared" si="28"/>
        <v>3872.1</v>
      </c>
      <c r="P263" s="100">
        <v>0</v>
      </c>
    </row>
    <row r="264" spans="1:16" ht="20.100000000000001" customHeight="1" x14ac:dyDescent="0.2">
      <c r="A264" s="141">
        <v>254</v>
      </c>
      <c r="B264" s="154" t="s">
        <v>245</v>
      </c>
      <c r="C264" s="154" t="s">
        <v>36</v>
      </c>
      <c r="D264" s="142">
        <v>1074</v>
      </c>
      <c r="E264" s="119">
        <v>300</v>
      </c>
      <c r="F264" s="119">
        <v>1510</v>
      </c>
      <c r="G264" s="119">
        <v>0</v>
      </c>
      <c r="H264" s="142">
        <v>75</v>
      </c>
      <c r="I264" s="119">
        <v>0</v>
      </c>
      <c r="J264" s="119">
        <v>250</v>
      </c>
      <c r="K264" s="100">
        <v>0</v>
      </c>
      <c r="L264" s="119">
        <v>0</v>
      </c>
      <c r="M264" s="119">
        <f t="shared" si="26"/>
        <v>3209</v>
      </c>
      <c r="N264" s="143">
        <v>414.26</v>
      </c>
      <c r="O264" s="119">
        <f t="shared" si="28"/>
        <v>2794.74</v>
      </c>
      <c r="P264" s="100">
        <v>0</v>
      </c>
    </row>
    <row r="265" spans="1:16" ht="20.100000000000001" customHeight="1" x14ac:dyDescent="0.2">
      <c r="A265" s="141">
        <v>255</v>
      </c>
      <c r="B265" s="154" t="s">
        <v>246</v>
      </c>
      <c r="C265" s="154" t="s">
        <v>135</v>
      </c>
      <c r="D265" s="142">
        <v>1128</v>
      </c>
      <c r="E265" s="119">
        <v>300</v>
      </c>
      <c r="F265" s="119">
        <v>1510</v>
      </c>
      <c r="G265" s="119">
        <v>0</v>
      </c>
      <c r="H265" s="142">
        <v>50</v>
      </c>
      <c r="I265" s="142">
        <v>1300</v>
      </c>
      <c r="J265" s="119">
        <v>250</v>
      </c>
      <c r="K265" s="100">
        <v>0</v>
      </c>
      <c r="L265" s="119">
        <v>0</v>
      </c>
      <c r="M265" s="119">
        <f t="shared" si="26"/>
        <v>4538</v>
      </c>
      <c r="N265" s="143">
        <f>2969.84-1201.94-1072</f>
        <v>695.90000000000009</v>
      </c>
      <c r="O265" s="119">
        <f t="shared" si="28"/>
        <v>3842.1</v>
      </c>
      <c r="P265" s="100">
        <v>0</v>
      </c>
    </row>
    <row r="266" spans="1:16" ht="20.100000000000001" customHeight="1" x14ac:dyDescent="0.2">
      <c r="A266" s="141">
        <v>256</v>
      </c>
      <c r="B266" s="154" t="s">
        <v>332</v>
      </c>
      <c r="C266" s="154" t="s">
        <v>36</v>
      </c>
      <c r="D266" s="142">
        <v>1074</v>
      </c>
      <c r="E266" s="119">
        <v>300</v>
      </c>
      <c r="F266" s="119">
        <v>1510</v>
      </c>
      <c r="G266" s="119">
        <v>0</v>
      </c>
      <c r="H266" s="142">
        <v>75</v>
      </c>
      <c r="I266" s="119">
        <v>0</v>
      </c>
      <c r="J266" s="119">
        <v>250</v>
      </c>
      <c r="K266" s="100">
        <v>0</v>
      </c>
      <c r="L266" s="119">
        <v>0</v>
      </c>
      <c r="M266" s="119">
        <f t="shared" si="26"/>
        <v>3209</v>
      </c>
      <c r="N266" s="143">
        <f>1277.22-852.96</f>
        <v>424.26</v>
      </c>
      <c r="O266" s="119">
        <f t="shared" si="28"/>
        <v>2784.74</v>
      </c>
      <c r="P266" s="100">
        <v>0</v>
      </c>
    </row>
    <row r="267" spans="1:16" ht="20.100000000000001" customHeight="1" x14ac:dyDescent="0.2">
      <c r="A267" s="141">
        <v>257</v>
      </c>
      <c r="B267" s="154" t="s">
        <v>291</v>
      </c>
      <c r="C267" s="154" t="s">
        <v>135</v>
      </c>
      <c r="D267" s="142">
        <v>1128</v>
      </c>
      <c r="E267" s="119">
        <v>300</v>
      </c>
      <c r="F267" s="119">
        <v>1510</v>
      </c>
      <c r="G267" s="119">
        <v>0</v>
      </c>
      <c r="H267" s="142">
        <v>75</v>
      </c>
      <c r="I267" s="142">
        <v>1300</v>
      </c>
      <c r="J267" s="119">
        <v>250</v>
      </c>
      <c r="K267" s="100">
        <v>0</v>
      </c>
      <c r="L267" s="119">
        <v>0</v>
      </c>
      <c r="M267" s="119">
        <f t="shared" si="26"/>
        <v>4563</v>
      </c>
      <c r="N267" s="143">
        <f>127.39+517.56</f>
        <v>644.94999999999993</v>
      </c>
      <c r="O267" s="119">
        <v>1991.3</v>
      </c>
      <c r="P267" s="100">
        <v>0</v>
      </c>
    </row>
    <row r="268" spans="1:16" ht="20.100000000000001" customHeight="1" x14ac:dyDescent="0.2">
      <c r="A268" s="141">
        <v>258</v>
      </c>
      <c r="B268" s="154" t="s">
        <v>247</v>
      </c>
      <c r="C268" s="154" t="s">
        <v>38</v>
      </c>
      <c r="D268" s="142">
        <v>1039</v>
      </c>
      <c r="E268" s="119">
        <v>300</v>
      </c>
      <c r="F268" s="119">
        <v>1510</v>
      </c>
      <c r="G268" s="119">
        <v>0</v>
      </c>
      <c r="H268" s="142">
        <v>0</v>
      </c>
      <c r="I268" s="119">
        <v>0</v>
      </c>
      <c r="J268" s="119">
        <v>250</v>
      </c>
      <c r="K268" s="100">
        <v>0</v>
      </c>
      <c r="L268" s="119">
        <v>0</v>
      </c>
      <c r="M268" s="119">
        <f t="shared" si="26"/>
        <v>3099</v>
      </c>
      <c r="N268" s="143">
        <v>398.86</v>
      </c>
      <c r="O268" s="119">
        <f>M268-N268</f>
        <v>2700.14</v>
      </c>
      <c r="P268" s="100">
        <v>0</v>
      </c>
    </row>
    <row r="269" spans="1:16" ht="20.100000000000001" customHeight="1" x14ac:dyDescent="0.2">
      <c r="A269" s="141">
        <v>259</v>
      </c>
      <c r="B269" s="154" t="s">
        <v>327</v>
      </c>
      <c r="C269" s="154" t="s">
        <v>131</v>
      </c>
      <c r="D269" s="142">
        <v>1039</v>
      </c>
      <c r="E269" s="119">
        <v>300</v>
      </c>
      <c r="F269" s="119">
        <v>1510</v>
      </c>
      <c r="G269" s="119">
        <v>0</v>
      </c>
      <c r="H269" s="142">
        <v>50</v>
      </c>
      <c r="I269" s="119">
        <v>0</v>
      </c>
      <c r="J269" s="119">
        <v>250</v>
      </c>
      <c r="K269" s="100">
        <v>0</v>
      </c>
      <c r="L269" s="119">
        <v>0</v>
      </c>
      <c r="M269" s="119">
        <f t="shared" si="26"/>
        <v>3149</v>
      </c>
      <c r="N269" s="143">
        <f>1041.7-985.84</f>
        <v>55.860000000000014</v>
      </c>
      <c r="O269" s="119">
        <f>M269-N269</f>
        <v>3093.14</v>
      </c>
      <c r="P269" s="100">
        <v>0</v>
      </c>
    </row>
    <row r="270" spans="1:16" ht="20.100000000000001" customHeight="1" x14ac:dyDescent="0.2">
      <c r="A270" s="141">
        <v>260</v>
      </c>
      <c r="B270" s="154" t="s">
        <v>345</v>
      </c>
      <c r="C270" s="154" t="s">
        <v>346</v>
      </c>
      <c r="D270" s="142">
        <v>1649</v>
      </c>
      <c r="E270" s="119">
        <v>300</v>
      </c>
      <c r="F270" s="119">
        <v>1510</v>
      </c>
      <c r="G270" s="119">
        <v>0</v>
      </c>
      <c r="H270" s="142">
        <v>75</v>
      </c>
      <c r="I270" s="142">
        <v>1000</v>
      </c>
      <c r="J270" s="119">
        <v>250</v>
      </c>
      <c r="K270" s="100">
        <v>0</v>
      </c>
      <c r="L270" s="119">
        <v>0</v>
      </c>
      <c r="M270" s="119">
        <f t="shared" si="26"/>
        <v>4784</v>
      </c>
      <c r="N270" s="143">
        <v>723.61</v>
      </c>
      <c r="O270" s="119">
        <f>M270-N270</f>
        <v>4060.39</v>
      </c>
      <c r="P270" s="100">
        <v>0</v>
      </c>
    </row>
    <row r="271" spans="1:16" ht="20.100000000000001" customHeight="1" x14ac:dyDescent="0.2">
      <c r="A271" s="141">
        <v>261</v>
      </c>
      <c r="B271" s="154" t="s">
        <v>402</v>
      </c>
      <c r="C271" s="154" t="s">
        <v>300</v>
      </c>
      <c r="D271" s="142">
        <v>1575</v>
      </c>
      <c r="E271" s="119">
        <v>300</v>
      </c>
      <c r="F271" s="119">
        <v>1510</v>
      </c>
      <c r="G271" s="119">
        <v>0</v>
      </c>
      <c r="H271" s="142">
        <v>50</v>
      </c>
      <c r="I271" s="119">
        <v>0</v>
      </c>
      <c r="J271" s="119">
        <v>250</v>
      </c>
      <c r="K271" s="100">
        <v>0</v>
      </c>
      <c r="L271" s="119">
        <v>0</v>
      </c>
      <c r="M271" s="119">
        <f t="shared" si="26"/>
        <v>3685</v>
      </c>
      <c r="N271" s="143">
        <v>527.07000000000005</v>
      </c>
      <c r="O271" s="119">
        <f>M271-N271</f>
        <v>3157.93</v>
      </c>
      <c r="P271" s="100">
        <v>0</v>
      </c>
    </row>
  </sheetData>
  <protectedRanges>
    <protectedRange sqref="B149" name="Rango1_4_2_1_1_1_4_1"/>
  </protectedRanges>
  <mergeCells count="7">
    <mergeCell ref="E9:L9"/>
    <mergeCell ref="B2:N2"/>
    <mergeCell ref="B3:N3"/>
    <mergeCell ref="A4:N4"/>
    <mergeCell ref="A5:N5"/>
    <mergeCell ref="A6:N6"/>
    <mergeCell ref="A7:N7"/>
  </mergeCells>
  <conditionalFormatting sqref="B10">
    <cfRule type="duplicateValues" dxfId="27" priority="2" stopIfTrue="1"/>
  </conditionalFormatting>
  <conditionalFormatting sqref="B1:B1048576">
    <cfRule type="duplicateValues" dxfId="26" priority="1" stopIfTrue="1"/>
  </conditionalFormatting>
  <conditionalFormatting sqref="B264:B65536 B1:B9">
    <cfRule type="duplicateValues" dxfId="25" priority="24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94"/>
  <sheetViews>
    <sheetView zoomScaleNormal="100" workbookViewId="0">
      <pane ySplit="10" topLeftCell="A11" activePane="bottomLeft" state="frozen"/>
      <selection pane="bottomLeft" activeCell="A9" sqref="A9:A10"/>
    </sheetView>
  </sheetViews>
  <sheetFormatPr baseColWidth="10" defaultColWidth="11.5703125" defaultRowHeight="21" customHeight="1" x14ac:dyDescent="0.2"/>
  <cols>
    <col min="1" max="1" width="7" style="106" customWidth="1"/>
    <col min="2" max="2" width="43.85546875" style="126" customWidth="1"/>
    <col min="3" max="3" width="56.28515625" style="127" customWidth="1"/>
    <col min="4" max="4" width="14.7109375" style="108" customWidth="1"/>
    <col min="5" max="5" width="14.5703125" style="108" customWidth="1"/>
    <col min="6" max="6" width="14.85546875" style="108" customWidth="1"/>
    <col min="7" max="7" width="11.5703125" style="108" customWidth="1"/>
    <col min="8" max="8" width="14.5703125" style="108" customWidth="1"/>
    <col min="9" max="10" width="11.5703125" style="108" customWidth="1"/>
    <col min="11" max="11" width="14.42578125" style="108" customWidth="1"/>
    <col min="12" max="12" width="16.28515625" style="108" customWidth="1"/>
    <col min="13" max="13" width="13.7109375" style="108" customWidth="1"/>
    <col min="14" max="14" width="14.28515625" style="108" customWidth="1"/>
    <col min="15" max="15" width="11.5703125" style="130"/>
  </cols>
  <sheetData>
    <row r="1" spans="1:15" ht="21" customHeight="1" x14ac:dyDescent="0.2">
      <c r="A1" s="91"/>
      <c r="B1" s="112"/>
      <c r="C1" s="11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28"/>
    </row>
    <row r="2" spans="1:15" ht="21" customHeight="1" x14ac:dyDescent="0.2">
      <c r="A2" s="91"/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93"/>
      <c r="N2" s="93"/>
      <c r="O2" s="128"/>
    </row>
    <row r="3" spans="1:15" ht="21" customHeight="1" x14ac:dyDescent="0.2">
      <c r="A3" s="114"/>
      <c r="B3" s="169" t="s">
        <v>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93"/>
      <c r="N3" s="93"/>
      <c r="O3" s="128"/>
    </row>
    <row r="4" spans="1:15" ht="21" customHeight="1" x14ac:dyDescent="0.2">
      <c r="A4" s="170" t="s">
        <v>13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93"/>
      <c r="N4" s="93"/>
      <c r="O4" s="128"/>
    </row>
    <row r="5" spans="1:15" ht="21" customHeight="1" x14ac:dyDescent="0.2">
      <c r="A5" s="169" t="s">
        <v>14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93"/>
      <c r="N5" s="93"/>
      <c r="O5" s="128"/>
    </row>
    <row r="6" spans="1:15" ht="21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93"/>
      <c r="N6" s="93"/>
      <c r="O6" s="128"/>
    </row>
    <row r="7" spans="1:15" ht="21" customHeight="1" x14ac:dyDescent="0.2">
      <c r="A7" s="171">
        <v>43434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93"/>
      <c r="N7" s="93"/>
      <c r="O7" s="128"/>
    </row>
    <row r="8" spans="1:15" ht="14.25" customHeight="1" x14ac:dyDescent="0.2">
      <c r="A8" s="91"/>
      <c r="B8" s="112"/>
      <c r="C8" s="11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128"/>
    </row>
    <row r="9" spans="1:15" ht="21" customHeight="1" x14ac:dyDescent="0.2">
      <c r="A9" s="172" t="s">
        <v>3</v>
      </c>
      <c r="B9" s="172" t="s">
        <v>5</v>
      </c>
      <c r="C9" s="173" t="s">
        <v>6</v>
      </c>
      <c r="D9" s="174" t="s">
        <v>15</v>
      </c>
      <c r="E9" s="174" t="s">
        <v>30</v>
      </c>
      <c r="F9" s="174"/>
      <c r="G9" s="174"/>
      <c r="H9" s="174"/>
      <c r="I9" s="174"/>
      <c r="J9" s="174"/>
      <c r="K9" s="174"/>
      <c r="L9" s="115"/>
      <c r="M9" s="115"/>
      <c r="N9" s="115"/>
      <c r="O9" s="115"/>
    </row>
    <row r="10" spans="1:15" ht="49.5" customHeight="1" x14ac:dyDescent="0.2">
      <c r="A10" s="172"/>
      <c r="B10" s="172"/>
      <c r="C10" s="173"/>
      <c r="D10" s="174"/>
      <c r="E10" s="115" t="s">
        <v>16</v>
      </c>
      <c r="F10" s="115" t="s">
        <v>17</v>
      </c>
      <c r="G10" s="115" t="s">
        <v>18</v>
      </c>
      <c r="H10" s="115" t="s">
        <v>19</v>
      </c>
      <c r="I10" s="115" t="s">
        <v>20</v>
      </c>
      <c r="J10" s="115" t="s">
        <v>21</v>
      </c>
      <c r="K10" s="115" t="s">
        <v>251</v>
      </c>
      <c r="L10" s="115" t="s">
        <v>22</v>
      </c>
      <c r="M10" s="115" t="s">
        <v>9</v>
      </c>
      <c r="N10" s="115" t="s">
        <v>8</v>
      </c>
      <c r="O10" s="115" t="s">
        <v>78</v>
      </c>
    </row>
    <row r="11" spans="1:15" s="3" customFormat="1" ht="30" customHeight="1" x14ac:dyDescent="0.2">
      <c r="A11" s="131">
        <f t="shared" ref="A11:A42" si="0">A10+1</f>
        <v>1</v>
      </c>
      <c r="B11" s="116" t="s">
        <v>272</v>
      </c>
      <c r="C11" s="116" t="s">
        <v>453</v>
      </c>
      <c r="D11" s="117">
        <v>3081</v>
      </c>
      <c r="E11" s="118">
        <v>300</v>
      </c>
      <c r="F11" s="118">
        <v>1510</v>
      </c>
      <c r="G11" s="119">
        <v>0</v>
      </c>
      <c r="H11" s="118">
        <v>0</v>
      </c>
      <c r="I11" s="118">
        <v>0</v>
      </c>
      <c r="J11" s="118">
        <v>250</v>
      </c>
      <c r="K11" s="118">
        <v>0</v>
      </c>
      <c r="L11" s="118">
        <f>SUM(D11:K11)</f>
        <v>5141</v>
      </c>
      <c r="M11" s="120">
        <v>849.25</v>
      </c>
      <c r="N11" s="118">
        <f>L11-M11</f>
        <v>4291.75</v>
      </c>
      <c r="O11" s="118">
        <v>0</v>
      </c>
    </row>
    <row r="12" spans="1:15" s="3" customFormat="1" ht="30" customHeight="1" x14ac:dyDescent="0.2">
      <c r="A12" s="131">
        <f t="shared" si="0"/>
        <v>2</v>
      </c>
      <c r="B12" s="121" t="s">
        <v>134</v>
      </c>
      <c r="C12" s="101" t="s">
        <v>1887</v>
      </c>
      <c r="D12" s="100">
        <v>5373</v>
      </c>
      <c r="E12" s="118">
        <v>300</v>
      </c>
      <c r="F12" s="118">
        <v>1510</v>
      </c>
      <c r="G12" s="119">
        <v>0</v>
      </c>
      <c r="H12" s="118">
        <v>0</v>
      </c>
      <c r="I12" s="118">
        <v>300</v>
      </c>
      <c r="J12" s="118">
        <v>250</v>
      </c>
      <c r="K12" s="118">
        <v>0</v>
      </c>
      <c r="L12" s="100">
        <v>7846.4</v>
      </c>
      <c r="M12" s="100">
        <v>1402</v>
      </c>
      <c r="N12" s="100">
        <v>6443.74</v>
      </c>
      <c r="O12" s="118">
        <v>0</v>
      </c>
    </row>
    <row r="13" spans="1:15" s="3" customFormat="1" ht="30" customHeight="1" x14ac:dyDescent="0.2">
      <c r="A13" s="131">
        <f t="shared" si="0"/>
        <v>3</v>
      </c>
      <c r="B13" s="116" t="s">
        <v>1888</v>
      </c>
      <c r="C13" s="101" t="s">
        <v>474</v>
      </c>
      <c r="D13" s="100">
        <v>2920</v>
      </c>
      <c r="E13" s="118">
        <v>300</v>
      </c>
      <c r="F13" s="118">
        <v>1510</v>
      </c>
      <c r="G13" s="119">
        <v>0</v>
      </c>
      <c r="H13" s="118">
        <v>0</v>
      </c>
      <c r="I13" s="118">
        <v>0</v>
      </c>
      <c r="J13" s="118">
        <v>250</v>
      </c>
      <c r="K13" s="118">
        <v>0</v>
      </c>
      <c r="L13" s="100">
        <v>4980</v>
      </c>
      <c r="M13" s="100">
        <v>773.07</v>
      </c>
      <c r="N13" s="100">
        <v>4206.93</v>
      </c>
      <c r="O13" s="118">
        <v>0</v>
      </c>
    </row>
    <row r="14" spans="1:15" s="3" customFormat="1" ht="30" customHeight="1" x14ac:dyDescent="0.2">
      <c r="A14" s="131">
        <f t="shared" si="0"/>
        <v>4</v>
      </c>
      <c r="B14" s="122" t="s">
        <v>266</v>
      </c>
      <c r="C14" s="60" t="s">
        <v>478</v>
      </c>
      <c r="D14" s="119">
        <v>2920</v>
      </c>
      <c r="E14" s="118">
        <v>300</v>
      </c>
      <c r="F14" s="118">
        <v>1510</v>
      </c>
      <c r="G14" s="119">
        <v>0</v>
      </c>
      <c r="H14" s="118">
        <v>0</v>
      </c>
      <c r="I14" s="118">
        <v>0</v>
      </c>
      <c r="J14" s="118">
        <v>250</v>
      </c>
      <c r="K14" s="118">
        <v>0</v>
      </c>
      <c r="L14" s="118">
        <f t="shared" ref="L14:L30" si="1">SUM(D14:K14)</f>
        <v>4980</v>
      </c>
      <c r="M14" s="120">
        <v>816.08</v>
      </c>
      <c r="N14" s="118">
        <f>L14-M14</f>
        <v>4163.92</v>
      </c>
      <c r="O14" s="118">
        <v>0</v>
      </c>
    </row>
    <row r="15" spans="1:15" s="3" customFormat="1" ht="30" customHeight="1" x14ac:dyDescent="0.2">
      <c r="A15" s="131">
        <f t="shared" si="0"/>
        <v>5</v>
      </c>
      <c r="B15" s="122" t="s">
        <v>267</v>
      </c>
      <c r="C15" s="60" t="s">
        <v>467</v>
      </c>
      <c r="D15" s="119">
        <v>2920</v>
      </c>
      <c r="E15" s="118">
        <v>300</v>
      </c>
      <c r="F15" s="118">
        <v>1510</v>
      </c>
      <c r="G15" s="119">
        <v>0</v>
      </c>
      <c r="H15" s="118">
        <v>0</v>
      </c>
      <c r="I15" s="118">
        <v>0</v>
      </c>
      <c r="J15" s="118">
        <v>250</v>
      </c>
      <c r="K15" s="118">
        <v>0</v>
      </c>
      <c r="L15" s="118">
        <f t="shared" si="1"/>
        <v>4980</v>
      </c>
      <c r="M15" s="120">
        <v>816</v>
      </c>
      <c r="N15" s="118">
        <f>L15-M15</f>
        <v>4164</v>
      </c>
      <c r="O15" s="118">
        <v>0</v>
      </c>
    </row>
    <row r="16" spans="1:15" s="3" customFormat="1" ht="30" customHeight="1" x14ac:dyDescent="0.2">
      <c r="A16" s="131">
        <f t="shared" si="0"/>
        <v>6</v>
      </c>
      <c r="B16" s="122" t="s">
        <v>249</v>
      </c>
      <c r="C16" s="60" t="s">
        <v>459</v>
      </c>
      <c r="D16" s="119">
        <v>2920</v>
      </c>
      <c r="E16" s="118">
        <v>300</v>
      </c>
      <c r="F16" s="118">
        <v>1510</v>
      </c>
      <c r="G16" s="119">
        <v>0</v>
      </c>
      <c r="H16" s="118">
        <v>0</v>
      </c>
      <c r="I16" s="118">
        <v>0</v>
      </c>
      <c r="J16" s="118">
        <v>250</v>
      </c>
      <c r="K16" s="118">
        <v>0</v>
      </c>
      <c r="L16" s="118">
        <f t="shared" si="1"/>
        <v>4980</v>
      </c>
      <c r="M16" s="120">
        <v>790.76</v>
      </c>
      <c r="N16" s="118">
        <f>L16-M16</f>
        <v>4189.24</v>
      </c>
      <c r="O16" s="118">
        <v>0</v>
      </c>
    </row>
    <row r="17" spans="1:15" s="3" customFormat="1" ht="30" customHeight="1" x14ac:dyDescent="0.2">
      <c r="A17" s="131">
        <f t="shared" si="0"/>
        <v>7</v>
      </c>
      <c r="B17" s="122" t="s">
        <v>264</v>
      </c>
      <c r="C17" s="60" t="s">
        <v>459</v>
      </c>
      <c r="D17" s="119">
        <v>2920</v>
      </c>
      <c r="E17" s="118">
        <v>300</v>
      </c>
      <c r="F17" s="118">
        <v>1510</v>
      </c>
      <c r="G17" s="119">
        <v>0</v>
      </c>
      <c r="H17" s="118">
        <v>0</v>
      </c>
      <c r="I17" s="118">
        <v>0</v>
      </c>
      <c r="J17" s="118">
        <v>250</v>
      </c>
      <c r="K17" s="118">
        <v>0</v>
      </c>
      <c r="L17" s="118">
        <f t="shared" si="1"/>
        <v>4980</v>
      </c>
      <c r="M17" s="120">
        <v>826.08</v>
      </c>
      <c r="N17" s="118">
        <f>L17-M17-P17</f>
        <v>4153.92</v>
      </c>
      <c r="O17" s="118">
        <v>0</v>
      </c>
    </row>
    <row r="18" spans="1:15" s="3" customFormat="1" ht="30" customHeight="1" x14ac:dyDescent="0.2">
      <c r="A18" s="131">
        <f t="shared" si="0"/>
        <v>8</v>
      </c>
      <c r="B18" s="116" t="s">
        <v>56</v>
      </c>
      <c r="C18" s="116" t="s">
        <v>481</v>
      </c>
      <c r="D18" s="117">
        <v>2631</v>
      </c>
      <c r="E18" s="118">
        <v>300</v>
      </c>
      <c r="F18" s="118">
        <v>1510</v>
      </c>
      <c r="G18" s="119">
        <v>0</v>
      </c>
      <c r="H18" s="118">
        <v>0</v>
      </c>
      <c r="I18" s="118">
        <v>0</v>
      </c>
      <c r="J18" s="118">
        <v>250</v>
      </c>
      <c r="K18" s="118">
        <v>0</v>
      </c>
      <c r="L18" s="118">
        <f t="shared" si="1"/>
        <v>4691</v>
      </c>
      <c r="M18" s="120">
        <v>756.57</v>
      </c>
      <c r="N18" s="118">
        <f t="shared" ref="N18:N23" si="2">L18-M18</f>
        <v>3934.43</v>
      </c>
      <c r="O18" s="118">
        <v>0</v>
      </c>
    </row>
    <row r="19" spans="1:15" s="3" customFormat="1" ht="30" customHeight="1" x14ac:dyDescent="0.2">
      <c r="A19" s="131">
        <f t="shared" si="0"/>
        <v>9</v>
      </c>
      <c r="B19" s="116" t="s">
        <v>64</v>
      </c>
      <c r="C19" s="116" t="s">
        <v>484</v>
      </c>
      <c r="D19" s="117">
        <v>1902</v>
      </c>
      <c r="E19" s="100">
        <v>300</v>
      </c>
      <c r="F19" s="118">
        <v>1510</v>
      </c>
      <c r="G19" s="119">
        <v>0</v>
      </c>
      <c r="H19" s="118">
        <v>0</v>
      </c>
      <c r="I19" s="100">
        <v>0</v>
      </c>
      <c r="J19" s="118">
        <v>250</v>
      </c>
      <c r="K19" s="118">
        <v>0</v>
      </c>
      <c r="L19" s="118">
        <f t="shared" si="1"/>
        <v>3962</v>
      </c>
      <c r="M19" s="120">
        <v>579.57000000000005</v>
      </c>
      <c r="N19" s="118">
        <f t="shared" si="2"/>
        <v>3382.43</v>
      </c>
      <c r="O19" s="100">
        <v>0</v>
      </c>
    </row>
    <row r="20" spans="1:15" s="3" customFormat="1" ht="30" customHeight="1" x14ac:dyDescent="0.2">
      <c r="A20" s="131">
        <f t="shared" si="0"/>
        <v>10</v>
      </c>
      <c r="B20" s="122" t="s">
        <v>271</v>
      </c>
      <c r="C20" s="60" t="s">
        <v>466</v>
      </c>
      <c r="D20" s="119">
        <v>2375</v>
      </c>
      <c r="E20" s="118">
        <v>300</v>
      </c>
      <c r="F20" s="118">
        <v>1510</v>
      </c>
      <c r="G20" s="119">
        <v>0</v>
      </c>
      <c r="H20" s="118">
        <v>0</v>
      </c>
      <c r="I20" s="118">
        <v>0</v>
      </c>
      <c r="J20" s="118">
        <v>250</v>
      </c>
      <c r="K20" s="118">
        <v>0</v>
      </c>
      <c r="L20" s="118">
        <f t="shared" si="1"/>
        <v>4435</v>
      </c>
      <c r="M20" s="120">
        <v>696.19</v>
      </c>
      <c r="N20" s="118">
        <f t="shared" si="2"/>
        <v>3738.81</v>
      </c>
      <c r="O20" s="118">
        <v>0</v>
      </c>
    </row>
    <row r="21" spans="1:15" s="3" customFormat="1" ht="29.25" customHeight="1" x14ac:dyDescent="0.2">
      <c r="A21" s="131">
        <f t="shared" si="0"/>
        <v>11</v>
      </c>
      <c r="B21" s="116" t="s">
        <v>491</v>
      </c>
      <c r="C21" s="116" t="s">
        <v>490</v>
      </c>
      <c r="D21" s="117">
        <v>3241</v>
      </c>
      <c r="E21" s="118">
        <v>300</v>
      </c>
      <c r="F21" s="118">
        <v>1510</v>
      </c>
      <c r="G21" s="119">
        <v>0</v>
      </c>
      <c r="H21" s="118">
        <v>0</v>
      </c>
      <c r="I21" s="118">
        <v>0</v>
      </c>
      <c r="J21" s="118">
        <v>250</v>
      </c>
      <c r="K21" s="118">
        <v>0</v>
      </c>
      <c r="L21" s="118">
        <f t="shared" si="1"/>
        <v>5301</v>
      </c>
      <c r="M21" s="120">
        <v>856.87</v>
      </c>
      <c r="N21" s="118">
        <f t="shared" si="2"/>
        <v>4444.13</v>
      </c>
      <c r="O21" s="118">
        <v>0</v>
      </c>
    </row>
    <row r="22" spans="1:15" s="3" customFormat="1" ht="30" customHeight="1" x14ac:dyDescent="0.2">
      <c r="A22" s="131">
        <f t="shared" si="0"/>
        <v>12</v>
      </c>
      <c r="B22" s="122" t="s">
        <v>69</v>
      </c>
      <c r="C22" s="60" t="s">
        <v>459</v>
      </c>
      <c r="D22" s="119">
        <v>2920</v>
      </c>
      <c r="E22" s="118">
        <v>300</v>
      </c>
      <c r="F22" s="118">
        <v>1510</v>
      </c>
      <c r="G22" s="119">
        <v>0</v>
      </c>
      <c r="H22" s="118">
        <v>0</v>
      </c>
      <c r="I22" s="118">
        <v>0</v>
      </c>
      <c r="J22" s="118">
        <v>250</v>
      </c>
      <c r="K22" s="118">
        <v>0</v>
      </c>
      <c r="L22" s="118">
        <f t="shared" si="1"/>
        <v>4980</v>
      </c>
      <c r="M22" s="120">
        <v>816.08</v>
      </c>
      <c r="N22" s="118">
        <f t="shared" si="2"/>
        <v>4163.92</v>
      </c>
      <c r="O22" s="118">
        <v>0</v>
      </c>
    </row>
    <row r="23" spans="1:15" s="3" customFormat="1" ht="30" customHeight="1" x14ac:dyDescent="0.2">
      <c r="A23" s="131">
        <f t="shared" si="0"/>
        <v>13</v>
      </c>
      <c r="B23" s="123" t="s">
        <v>275</v>
      </c>
      <c r="C23" s="116" t="s">
        <v>488</v>
      </c>
      <c r="D23" s="117">
        <v>1881</v>
      </c>
      <c r="E23" s="118">
        <v>300</v>
      </c>
      <c r="F23" s="118">
        <v>1510</v>
      </c>
      <c r="G23" s="119">
        <v>0</v>
      </c>
      <c r="H23" s="118">
        <v>0</v>
      </c>
      <c r="I23" s="118">
        <v>0</v>
      </c>
      <c r="J23" s="118">
        <v>250</v>
      </c>
      <c r="K23" s="118">
        <v>0</v>
      </c>
      <c r="L23" s="118">
        <f t="shared" si="1"/>
        <v>3941</v>
      </c>
      <c r="M23" s="120">
        <v>566.35</v>
      </c>
      <c r="N23" s="118">
        <f t="shared" si="2"/>
        <v>3374.65</v>
      </c>
      <c r="O23" s="118">
        <v>0</v>
      </c>
    </row>
    <row r="24" spans="1:15" s="3" customFormat="1" ht="30" customHeight="1" x14ac:dyDescent="0.2">
      <c r="A24" s="131">
        <f t="shared" si="0"/>
        <v>14</v>
      </c>
      <c r="B24" s="122" t="s">
        <v>464</v>
      </c>
      <c r="C24" s="60" t="s">
        <v>465</v>
      </c>
      <c r="D24" s="119">
        <v>5787</v>
      </c>
      <c r="E24" s="118">
        <v>1100</v>
      </c>
      <c r="F24" s="118">
        <v>1510</v>
      </c>
      <c r="G24" s="119">
        <v>0</v>
      </c>
      <c r="H24" s="118">
        <v>0</v>
      </c>
      <c r="I24" s="118">
        <v>0</v>
      </c>
      <c r="J24" s="118">
        <v>250</v>
      </c>
      <c r="K24" s="118">
        <v>0</v>
      </c>
      <c r="L24" s="118">
        <f t="shared" si="1"/>
        <v>8647</v>
      </c>
      <c r="M24" s="120">
        <v>1829.15</v>
      </c>
      <c r="N24" s="118">
        <v>9223.49</v>
      </c>
      <c r="O24" s="118">
        <v>0</v>
      </c>
    </row>
    <row r="25" spans="1:15" s="3" customFormat="1" ht="30" customHeight="1" x14ac:dyDescent="0.2">
      <c r="A25" s="131">
        <f t="shared" si="0"/>
        <v>15</v>
      </c>
      <c r="B25" s="122" t="s">
        <v>473</v>
      </c>
      <c r="C25" s="60" t="s">
        <v>459</v>
      </c>
      <c r="D25" s="119">
        <v>2920</v>
      </c>
      <c r="E25" s="118">
        <v>300</v>
      </c>
      <c r="F25" s="118">
        <v>1510</v>
      </c>
      <c r="G25" s="119">
        <v>0</v>
      </c>
      <c r="H25" s="118">
        <v>0</v>
      </c>
      <c r="I25" s="118">
        <v>0</v>
      </c>
      <c r="J25" s="118">
        <v>250</v>
      </c>
      <c r="K25" s="118">
        <v>0</v>
      </c>
      <c r="L25" s="118">
        <f t="shared" si="1"/>
        <v>4980</v>
      </c>
      <c r="M25" s="120">
        <v>790.76</v>
      </c>
      <c r="N25" s="118">
        <f t="shared" ref="N25:N42" si="3">L25-M25</f>
        <v>4189.24</v>
      </c>
      <c r="O25" s="118">
        <v>0</v>
      </c>
    </row>
    <row r="26" spans="1:15" s="3" customFormat="1" ht="30" customHeight="1" x14ac:dyDescent="0.2">
      <c r="A26" s="131">
        <f t="shared" si="0"/>
        <v>16</v>
      </c>
      <c r="B26" s="122" t="s">
        <v>42</v>
      </c>
      <c r="C26" s="60" t="s">
        <v>449</v>
      </c>
      <c r="D26" s="119">
        <v>2920</v>
      </c>
      <c r="E26" s="118">
        <v>300</v>
      </c>
      <c r="F26" s="118">
        <v>1510</v>
      </c>
      <c r="G26" s="119">
        <v>0</v>
      </c>
      <c r="H26" s="118">
        <v>0</v>
      </c>
      <c r="I26" s="118">
        <v>0</v>
      </c>
      <c r="J26" s="118">
        <v>250</v>
      </c>
      <c r="K26" s="118">
        <v>0</v>
      </c>
      <c r="L26" s="118">
        <f t="shared" si="1"/>
        <v>4980</v>
      </c>
      <c r="M26" s="120">
        <v>799.55</v>
      </c>
      <c r="N26" s="118">
        <f t="shared" si="3"/>
        <v>4180.45</v>
      </c>
      <c r="O26" s="118">
        <v>0</v>
      </c>
    </row>
    <row r="27" spans="1:15" s="3" customFormat="1" ht="30" customHeight="1" x14ac:dyDescent="0.2">
      <c r="A27" s="131">
        <f t="shared" si="0"/>
        <v>17</v>
      </c>
      <c r="B27" s="122" t="s">
        <v>480</v>
      </c>
      <c r="C27" s="60" t="s">
        <v>477</v>
      </c>
      <c r="D27" s="119">
        <v>5835</v>
      </c>
      <c r="E27" s="118">
        <v>2300</v>
      </c>
      <c r="F27" s="118">
        <v>1510</v>
      </c>
      <c r="G27" s="119">
        <v>0</v>
      </c>
      <c r="H27" s="118">
        <v>0</v>
      </c>
      <c r="I27" s="118">
        <v>0</v>
      </c>
      <c r="J27" s="118">
        <v>250</v>
      </c>
      <c r="K27" s="118">
        <v>0</v>
      </c>
      <c r="L27" s="118">
        <f t="shared" si="1"/>
        <v>9895</v>
      </c>
      <c r="M27" s="120">
        <v>2051.9699999999998</v>
      </c>
      <c r="N27" s="118">
        <f t="shared" si="3"/>
        <v>7843.0300000000007</v>
      </c>
      <c r="O27" s="118">
        <v>0</v>
      </c>
    </row>
    <row r="28" spans="1:15" s="3" customFormat="1" ht="30" customHeight="1" x14ac:dyDescent="0.2">
      <c r="A28" s="131">
        <f t="shared" si="0"/>
        <v>18</v>
      </c>
      <c r="B28" s="116" t="s">
        <v>281</v>
      </c>
      <c r="C28" s="116" t="s">
        <v>495</v>
      </c>
      <c r="D28" s="117">
        <v>6297</v>
      </c>
      <c r="E28" s="100">
        <v>3300</v>
      </c>
      <c r="F28" s="118">
        <v>1510</v>
      </c>
      <c r="G28" s="119">
        <v>0</v>
      </c>
      <c r="H28" s="118">
        <v>0</v>
      </c>
      <c r="I28" s="100">
        <v>375</v>
      </c>
      <c r="J28" s="118">
        <v>250</v>
      </c>
      <c r="K28" s="118">
        <v>0</v>
      </c>
      <c r="L28" s="118">
        <f t="shared" si="1"/>
        <v>11732</v>
      </c>
      <c r="M28" s="120">
        <v>2508.5100000000002</v>
      </c>
      <c r="N28" s="118">
        <f t="shared" si="3"/>
        <v>9223.49</v>
      </c>
      <c r="O28" s="100">
        <v>0</v>
      </c>
    </row>
    <row r="29" spans="1:15" s="3" customFormat="1" ht="30" customHeight="1" x14ac:dyDescent="0.2">
      <c r="A29" s="131">
        <f t="shared" si="0"/>
        <v>19</v>
      </c>
      <c r="B29" s="122" t="s">
        <v>451</v>
      </c>
      <c r="C29" s="60" t="s">
        <v>450</v>
      </c>
      <c r="D29" s="119">
        <v>2920</v>
      </c>
      <c r="E29" s="118">
        <v>300</v>
      </c>
      <c r="F29" s="118">
        <v>1510</v>
      </c>
      <c r="G29" s="119">
        <v>0</v>
      </c>
      <c r="H29" s="118">
        <v>0</v>
      </c>
      <c r="I29" s="118">
        <v>0</v>
      </c>
      <c r="J29" s="118">
        <v>250</v>
      </c>
      <c r="K29" s="118">
        <v>0</v>
      </c>
      <c r="L29" s="118">
        <f t="shared" si="1"/>
        <v>4980</v>
      </c>
      <c r="M29" s="120">
        <f>2347.17-1556.41</f>
        <v>790.76</v>
      </c>
      <c r="N29" s="118">
        <f t="shared" si="3"/>
        <v>4189.24</v>
      </c>
      <c r="O29" s="118">
        <v>0</v>
      </c>
    </row>
    <row r="30" spans="1:15" s="3" customFormat="1" ht="30" customHeight="1" x14ac:dyDescent="0.2">
      <c r="A30" s="131">
        <f t="shared" si="0"/>
        <v>20</v>
      </c>
      <c r="B30" s="122" t="s">
        <v>265</v>
      </c>
      <c r="C30" s="60" t="s">
        <v>459</v>
      </c>
      <c r="D30" s="119">
        <v>2920</v>
      </c>
      <c r="E30" s="118">
        <v>300</v>
      </c>
      <c r="F30" s="118">
        <v>1510</v>
      </c>
      <c r="G30" s="119">
        <v>0</v>
      </c>
      <c r="H30" s="118">
        <v>0</v>
      </c>
      <c r="I30" s="118">
        <v>0</v>
      </c>
      <c r="J30" s="118">
        <v>250</v>
      </c>
      <c r="K30" s="118">
        <v>0</v>
      </c>
      <c r="L30" s="118">
        <f t="shared" si="1"/>
        <v>4980</v>
      </c>
      <c r="M30" s="120">
        <f>907.07-80.99</f>
        <v>826.08</v>
      </c>
      <c r="N30" s="118">
        <f t="shared" si="3"/>
        <v>4153.92</v>
      </c>
      <c r="O30" s="118">
        <v>0</v>
      </c>
    </row>
    <row r="31" spans="1:15" s="3" customFormat="1" ht="30" customHeight="1" x14ac:dyDescent="0.2">
      <c r="A31" s="131">
        <f t="shared" si="0"/>
        <v>21</v>
      </c>
      <c r="B31" s="116" t="s">
        <v>501</v>
      </c>
      <c r="C31" s="116" t="s">
        <v>502</v>
      </c>
      <c r="D31" s="129">
        <v>6759</v>
      </c>
      <c r="E31" s="100">
        <v>6387.1</v>
      </c>
      <c r="F31" s="100">
        <v>560</v>
      </c>
      <c r="G31" s="119">
        <v>0</v>
      </c>
      <c r="H31" s="118">
        <v>0</v>
      </c>
      <c r="I31" s="100">
        <v>0</v>
      </c>
      <c r="J31" s="100">
        <v>483.87</v>
      </c>
      <c r="K31" s="118">
        <v>0</v>
      </c>
      <c r="L31" s="129">
        <v>11819</v>
      </c>
      <c r="M31" s="120">
        <v>2237.91</v>
      </c>
      <c r="N31" s="118">
        <f t="shared" si="3"/>
        <v>9581.09</v>
      </c>
      <c r="O31" s="100">
        <v>0</v>
      </c>
    </row>
    <row r="32" spans="1:15" s="3" customFormat="1" ht="30" customHeight="1" x14ac:dyDescent="0.2">
      <c r="A32" s="131">
        <f t="shared" si="0"/>
        <v>22</v>
      </c>
      <c r="B32" s="122" t="s">
        <v>70</v>
      </c>
      <c r="C32" s="60" t="s">
        <v>478</v>
      </c>
      <c r="D32" s="119">
        <v>2920</v>
      </c>
      <c r="E32" s="118">
        <v>300</v>
      </c>
      <c r="F32" s="118">
        <v>1510</v>
      </c>
      <c r="G32" s="119">
        <v>0</v>
      </c>
      <c r="H32" s="118">
        <v>0</v>
      </c>
      <c r="I32" s="118">
        <v>0</v>
      </c>
      <c r="J32" s="118">
        <v>250</v>
      </c>
      <c r="K32" s="118">
        <v>0</v>
      </c>
      <c r="L32" s="118">
        <f t="shared" ref="L32:L44" si="4">SUM(D32:K32)</f>
        <v>4980</v>
      </c>
      <c r="M32" s="120">
        <f>2140.38-1324.3</f>
        <v>816.08000000000015</v>
      </c>
      <c r="N32" s="118">
        <f t="shared" si="3"/>
        <v>4163.92</v>
      </c>
      <c r="O32" s="118">
        <v>0</v>
      </c>
    </row>
    <row r="33" spans="1:15" s="3" customFormat="1" ht="30" customHeight="1" x14ac:dyDescent="0.2">
      <c r="A33" s="131">
        <f t="shared" si="0"/>
        <v>23</v>
      </c>
      <c r="B33" s="116" t="s">
        <v>277</v>
      </c>
      <c r="C33" s="116" t="s">
        <v>453</v>
      </c>
      <c r="D33" s="117">
        <v>3081</v>
      </c>
      <c r="E33" s="118">
        <v>300</v>
      </c>
      <c r="F33" s="118">
        <v>1510</v>
      </c>
      <c r="G33" s="119">
        <v>0</v>
      </c>
      <c r="H33" s="118">
        <v>0</v>
      </c>
      <c r="I33" s="118">
        <v>0</v>
      </c>
      <c r="J33" s="118">
        <v>250</v>
      </c>
      <c r="K33" s="118">
        <v>0</v>
      </c>
      <c r="L33" s="118">
        <f t="shared" si="4"/>
        <v>5141</v>
      </c>
      <c r="M33" s="120">
        <v>836.81</v>
      </c>
      <c r="N33" s="118">
        <f t="shared" si="3"/>
        <v>4304.1900000000005</v>
      </c>
      <c r="O33" s="118">
        <v>0</v>
      </c>
    </row>
    <row r="34" spans="1:15" s="3" customFormat="1" ht="30" customHeight="1" x14ac:dyDescent="0.2">
      <c r="A34" s="131">
        <f t="shared" si="0"/>
        <v>24</v>
      </c>
      <c r="B34" s="122" t="s">
        <v>61</v>
      </c>
      <c r="C34" s="60" t="s">
        <v>450</v>
      </c>
      <c r="D34" s="119">
        <v>2920</v>
      </c>
      <c r="E34" s="118">
        <v>300</v>
      </c>
      <c r="F34" s="118">
        <v>1510</v>
      </c>
      <c r="G34" s="119">
        <v>0</v>
      </c>
      <c r="H34" s="118">
        <v>0</v>
      </c>
      <c r="I34" s="118">
        <v>0</v>
      </c>
      <c r="J34" s="118">
        <v>250</v>
      </c>
      <c r="K34" s="118">
        <v>0</v>
      </c>
      <c r="L34" s="118">
        <f t="shared" si="4"/>
        <v>4980</v>
      </c>
      <c r="M34" s="120">
        <f>1669.46-853.38</f>
        <v>816.08</v>
      </c>
      <c r="N34" s="118">
        <f t="shared" si="3"/>
        <v>4163.92</v>
      </c>
      <c r="O34" s="118">
        <v>0</v>
      </c>
    </row>
    <row r="35" spans="1:15" s="3" customFormat="1" ht="30" customHeight="1" x14ac:dyDescent="0.2">
      <c r="A35" s="131">
        <f t="shared" si="0"/>
        <v>25</v>
      </c>
      <c r="B35" s="122" t="s">
        <v>270</v>
      </c>
      <c r="C35" s="60" t="s">
        <v>469</v>
      </c>
      <c r="D35" s="119">
        <v>5787</v>
      </c>
      <c r="E35" s="118">
        <v>1100</v>
      </c>
      <c r="F35" s="118">
        <v>1510</v>
      </c>
      <c r="G35" s="119">
        <v>0</v>
      </c>
      <c r="H35" s="118">
        <v>0</v>
      </c>
      <c r="I35" s="118">
        <v>0</v>
      </c>
      <c r="J35" s="118">
        <v>250</v>
      </c>
      <c r="K35" s="118">
        <v>0</v>
      </c>
      <c r="L35" s="118">
        <f t="shared" si="4"/>
        <v>8647</v>
      </c>
      <c r="M35" s="120">
        <f>3472.02-1741.99</f>
        <v>1730.03</v>
      </c>
      <c r="N35" s="118">
        <f t="shared" si="3"/>
        <v>6916.97</v>
      </c>
      <c r="O35" s="118">
        <v>0</v>
      </c>
    </row>
    <row r="36" spans="1:15" s="3" customFormat="1" ht="30" customHeight="1" x14ac:dyDescent="0.2">
      <c r="A36" s="131">
        <f t="shared" si="0"/>
        <v>26</v>
      </c>
      <c r="B36" s="122" t="s">
        <v>72</v>
      </c>
      <c r="C36" s="60" t="s">
        <v>450</v>
      </c>
      <c r="D36" s="119">
        <v>2920</v>
      </c>
      <c r="E36" s="118">
        <v>300</v>
      </c>
      <c r="F36" s="118">
        <v>1510</v>
      </c>
      <c r="G36" s="119">
        <v>0</v>
      </c>
      <c r="H36" s="118">
        <v>0</v>
      </c>
      <c r="I36" s="118">
        <v>0</v>
      </c>
      <c r="J36" s="118">
        <v>250</v>
      </c>
      <c r="K36" s="118">
        <v>0</v>
      </c>
      <c r="L36" s="118">
        <f t="shared" si="4"/>
        <v>4980</v>
      </c>
      <c r="M36" s="120">
        <v>790.76</v>
      </c>
      <c r="N36" s="118">
        <f t="shared" si="3"/>
        <v>4189.24</v>
      </c>
      <c r="O36" s="118">
        <v>0</v>
      </c>
    </row>
    <row r="37" spans="1:15" s="3" customFormat="1" ht="30" customHeight="1" x14ac:dyDescent="0.2">
      <c r="A37" s="131">
        <f t="shared" si="0"/>
        <v>27</v>
      </c>
      <c r="B37" s="122" t="s">
        <v>262</v>
      </c>
      <c r="C37" s="60" t="s">
        <v>478</v>
      </c>
      <c r="D37" s="119">
        <v>2920</v>
      </c>
      <c r="E37" s="118">
        <v>300</v>
      </c>
      <c r="F37" s="118">
        <v>1510</v>
      </c>
      <c r="G37" s="119">
        <v>0</v>
      </c>
      <c r="H37" s="118">
        <v>0</v>
      </c>
      <c r="I37" s="118">
        <v>0</v>
      </c>
      <c r="J37" s="118">
        <v>250</v>
      </c>
      <c r="K37" s="118">
        <v>0</v>
      </c>
      <c r="L37" s="118">
        <f t="shared" si="4"/>
        <v>4980</v>
      </c>
      <c r="M37" s="120">
        <v>790.76</v>
      </c>
      <c r="N37" s="118">
        <f t="shared" si="3"/>
        <v>4189.24</v>
      </c>
      <c r="O37" s="118">
        <v>0</v>
      </c>
    </row>
    <row r="38" spans="1:15" s="3" customFormat="1" ht="30" customHeight="1" x14ac:dyDescent="0.2">
      <c r="A38" s="131">
        <f t="shared" si="0"/>
        <v>28</v>
      </c>
      <c r="B38" s="122" t="s">
        <v>57</v>
      </c>
      <c r="C38" s="60" t="s">
        <v>479</v>
      </c>
      <c r="D38" s="119">
        <v>5787</v>
      </c>
      <c r="E38" s="118">
        <v>1100</v>
      </c>
      <c r="F38" s="118">
        <v>1510</v>
      </c>
      <c r="G38" s="119">
        <v>0</v>
      </c>
      <c r="H38" s="118">
        <v>0</v>
      </c>
      <c r="I38" s="118">
        <v>375</v>
      </c>
      <c r="J38" s="118">
        <v>250</v>
      </c>
      <c r="K38" s="118">
        <v>0</v>
      </c>
      <c r="L38" s="118">
        <f t="shared" si="4"/>
        <v>9022</v>
      </c>
      <c r="M38" s="120">
        <f>4660.73-2863.56</f>
        <v>1797.1699999999996</v>
      </c>
      <c r="N38" s="118">
        <f t="shared" si="3"/>
        <v>7224.83</v>
      </c>
      <c r="O38" s="118">
        <v>0</v>
      </c>
    </row>
    <row r="39" spans="1:15" s="3" customFormat="1" ht="30" customHeight="1" x14ac:dyDescent="0.2">
      <c r="A39" s="131">
        <f t="shared" si="0"/>
        <v>29</v>
      </c>
      <c r="B39" s="116" t="s">
        <v>43</v>
      </c>
      <c r="C39" s="116" t="s">
        <v>453</v>
      </c>
      <c r="D39" s="117">
        <v>3081</v>
      </c>
      <c r="E39" s="118">
        <v>300</v>
      </c>
      <c r="F39" s="118">
        <v>1510</v>
      </c>
      <c r="G39" s="119">
        <v>0</v>
      </c>
      <c r="H39" s="118">
        <v>0</v>
      </c>
      <c r="I39" s="118">
        <v>0</v>
      </c>
      <c r="J39" s="118">
        <v>250</v>
      </c>
      <c r="K39" s="118">
        <v>0</v>
      </c>
      <c r="L39" s="118">
        <f t="shared" si="4"/>
        <v>5141</v>
      </c>
      <c r="M39" s="120">
        <v>849.25</v>
      </c>
      <c r="N39" s="118">
        <f t="shared" si="3"/>
        <v>4291.75</v>
      </c>
      <c r="O39" s="118">
        <v>0</v>
      </c>
    </row>
    <row r="40" spans="1:15" s="3" customFormat="1" ht="30" customHeight="1" x14ac:dyDescent="0.2">
      <c r="A40" s="131">
        <f t="shared" si="0"/>
        <v>30</v>
      </c>
      <c r="B40" s="122" t="s">
        <v>48</v>
      </c>
      <c r="C40" s="60" t="s">
        <v>459</v>
      </c>
      <c r="D40" s="119">
        <v>2920</v>
      </c>
      <c r="E40" s="118">
        <v>300</v>
      </c>
      <c r="F40" s="118">
        <v>1510</v>
      </c>
      <c r="G40" s="119">
        <v>0</v>
      </c>
      <c r="H40" s="118">
        <v>0</v>
      </c>
      <c r="I40" s="118">
        <v>0</v>
      </c>
      <c r="J40" s="118">
        <v>250</v>
      </c>
      <c r="K40" s="118">
        <v>0</v>
      </c>
      <c r="L40" s="118">
        <f t="shared" si="4"/>
        <v>4980</v>
      </c>
      <c r="M40" s="120">
        <f>3441.11-2625.03</f>
        <v>816.07999999999993</v>
      </c>
      <c r="N40" s="118">
        <f t="shared" si="3"/>
        <v>4163.92</v>
      </c>
      <c r="O40" s="118">
        <v>0</v>
      </c>
    </row>
    <row r="41" spans="1:15" s="3" customFormat="1" ht="30" customHeight="1" x14ac:dyDescent="0.2">
      <c r="A41" s="131">
        <f t="shared" si="0"/>
        <v>31</v>
      </c>
      <c r="B41" s="116" t="s">
        <v>66</v>
      </c>
      <c r="C41" s="116" t="s">
        <v>484</v>
      </c>
      <c r="D41" s="117">
        <v>1902</v>
      </c>
      <c r="E41" s="118">
        <v>300</v>
      </c>
      <c r="F41" s="118">
        <v>1510</v>
      </c>
      <c r="G41" s="119">
        <v>0</v>
      </c>
      <c r="H41" s="118">
        <v>0</v>
      </c>
      <c r="I41" s="118">
        <v>0</v>
      </c>
      <c r="J41" s="118">
        <v>250</v>
      </c>
      <c r="K41" s="118">
        <v>0</v>
      </c>
      <c r="L41" s="118">
        <f t="shared" si="4"/>
        <v>3962</v>
      </c>
      <c r="M41" s="120">
        <v>569.57000000000005</v>
      </c>
      <c r="N41" s="118">
        <f t="shared" si="3"/>
        <v>3392.43</v>
      </c>
      <c r="O41" s="118">
        <v>0</v>
      </c>
    </row>
    <row r="42" spans="1:15" s="3" customFormat="1" ht="30" customHeight="1" x14ac:dyDescent="0.2">
      <c r="A42" s="131">
        <f t="shared" si="0"/>
        <v>32</v>
      </c>
      <c r="B42" s="116" t="s">
        <v>63</v>
      </c>
      <c r="C42" s="116" t="s">
        <v>490</v>
      </c>
      <c r="D42" s="117">
        <v>3241</v>
      </c>
      <c r="E42" s="118">
        <v>300</v>
      </c>
      <c r="F42" s="118">
        <v>1510</v>
      </c>
      <c r="G42" s="119">
        <v>0</v>
      </c>
      <c r="H42" s="118">
        <v>0</v>
      </c>
      <c r="I42" s="118">
        <v>0</v>
      </c>
      <c r="J42" s="118">
        <v>250</v>
      </c>
      <c r="K42" s="118">
        <v>0</v>
      </c>
      <c r="L42" s="118">
        <f t="shared" si="4"/>
        <v>5301</v>
      </c>
      <c r="M42" s="120">
        <v>892.2</v>
      </c>
      <c r="N42" s="118">
        <f t="shared" si="3"/>
        <v>4408.8</v>
      </c>
      <c r="O42" s="118">
        <v>0</v>
      </c>
    </row>
    <row r="43" spans="1:15" s="3" customFormat="1" ht="30" customHeight="1" x14ac:dyDescent="0.2">
      <c r="A43" s="131">
        <f t="shared" ref="A43:A74" si="5">A42+1</f>
        <v>33</v>
      </c>
      <c r="B43" s="122" t="s">
        <v>62</v>
      </c>
      <c r="C43" s="60" t="s">
        <v>468</v>
      </c>
      <c r="D43" s="119">
        <v>2920</v>
      </c>
      <c r="E43" s="118">
        <v>300</v>
      </c>
      <c r="F43" s="118">
        <v>1510</v>
      </c>
      <c r="G43" s="119">
        <v>0</v>
      </c>
      <c r="H43" s="118">
        <v>0</v>
      </c>
      <c r="I43" s="118">
        <v>0</v>
      </c>
      <c r="J43" s="118">
        <v>250</v>
      </c>
      <c r="K43" s="118">
        <v>0</v>
      </c>
      <c r="L43" s="118">
        <f t="shared" si="4"/>
        <v>4980</v>
      </c>
      <c r="M43" s="120">
        <v>790.76</v>
      </c>
      <c r="N43" s="118">
        <v>4317.08</v>
      </c>
      <c r="O43" s="118">
        <v>0</v>
      </c>
    </row>
    <row r="44" spans="1:15" s="3" customFormat="1" ht="30" customHeight="1" x14ac:dyDescent="0.2">
      <c r="A44" s="131">
        <f t="shared" si="5"/>
        <v>34</v>
      </c>
      <c r="B44" s="116" t="s">
        <v>279</v>
      </c>
      <c r="C44" s="116" t="s">
        <v>498</v>
      </c>
      <c r="D44" s="117">
        <v>6759</v>
      </c>
      <c r="E44" s="118">
        <v>3300</v>
      </c>
      <c r="F44" s="118">
        <v>1510</v>
      </c>
      <c r="G44" s="119">
        <v>0</v>
      </c>
      <c r="H44" s="118">
        <v>0</v>
      </c>
      <c r="I44" s="118">
        <v>375</v>
      </c>
      <c r="J44" s="118">
        <v>250</v>
      </c>
      <c r="K44" s="118">
        <v>0</v>
      </c>
      <c r="L44" s="118">
        <f t="shared" si="4"/>
        <v>12194</v>
      </c>
      <c r="M44" s="120">
        <v>2640.97</v>
      </c>
      <c r="N44" s="118">
        <f>L44-M44</f>
        <v>9553.0300000000007</v>
      </c>
      <c r="O44" s="118">
        <v>0</v>
      </c>
    </row>
    <row r="45" spans="1:15" s="3" customFormat="1" ht="30" customHeight="1" x14ac:dyDescent="0.2">
      <c r="A45" s="131">
        <f t="shared" si="5"/>
        <v>35</v>
      </c>
      <c r="B45" s="116" t="s">
        <v>1892</v>
      </c>
      <c r="C45" s="101" t="s">
        <v>1893</v>
      </c>
      <c r="D45" s="100">
        <v>2155</v>
      </c>
      <c r="E45" s="118">
        <v>300</v>
      </c>
      <c r="F45" s="118">
        <v>1510</v>
      </c>
      <c r="G45" s="119">
        <v>0</v>
      </c>
      <c r="H45" s="118">
        <v>0</v>
      </c>
      <c r="I45" s="118">
        <v>0</v>
      </c>
      <c r="J45" s="118">
        <v>250</v>
      </c>
      <c r="K45" s="118">
        <v>0</v>
      </c>
      <c r="L45" s="100">
        <v>10256.5</v>
      </c>
      <c r="M45" s="100">
        <v>1480.42</v>
      </c>
      <c r="N45" s="100">
        <v>8776.08</v>
      </c>
      <c r="O45" s="118">
        <v>0</v>
      </c>
    </row>
    <row r="46" spans="1:15" s="3" customFormat="1" ht="30" customHeight="1" x14ac:dyDescent="0.2">
      <c r="A46" s="131">
        <f t="shared" si="5"/>
        <v>36</v>
      </c>
      <c r="B46" s="116" t="s">
        <v>280</v>
      </c>
      <c r="C46" s="116" t="s">
        <v>498</v>
      </c>
      <c r="D46" s="117">
        <v>6759</v>
      </c>
      <c r="E46" s="100">
        <v>3300</v>
      </c>
      <c r="F46" s="118">
        <v>1510</v>
      </c>
      <c r="G46" s="119">
        <v>0</v>
      </c>
      <c r="H46" s="118">
        <v>4000</v>
      </c>
      <c r="I46" s="100">
        <v>375</v>
      </c>
      <c r="J46" s="118">
        <v>250</v>
      </c>
      <c r="K46" s="118">
        <v>0</v>
      </c>
      <c r="L46" s="118">
        <f t="shared" ref="L46:L53" si="6">SUM(D46:K46)</f>
        <v>16194</v>
      </c>
      <c r="M46" s="120">
        <v>3554.58</v>
      </c>
      <c r="N46" s="118">
        <f t="shared" ref="N46:N53" si="7">L46-M46</f>
        <v>12639.42</v>
      </c>
      <c r="O46" s="100">
        <v>0</v>
      </c>
    </row>
    <row r="47" spans="1:15" s="3" customFormat="1" ht="30" customHeight="1" x14ac:dyDescent="0.2">
      <c r="A47" s="131">
        <f t="shared" si="5"/>
        <v>37</v>
      </c>
      <c r="B47" s="116" t="s">
        <v>60</v>
      </c>
      <c r="C47" s="116" t="s">
        <v>485</v>
      </c>
      <c r="D47" s="117">
        <v>6759</v>
      </c>
      <c r="E47" s="100">
        <v>3300</v>
      </c>
      <c r="F47" s="118">
        <v>1510</v>
      </c>
      <c r="G47" s="119">
        <v>0</v>
      </c>
      <c r="H47" s="118">
        <v>0</v>
      </c>
      <c r="I47" s="100">
        <v>375</v>
      </c>
      <c r="J47" s="118">
        <v>250</v>
      </c>
      <c r="K47" s="118">
        <v>0</v>
      </c>
      <c r="L47" s="118">
        <f t="shared" si="6"/>
        <v>12194</v>
      </c>
      <c r="M47" s="120">
        <v>579.57000000000005</v>
      </c>
      <c r="N47" s="118">
        <f t="shared" si="7"/>
        <v>11614.43</v>
      </c>
      <c r="O47" s="100">
        <v>0</v>
      </c>
    </row>
    <row r="48" spans="1:15" s="3" customFormat="1" ht="30" customHeight="1" x14ac:dyDescent="0.2">
      <c r="A48" s="131">
        <f t="shared" si="5"/>
        <v>38</v>
      </c>
      <c r="B48" s="122" t="s">
        <v>470</v>
      </c>
      <c r="C48" s="60" t="s">
        <v>459</v>
      </c>
      <c r="D48" s="119">
        <v>2920</v>
      </c>
      <c r="E48" s="118">
        <v>300</v>
      </c>
      <c r="F48" s="118">
        <v>1510</v>
      </c>
      <c r="G48" s="119">
        <v>0</v>
      </c>
      <c r="H48" s="118">
        <v>0</v>
      </c>
      <c r="I48" s="118">
        <v>0</v>
      </c>
      <c r="J48" s="118">
        <v>250</v>
      </c>
      <c r="K48" s="118">
        <v>0</v>
      </c>
      <c r="L48" s="118">
        <f t="shared" si="6"/>
        <v>4980</v>
      </c>
      <c r="M48" s="120">
        <v>816.08</v>
      </c>
      <c r="N48" s="118">
        <f t="shared" si="7"/>
        <v>4163.92</v>
      </c>
      <c r="O48" s="118">
        <v>0</v>
      </c>
    </row>
    <row r="49" spans="1:15" s="3" customFormat="1" ht="30" customHeight="1" x14ac:dyDescent="0.2">
      <c r="A49" s="131">
        <f t="shared" si="5"/>
        <v>39</v>
      </c>
      <c r="B49" s="116" t="s">
        <v>486</v>
      </c>
      <c r="C49" s="123" t="s">
        <v>485</v>
      </c>
      <c r="D49" s="124">
        <v>6759</v>
      </c>
      <c r="E49" s="118">
        <v>3300</v>
      </c>
      <c r="F49" s="118">
        <v>1510</v>
      </c>
      <c r="G49" s="119">
        <v>0</v>
      </c>
      <c r="H49" s="118">
        <v>0</v>
      </c>
      <c r="I49" s="118">
        <v>0</v>
      </c>
      <c r="J49" s="118">
        <v>250</v>
      </c>
      <c r="K49" s="118">
        <v>0</v>
      </c>
      <c r="L49" s="118">
        <f t="shared" si="6"/>
        <v>11819</v>
      </c>
      <c r="M49" s="120">
        <v>2511.4499999999998</v>
      </c>
      <c r="N49" s="118">
        <f t="shared" si="7"/>
        <v>9307.5499999999993</v>
      </c>
      <c r="O49" s="118">
        <v>0</v>
      </c>
    </row>
    <row r="50" spans="1:15" s="3" customFormat="1" ht="30" customHeight="1" x14ac:dyDescent="0.2">
      <c r="A50" s="131">
        <f t="shared" si="5"/>
        <v>40</v>
      </c>
      <c r="B50" s="116" t="s">
        <v>75</v>
      </c>
      <c r="C50" s="116" t="s">
        <v>500</v>
      </c>
      <c r="D50" s="117">
        <v>5557</v>
      </c>
      <c r="E50" s="100">
        <v>1100</v>
      </c>
      <c r="F50" s="118">
        <v>1510</v>
      </c>
      <c r="G50" s="119">
        <v>0</v>
      </c>
      <c r="H50" s="118">
        <v>0</v>
      </c>
      <c r="I50" s="100">
        <v>0</v>
      </c>
      <c r="J50" s="118">
        <v>250</v>
      </c>
      <c r="K50" s="118">
        <v>0</v>
      </c>
      <c r="L50" s="118">
        <f t="shared" si="6"/>
        <v>8417</v>
      </c>
      <c r="M50" s="120">
        <v>1697.74</v>
      </c>
      <c r="N50" s="118">
        <f t="shared" si="7"/>
        <v>6719.26</v>
      </c>
      <c r="O50" s="100">
        <v>0</v>
      </c>
    </row>
    <row r="51" spans="1:15" s="3" customFormat="1" ht="30" customHeight="1" x14ac:dyDescent="0.2">
      <c r="A51" s="131">
        <f t="shared" si="5"/>
        <v>41</v>
      </c>
      <c r="B51" s="122" t="s">
        <v>44</v>
      </c>
      <c r="C51" s="60" t="s">
        <v>457</v>
      </c>
      <c r="D51" s="119">
        <v>5787</v>
      </c>
      <c r="E51" s="118">
        <v>1100</v>
      </c>
      <c r="F51" s="118">
        <v>1510</v>
      </c>
      <c r="G51" s="119">
        <v>0</v>
      </c>
      <c r="H51" s="118">
        <v>0</v>
      </c>
      <c r="I51" s="118">
        <v>0</v>
      </c>
      <c r="J51" s="118">
        <v>250</v>
      </c>
      <c r="K51" s="118">
        <v>0</v>
      </c>
      <c r="L51" s="118">
        <f t="shared" si="6"/>
        <v>8647</v>
      </c>
      <c r="M51" s="120">
        <v>1811.48</v>
      </c>
      <c r="N51" s="118">
        <f t="shared" si="7"/>
        <v>6835.52</v>
      </c>
      <c r="O51" s="118">
        <v>0</v>
      </c>
    </row>
    <row r="52" spans="1:15" s="3" customFormat="1" ht="30" customHeight="1" x14ac:dyDescent="0.2">
      <c r="A52" s="131">
        <f t="shared" si="5"/>
        <v>42</v>
      </c>
      <c r="B52" s="122" t="s">
        <v>455</v>
      </c>
      <c r="C52" s="60" t="s">
        <v>456</v>
      </c>
      <c r="D52" s="119">
        <v>2920</v>
      </c>
      <c r="E52" s="118">
        <v>300</v>
      </c>
      <c r="F52" s="118">
        <v>1510</v>
      </c>
      <c r="G52" s="119">
        <v>0</v>
      </c>
      <c r="H52" s="118">
        <v>0</v>
      </c>
      <c r="I52" s="118">
        <v>0</v>
      </c>
      <c r="J52" s="118">
        <v>250</v>
      </c>
      <c r="K52" s="118">
        <v>0</v>
      </c>
      <c r="L52" s="118">
        <f t="shared" si="6"/>
        <v>4980</v>
      </c>
      <c r="M52" s="120">
        <v>790.76</v>
      </c>
      <c r="N52" s="118">
        <f t="shared" si="7"/>
        <v>4189.24</v>
      </c>
      <c r="O52" s="118">
        <v>0</v>
      </c>
    </row>
    <row r="53" spans="1:15" s="3" customFormat="1" ht="30" customHeight="1" x14ac:dyDescent="0.2">
      <c r="A53" s="131">
        <f t="shared" si="5"/>
        <v>43</v>
      </c>
      <c r="B53" s="116" t="s">
        <v>54</v>
      </c>
      <c r="C53" s="116" t="s">
        <v>453</v>
      </c>
      <c r="D53" s="117">
        <f>3081</f>
        <v>3081</v>
      </c>
      <c r="E53" s="118">
        <v>300</v>
      </c>
      <c r="F53" s="118">
        <v>1510</v>
      </c>
      <c r="G53" s="119">
        <v>0</v>
      </c>
      <c r="H53" s="118">
        <v>0</v>
      </c>
      <c r="I53" s="118">
        <v>0</v>
      </c>
      <c r="J53" s="118">
        <v>250</v>
      </c>
      <c r="K53" s="118">
        <v>0</v>
      </c>
      <c r="L53" s="118">
        <f t="shared" si="6"/>
        <v>5141</v>
      </c>
      <c r="M53" s="120">
        <f>1153.1-280.93</f>
        <v>872.16999999999985</v>
      </c>
      <c r="N53" s="118">
        <f t="shared" si="7"/>
        <v>4268.83</v>
      </c>
      <c r="O53" s="118">
        <v>0</v>
      </c>
    </row>
    <row r="54" spans="1:15" s="3" customFormat="1" ht="30" customHeight="1" x14ac:dyDescent="0.2">
      <c r="A54" s="131">
        <f t="shared" si="5"/>
        <v>44</v>
      </c>
      <c r="B54" s="116" t="s">
        <v>1890</v>
      </c>
      <c r="C54" s="101" t="s">
        <v>1891</v>
      </c>
      <c r="D54" s="100">
        <v>6297</v>
      </c>
      <c r="E54" s="118">
        <v>300</v>
      </c>
      <c r="F54" s="118">
        <v>1510</v>
      </c>
      <c r="G54" s="119">
        <v>0</v>
      </c>
      <c r="H54" s="118">
        <v>0</v>
      </c>
      <c r="I54" s="118">
        <v>0</v>
      </c>
      <c r="J54" s="118">
        <v>250</v>
      </c>
      <c r="K54" s="118">
        <v>0</v>
      </c>
      <c r="L54" s="100">
        <v>4691</v>
      </c>
      <c r="M54" s="100">
        <v>725.84</v>
      </c>
      <c r="N54" s="100">
        <v>3965.16</v>
      </c>
      <c r="O54" s="118">
        <v>0</v>
      </c>
    </row>
    <row r="55" spans="1:15" s="3" customFormat="1" ht="30" customHeight="1" x14ac:dyDescent="0.2">
      <c r="A55" s="131">
        <f t="shared" si="5"/>
        <v>45</v>
      </c>
      <c r="B55" s="116" t="s">
        <v>276</v>
      </c>
      <c r="C55" s="116" t="s">
        <v>487</v>
      </c>
      <c r="D55" s="117">
        <v>2060</v>
      </c>
      <c r="E55" s="118">
        <v>300</v>
      </c>
      <c r="F55" s="118">
        <v>1510</v>
      </c>
      <c r="G55" s="119">
        <v>0</v>
      </c>
      <c r="H55" s="118">
        <v>0</v>
      </c>
      <c r="I55" s="118">
        <v>0</v>
      </c>
      <c r="J55" s="118">
        <v>250</v>
      </c>
      <c r="K55" s="118">
        <v>0</v>
      </c>
      <c r="L55" s="118">
        <f t="shared" ref="L55:L85" si="8">SUM(D55:K55)</f>
        <v>4120</v>
      </c>
      <c r="M55" s="120">
        <v>593.80999999999995</v>
      </c>
      <c r="N55" s="118">
        <f t="shared" ref="N55:N60" si="9">L55-M55</f>
        <v>3526.19</v>
      </c>
      <c r="O55" s="118">
        <v>0</v>
      </c>
    </row>
    <row r="56" spans="1:15" s="3" customFormat="1" ht="30" customHeight="1" x14ac:dyDescent="0.2">
      <c r="A56" s="131">
        <f t="shared" si="5"/>
        <v>46</v>
      </c>
      <c r="B56" s="116" t="s">
        <v>482</v>
      </c>
      <c r="C56" s="116" t="s">
        <v>481</v>
      </c>
      <c r="D56" s="117">
        <v>2631</v>
      </c>
      <c r="E56" s="118">
        <v>300</v>
      </c>
      <c r="F56" s="118">
        <v>1510</v>
      </c>
      <c r="G56" s="119">
        <v>0</v>
      </c>
      <c r="H56" s="118">
        <v>0</v>
      </c>
      <c r="I56" s="118">
        <v>0</v>
      </c>
      <c r="J56" s="118">
        <v>250</v>
      </c>
      <c r="K56" s="118">
        <v>0</v>
      </c>
      <c r="L56" s="118">
        <f t="shared" si="8"/>
        <v>4691</v>
      </c>
      <c r="M56" s="120">
        <v>725.84</v>
      </c>
      <c r="N56" s="118">
        <f t="shared" si="9"/>
        <v>3965.16</v>
      </c>
      <c r="O56" s="118">
        <v>0</v>
      </c>
    </row>
    <row r="57" spans="1:15" s="3" customFormat="1" ht="30" customHeight="1" x14ac:dyDescent="0.2">
      <c r="A57" s="131">
        <f t="shared" si="5"/>
        <v>47</v>
      </c>
      <c r="B57" s="122" t="s">
        <v>460</v>
      </c>
      <c r="C57" s="60" t="s">
        <v>461</v>
      </c>
      <c r="D57" s="119">
        <v>2760</v>
      </c>
      <c r="E57" s="118">
        <v>300</v>
      </c>
      <c r="F57" s="118">
        <v>1510</v>
      </c>
      <c r="G57" s="119">
        <v>0</v>
      </c>
      <c r="H57" s="118">
        <v>0</v>
      </c>
      <c r="I57" s="118">
        <v>0</v>
      </c>
      <c r="J57" s="118">
        <v>250</v>
      </c>
      <c r="K57" s="118">
        <v>0</v>
      </c>
      <c r="L57" s="118">
        <f t="shared" si="8"/>
        <v>4820</v>
      </c>
      <c r="M57" s="120">
        <v>746.92</v>
      </c>
      <c r="N57" s="118">
        <f t="shared" si="9"/>
        <v>4073.08</v>
      </c>
      <c r="O57" s="118">
        <v>0</v>
      </c>
    </row>
    <row r="58" spans="1:15" s="3" customFormat="1" ht="30" customHeight="1" x14ac:dyDescent="0.2">
      <c r="A58" s="131">
        <f t="shared" si="5"/>
        <v>48</v>
      </c>
      <c r="B58" s="122" t="s">
        <v>76</v>
      </c>
      <c r="C58" s="60" t="s">
        <v>478</v>
      </c>
      <c r="D58" s="119">
        <v>2920</v>
      </c>
      <c r="E58" s="118">
        <v>300</v>
      </c>
      <c r="F58" s="118">
        <v>1510</v>
      </c>
      <c r="G58" s="119">
        <v>0</v>
      </c>
      <c r="H58" s="118">
        <v>0</v>
      </c>
      <c r="I58" s="118">
        <v>0</v>
      </c>
      <c r="J58" s="118">
        <v>250</v>
      </c>
      <c r="K58" s="118">
        <v>0</v>
      </c>
      <c r="L58" s="118">
        <f t="shared" si="8"/>
        <v>4980</v>
      </c>
      <c r="M58" s="120">
        <v>790.32</v>
      </c>
      <c r="N58" s="118">
        <f t="shared" si="9"/>
        <v>4189.68</v>
      </c>
      <c r="O58" s="118">
        <v>0</v>
      </c>
    </row>
    <row r="59" spans="1:15" s="3" customFormat="1" ht="30" customHeight="1" x14ac:dyDescent="0.2">
      <c r="A59" s="131">
        <f t="shared" si="5"/>
        <v>49</v>
      </c>
      <c r="B59" s="122" t="s">
        <v>475</v>
      </c>
      <c r="C59" s="60" t="s">
        <v>474</v>
      </c>
      <c r="D59" s="119">
        <v>2920</v>
      </c>
      <c r="E59" s="118">
        <v>300</v>
      </c>
      <c r="F59" s="118">
        <v>1510</v>
      </c>
      <c r="G59" s="119">
        <v>0</v>
      </c>
      <c r="H59" s="118">
        <v>0</v>
      </c>
      <c r="I59" s="118">
        <v>0</v>
      </c>
      <c r="J59" s="118">
        <v>250</v>
      </c>
      <c r="K59" s="118">
        <v>0</v>
      </c>
      <c r="L59" s="118">
        <f t="shared" si="8"/>
        <v>4980</v>
      </c>
      <c r="M59" s="120">
        <v>566.35</v>
      </c>
      <c r="N59" s="118">
        <f t="shared" si="9"/>
        <v>4413.6499999999996</v>
      </c>
      <c r="O59" s="118">
        <v>0</v>
      </c>
    </row>
    <row r="60" spans="1:15" s="3" customFormat="1" ht="30" customHeight="1" x14ac:dyDescent="0.2">
      <c r="A60" s="131">
        <f t="shared" si="5"/>
        <v>50</v>
      </c>
      <c r="B60" s="116" t="s">
        <v>68</v>
      </c>
      <c r="C60" s="116" t="s">
        <v>488</v>
      </c>
      <c r="D60" s="117">
        <v>1881</v>
      </c>
      <c r="E60" s="118">
        <v>300</v>
      </c>
      <c r="F60" s="118">
        <v>1510</v>
      </c>
      <c r="G60" s="119">
        <v>0</v>
      </c>
      <c r="H60" s="118">
        <v>0</v>
      </c>
      <c r="I60" s="118">
        <v>0</v>
      </c>
      <c r="J60" s="118">
        <v>250</v>
      </c>
      <c r="K60" s="118">
        <v>0</v>
      </c>
      <c r="L60" s="118">
        <f t="shared" si="8"/>
        <v>3941</v>
      </c>
      <c r="M60" s="120">
        <v>566.35</v>
      </c>
      <c r="N60" s="118">
        <f t="shared" si="9"/>
        <v>3374.65</v>
      </c>
      <c r="O60" s="118">
        <v>0</v>
      </c>
    </row>
    <row r="61" spans="1:15" s="3" customFormat="1" ht="30" customHeight="1" x14ac:dyDescent="0.2">
      <c r="A61" s="131">
        <f t="shared" si="5"/>
        <v>51</v>
      </c>
      <c r="B61" s="122" t="s">
        <v>462</v>
      </c>
      <c r="C61" s="60" t="s">
        <v>459</v>
      </c>
      <c r="D61" s="119">
        <v>2920</v>
      </c>
      <c r="E61" s="118">
        <v>300</v>
      </c>
      <c r="F61" s="118">
        <v>1510</v>
      </c>
      <c r="G61" s="119">
        <v>0</v>
      </c>
      <c r="H61" s="118">
        <v>0</v>
      </c>
      <c r="I61" s="118">
        <v>0</v>
      </c>
      <c r="J61" s="118">
        <v>250</v>
      </c>
      <c r="K61" s="118">
        <v>0</v>
      </c>
      <c r="L61" s="118">
        <f t="shared" si="8"/>
        <v>4980</v>
      </c>
      <c r="M61" s="120">
        <v>790.76</v>
      </c>
      <c r="N61" s="118">
        <v>2560.77</v>
      </c>
      <c r="O61" s="118">
        <v>0</v>
      </c>
    </row>
    <row r="62" spans="1:15" s="3" customFormat="1" ht="30" customHeight="1" x14ac:dyDescent="0.2">
      <c r="A62" s="131">
        <f t="shared" si="5"/>
        <v>52</v>
      </c>
      <c r="B62" s="122" t="s">
        <v>268</v>
      </c>
      <c r="C62" s="60" t="s">
        <v>477</v>
      </c>
      <c r="D62" s="119">
        <v>5835</v>
      </c>
      <c r="E62" s="118">
        <v>2300</v>
      </c>
      <c r="F62" s="118">
        <v>1510</v>
      </c>
      <c r="G62" s="119">
        <v>0</v>
      </c>
      <c r="H62" s="118">
        <v>0</v>
      </c>
      <c r="I62" s="118">
        <v>0</v>
      </c>
      <c r="J62" s="118">
        <v>250</v>
      </c>
      <c r="K62" s="118">
        <v>0</v>
      </c>
      <c r="L62" s="118">
        <f t="shared" si="8"/>
        <v>9895</v>
      </c>
      <c r="M62" s="120">
        <f>5421.87-3411.11</f>
        <v>2010.7599999999998</v>
      </c>
      <c r="N62" s="118">
        <f t="shared" ref="N62:N77" si="10">L62-M62</f>
        <v>7884.24</v>
      </c>
      <c r="O62" s="118">
        <v>0</v>
      </c>
    </row>
    <row r="63" spans="1:15" s="3" customFormat="1" ht="30" customHeight="1" x14ac:dyDescent="0.2">
      <c r="A63" s="131">
        <f t="shared" si="5"/>
        <v>53</v>
      </c>
      <c r="B63" s="122" t="s">
        <v>269</v>
      </c>
      <c r="C63" s="60" t="s">
        <v>476</v>
      </c>
      <c r="D63" s="119">
        <v>5787</v>
      </c>
      <c r="E63" s="118">
        <v>1100</v>
      </c>
      <c r="F63" s="118">
        <v>1510</v>
      </c>
      <c r="G63" s="119">
        <v>0</v>
      </c>
      <c r="H63" s="118">
        <v>0</v>
      </c>
      <c r="I63" s="118">
        <v>375</v>
      </c>
      <c r="J63" s="118">
        <v>250</v>
      </c>
      <c r="K63" s="118">
        <v>0</v>
      </c>
      <c r="L63" s="118">
        <f t="shared" si="8"/>
        <v>9022</v>
      </c>
      <c r="M63" s="120">
        <v>1814.39</v>
      </c>
      <c r="N63" s="118">
        <f t="shared" si="10"/>
        <v>7207.61</v>
      </c>
      <c r="O63" s="118">
        <v>0</v>
      </c>
    </row>
    <row r="64" spans="1:15" s="3" customFormat="1" ht="30" customHeight="1" x14ac:dyDescent="0.2">
      <c r="A64" s="131">
        <f t="shared" si="5"/>
        <v>54</v>
      </c>
      <c r="B64" s="116" t="s">
        <v>65</v>
      </c>
      <c r="C64" s="116" t="s">
        <v>487</v>
      </c>
      <c r="D64" s="117">
        <f>2060</f>
        <v>2060</v>
      </c>
      <c r="E64" s="118">
        <v>300</v>
      </c>
      <c r="F64" s="118">
        <v>1510</v>
      </c>
      <c r="G64" s="119">
        <v>0</v>
      </c>
      <c r="H64" s="118">
        <v>0</v>
      </c>
      <c r="I64" s="118">
        <v>0</v>
      </c>
      <c r="J64" s="118">
        <v>250</v>
      </c>
      <c r="K64" s="118">
        <v>0</v>
      </c>
      <c r="L64" s="118">
        <f t="shared" si="8"/>
        <v>4120</v>
      </c>
      <c r="M64" s="120">
        <v>593.80999999999995</v>
      </c>
      <c r="N64" s="118">
        <f t="shared" si="10"/>
        <v>3526.19</v>
      </c>
      <c r="O64" s="118">
        <v>0</v>
      </c>
    </row>
    <row r="65" spans="1:15" s="3" customFormat="1" ht="30" customHeight="1" x14ac:dyDescent="0.2">
      <c r="A65" s="131">
        <f t="shared" si="5"/>
        <v>55</v>
      </c>
      <c r="B65" s="122" t="s">
        <v>250</v>
      </c>
      <c r="C65" s="60" t="s">
        <v>452</v>
      </c>
      <c r="D65" s="119">
        <v>2920</v>
      </c>
      <c r="E65" s="118">
        <v>300</v>
      </c>
      <c r="F65" s="118">
        <v>1510</v>
      </c>
      <c r="G65" s="119">
        <v>0</v>
      </c>
      <c r="H65" s="118">
        <v>0</v>
      </c>
      <c r="I65" s="118">
        <v>0</v>
      </c>
      <c r="J65" s="118">
        <v>250</v>
      </c>
      <c r="K65" s="118">
        <v>0</v>
      </c>
      <c r="L65" s="118">
        <f t="shared" si="8"/>
        <v>4980</v>
      </c>
      <c r="M65" s="120">
        <v>790.76</v>
      </c>
      <c r="N65" s="118">
        <f t="shared" si="10"/>
        <v>4189.24</v>
      </c>
      <c r="O65" s="118">
        <v>0</v>
      </c>
    </row>
    <row r="66" spans="1:15" s="3" customFormat="1" ht="30" customHeight="1" x14ac:dyDescent="0.2">
      <c r="A66" s="131">
        <f t="shared" si="5"/>
        <v>56</v>
      </c>
      <c r="B66" s="116" t="s">
        <v>494</v>
      </c>
      <c r="C66" s="123" t="s">
        <v>495</v>
      </c>
      <c r="D66" s="117">
        <v>6297</v>
      </c>
      <c r="E66" s="119">
        <v>3300</v>
      </c>
      <c r="F66" s="118">
        <v>1510</v>
      </c>
      <c r="G66" s="119">
        <v>0</v>
      </c>
      <c r="H66" s="118">
        <v>0</v>
      </c>
      <c r="I66" s="118">
        <v>375</v>
      </c>
      <c r="J66" s="118">
        <v>250</v>
      </c>
      <c r="K66" s="118">
        <v>0</v>
      </c>
      <c r="L66" s="118">
        <f t="shared" si="8"/>
        <v>11732</v>
      </c>
      <c r="M66" s="120">
        <v>2471.73</v>
      </c>
      <c r="N66" s="118">
        <f t="shared" si="10"/>
        <v>9260.27</v>
      </c>
      <c r="O66" s="118">
        <v>0</v>
      </c>
    </row>
    <row r="67" spans="1:15" s="3" customFormat="1" ht="30" customHeight="1" x14ac:dyDescent="0.2">
      <c r="A67" s="131">
        <f t="shared" si="5"/>
        <v>57</v>
      </c>
      <c r="B67" s="122" t="s">
        <v>73</v>
      </c>
      <c r="C67" s="60" t="s">
        <v>459</v>
      </c>
      <c r="D67" s="119">
        <v>2920</v>
      </c>
      <c r="E67" s="118">
        <v>300</v>
      </c>
      <c r="F67" s="118">
        <v>1510</v>
      </c>
      <c r="G67" s="119">
        <v>0</v>
      </c>
      <c r="H67" s="118">
        <v>0</v>
      </c>
      <c r="I67" s="118">
        <v>0</v>
      </c>
      <c r="J67" s="118">
        <v>250</v>
      </c>
      <c r="K67" s="118">
        <v>0</v>
      </c>
      <c r="L67" s="118">
        <f t="shared" si="8"/>
        <v>4980</v>
      </c>
      <c r="M67" s="120">
        <v>790.76</v>
      </c>
      <c r="N67" s="118">
        <f t="shared" si="10"/>
        <v>4189.24</v>
      </c>
      <c r="O67" s="118">
        <v>0</v>
      </c>
    </row>
    <row r="68" spans="1:15" s="3" customFormat="1" ht="30" customHeight="1" x14ac:dyDescent="0.2">
      <c r="A68" s="131">
        <f t="shared" si="5"/>
        <v>58</v>
      </c>
      <c r="B68" s="122" t="s">
        <v>1828</v>
      </c>
      <c r="C68" s="60" t="s">
        <v>474</v>
      </c>
      <c r="D68" s="119">
        <v>2920</v>
      </c>
      <c r="E68" s="118">
        <v>300</v>
      </c>
      <c r="F68" s="118">
        <v>1510</v>
      </c>
      <c r="G68" s="119">
        <v>0</v>
      </c>
      <c r="H68" s="118">
        <v>0</v>
      </c>
      <c r="I68" s="118">
        <v>0</v>
      </c>
      <c r="J68" s="118">
        <v>250</v>
      </c>
      <c r="K68" s="118">
        <v>0</v>
      </c>
      <c r="L68" s="118">
        <f t="shared" si="8"/>
        <v>4980</v>
      </c>
      <c r="M68" s="120">
        <v>790.76</v>
      </c>
      <c r="N68" s="118">
        <f t="shared" si="10"/>
        <v>4189.24</v>
      </c>
      <c r="O68" s="118">
        <v>0</v>
      </c>
    </row>
    <row r="69" spans="1:15" s="3" customFormat="1" ht="30" customHeight="1" x14ac:dyDescent="0.2">
      <c r="A69" s="131">
        <f t="shared" si="5"/>
        <v>59</v>
      </c>
      <c r="B69" s="116" t="s">
        <v>278</v>
      </c>
      <c r="C69" s="116" t="s">
        <v>485</v>
      </c>
      <c r="D69" s="117">
        <v>6759</v>
      </c>
      <c r="E69" s="118">
        <v>3300</v>
      </c>
      <c r="F69" s="118">
        <v>1510</v>
      </c>
      <c r="G69" s="119">
        <v>0</v>
      </c>
      <c r="H69" s="118">
        <v>0</v>
      </c>
      <c r="I69" s="118">
        <v>0</v>
      </c>
      <c r="J69" s="118">
        <v>250</v>
      </c>
      <c r="K69" s="118">
        <v>0</v>
      </c>
      <c r="L69" s="118">
        <f t="shared" si="8"/>
        <v>11819</v>
      </c>
      <c r="M69" s="120">
        <f>4098.03-1544.97</f>
        <v>2553.0599999999995</v>
      </c>
      <c r="N69" s="118">
        <f t="shared" si="10"/>
        <v>9265.94</v>
      </c>
      <c r="O69" s="118">
        <v>0</v>
      </c>
    </row>
    <row r="70" spans="1:15" s="3" customFormat="1" ht="30" customHeight="1" x14ac:dyDescent="0.2">
      <c r="A70" s="131">
        <f t="shared" si="5"/>
        <v>60</v>
      </c>
      <c r="B70" s="116" t="s">
        <v>50</v>
      </c>
      <c r="C70" s="116" t="s">
        <v>453</v>
      </c>
      <c r="D70" s="117">
        <v>3081</v>
      </c>
      <c r="E70" s="118">
        <v>300</v>
      </c>
      <c r="F70" s="118">
        <v>1510</v>
      </c>
      <c r="G70" s="119">
        <v>0</v>
      </c>
      <c r="H70" s="118">
        <v>0</v>
      </c>
      <c r="I70" s="118">
        <v>0</v>
      </c>
      <c r="J70" s="118">
        <v>250</v>
      </c>
      <c r="K70" s="118">
        <v>0</v>
      </c>
      <c r="L70" s="118">
        <f t="shared" si="8"/>
        <v>5141</v>
      </c>
      <c r="M70" s="120">
        <v>859.25</v>
      </c>
      <c r="N70" s="118">
        <f t="shared" si="10"/>
        <v>4281.75</v>
      </c>
      <c r="O70" s="118">
        <v>0</v>
      </c>
    </row>
    <row r="71" spans="1:15" s="3" customFormat="1" ht="30" customHeight="1" x14ac:dyDescent="0.2">
      <c r="A71" s="131">
        <f t="shared" si="5"/>
        <v>61</v>
      </c>
      <c r="B71" s="116" t="s">
        <v>274</v>
      </c>
      <c r="C71" s="116" t="s">
        <v>488</v>
      </c>
      <c r="D71" s="117">
        <v>1881</v>
      </c>
      <c r="E71" s="118">
        <v>300</v>
      </c>
      <c r="F71" s="118">
        <v>1510</v>
      </c>
      <c r="G71" s="119">
        <v>0</v>
      </c>
      <c r="H71" s="118">
        <v>0</v>
      </c>
      <c r="I71" s="118">
        <v>0</v>
      </c>
      <c r="J71" s="118">
        <v>250</v>
      </c>
      <c r="K71" s="118">
        <v>0</v>
      </c>
      <c r="L71" s="118">
        <f t="shared" si="8"/>
        <v>3941</v>
      </c>
      <c r="M71" s="120">
        <f>1570.63-994.28</f>
        <v>576.35000000000014</v>
      </c>
      <c r="N71" s="118">
        <f t="shared" si="10"/>
        <v>3364.6499999999996</v>
      </c>
      <c r="O71" s="118">
        <v>0</v>
      </c>
    </row>
    <row r="72" spans="1:15" s="3" customFormat="1" ht="30" customHeight="1" x14ac:dyDescent="0.2">
      <c r="A72" s="131">
        <f t="shared" si="5"/>
        <v>62</v>
      </c>
      <c r="B72" s="116" t="s">
        <v>497</v>
      </c>
      <c r="C72" s="116" t="s">
        <v>485</v>
      </c>
      <c r="D72" s="117">
        <v>6759</v>
      </c>
      <c r="E72" s="119">
        <v>3300</v>
      </c>
      <c r="F72" s="118">
        <v>1510</v>
      </c>
      <c r="G72" s="119">
        <v>0</v>
      </c>
      <c r="H72" s="118">
        <v>0</v>
      </c>
      <c r="I72" s="118">
        <v>0</v>
      </c>
      <c r="J72" s="118">
        <v>250</v>
      </c>
      <c r="K72" s="118">
        <v>0</v>
      </c>
      <c r="L72" s="118">
        <f t="shared" si="8"/>
        <v>11819</v>
      </c>
      <c r="M72" s="120">
        <v>2553.06</v>
      </c>
      <c r="N72" s="118">
        <f t="shared" si="10"/>
        <v>9265.94</v>
      </c>
      <c r="O72" s="118">
        <v>0</v>
      </c>
    </row>
    <row r="73" spans="1:15" s="3" customFormat="1" ht="30" customHeight="1" x14ac:dyDescent="0.2">
      <c r="A73" s="131">
        <f t="shared" si="5"/>
        <v>63</v>
      </c>
      <c r="B73" s="116" t="s">
        <v>496</v>
      </c>
      <c r="C73" s="116" t="s">
        <v>485</v>
      </c>
      <c r="D73" s="117">
        <v>6759</v>
      </c>
      <c r="E73" s="119">
        <v>3300</v>
      </c>
      <c r="F73" s="118">
        <v>1510</v>
      </c>
      <c r="G73" s="119">
        <v>0</v>
      </c>
      <c r="H73" s="118">
        <v>4000</v>
      </c>
      <c r="I73" s="118">
        <v>0</v>
      </c>
      <c r="J73" s="118">
        <v>250</v>
      </c>
      <c r="K73" s="118">
        <v>0</v>
      </c>
      <c r="L73" s="118">
        <f t="shared" si="8"/>
        <v>15819</v>
      </c>
      <c r="M73" s="120">
        <v>3305.26</v>
      </c>
      <c r="N73" s="118">
        <f t="shared" si="10"/>
        <v>12513.74</v>
      </c>
      <c r="O73" s="118">
        <v>0</v>
      </c>
    </row>
    <row r="74" spans="1:15" s="3" customFormat="1" ht="30" customHeight="1" x14ac:dyDescent="0.2">
      <c r="A74" s="131">
        <f t="shared" si="5"/>
        <v>64</v>
      </c>
      <c r="B74" s="122" t="s">
        <v>71</v>
      </c>
      <c r="C74" s="60" t="s">
        <v>478</v>
      </c>
      <c r="D74" s="119">
        <v>2920</v>
      </c>
      <c r="E74" s="118">
        <v>300</v>
      </c>
      <c r="F74" s="118">
        <v>1510</v>
      </c>
      <c r="G74" s="119">
        <v>0</v>
      </c>
      <c r="H74" s="118">
        <v>0</v>
      </c>
      <c r="I74" s="118">
        <v>0</v>
      </c>
      <c r="J74" s="118">
        <v>250</v>
      </c>
      <c r="K74" s="118">
        <v>0</v>
      </c>
      <c r="L74" s="118">
        <f t="shared" si="8"/>
        <v>4980</v>
      </c>
      <c r="M74" s="120">
        <f>2247.48-1456.72</f>
        <v>790.76</v>
      </c>
      <c r="N74" s="118">
        <f t="shared" si="10"/>
        <v>4189.24</v>
      </c>
      <c r="O74" s="118">
        <v>0</v>
      </c>
    </row>
    <row r="75" spans="1:15" s="3" customFormat="1" ht="30" customHeight="1" x14ac:dyDescent="0.2">
      <c r="A75" s="131">
        <f t="shared" ref="A75:A94" si="11">A74+1</f>
        <v>65</v>
      </c>
      <c r="B75" s="116" t="s">
        <v>51</v>
      </c>
      <c r="C75" s="116" t="s">
        <v>485</v>
      </c>
      <c r="D75" s="117">
        <v>6759</v>
      </c>
      <c r="E75" s="118">
        <v>3300</v>
      </c>
      <c r="F75" s="118">
        <v>1510</v>
      </c>
      <c r="G75" s="119">
        <v>0</v>
      </c>
      <c r="H75" s="118">
        <v>0</v>
      </c>
      <c r="I75" s="118">
        <v>0</v>
      </c>
      <c r="J75" s="118">
        <v>250</v>
      </c>
      <c r="K75" s="118">
        <v>0</v>
      </c>
      <c r="L75" s="118">
        <f t="shared" si="8"/>
        <v>11819</v>
      </c>
      <c r="M75" s="120">
        <v>2523.56</v>
      </c>
      <c r="N75" s="118">
        <f t="shared" si="10"/>
        <v>9295.44</v>
      </c>
      <c r="O75" s="118">
        <v>0</v>
      </c>
    </row>
    <row r="76" spans="1:15" s="3" customFormat="1" ht="30" customHeight="1" x14ac:dyDescent="0.2">
      <c r="A76" s="131">
        <f t="shared" si="11"/>
        <v>66</v>
      </c>
      <c r="B76" s="122" t="s">
        <v>53</v>
      </c>
      <c r="C76" s="60" t="s">
        <v>459</v>
      </c>
      <c r="D76" s="119">
        <v>2920</v>
      </c>
      <c r="E76" s="118">
        <v>300</v>
      </c>
      <c r="F76" s="118">
        <v>1510</v>
      </c>
      <c r="G76" s="119">
        <v>0</v>
      </c>
      <c r="H76" s="118">
        <v>0</v>
      </c>
      <c r="I76" s="118">
        <v>0</v>
      </c>
      <c r="J76" s="118">
        <v>250</v>
      </c>
      <c r="K76" s="118">
        <v>0</v>
      </c>
      <c r="L76" s="118">
        <f t="shared" si="8"/>
        <v>4980</v>
      </c>
      <c r="M76" s="120">
        <f>2037.68-1221.6</f>
        <v>816.08000000000015</v>
      </c>
      <c r="N76" s="118">
        <f t="shared" si="10"/>
        <v>4163.92</v>
      </c>
      <c r="O76" s="118">
        <v>0</v>
      </c>
    </row>
    <row r="77" spans="1:15" s="3" customFormat="1" ht="30" customHeight="1" x14ac:dyDescent="0.2">
      <c r="A77" s="131">
        <f t="shared" si="11"/>
        <v>67</v>
      </c>
      <c r="B77" s="116" t="s">
        <v>273</v>
      </c>
      <c r="C77" s="116" t="s">
        <v>488</v>
      </c>
      <c r="D77" s="117">
        <v>1881</v>
      </c>
      <c r="E77" s="118">
        <v>300</v>
      </c>
      <c r="F77" s="118">
        <v>1510</v>
      </c>
      <c r="G77" s="119">
        <v>0</v>
      </c>
      <c r="H77" s="118">
        <v>0</v>
      </c>
      <c r="I77" s="118">
        <v>0</v>
      </c>
      <c r="J77" s="118">
        <v>250</v>
      </c>
      <c r="K77" s="118">
        <v>0</v>
      </c>
      <c r="L77" s="118">
        <f t="shared" si="8"/>
        <v>3941</v>
      </c>
      <c r="M77" s="120">
        <f>1110.93-544.58</f>
        <v>566.35</v>
      </c>
      <c r="N77" s="118">
        <f t="shared" si="10"/>
        <v>3374.65</v>
      </c>
      <c r="O77" s="118">
        <v>0</v>
      </c>
    </row>
    <row r="78" spans="1:15" s="3" customFormat="1" ht="30" customHeight="1" x14ac:dyDescent="0.2">
      <c r="A78" s="131">
        <f t="shared" si="11"/>
        <v>68</v>
      </c>
      <c r="B78" s="125" t="s">
        <v>458</v>
      </c>
      <c r="C78" s="60" t="s">
        <v>459</v>
      </c>
      <c r="D78" s="119">
        <v>2920</v>
      </c>
      <c r="E78" s="118">
        <v>300</v>
      </c>
      <c r="F78" s="118">
        <v>1510</v>
      </c>
      <c r="G78" s="119">
        <v>0</v>
      </c>
      <c r="H78" s="118">
        <v>0</v>
      </c>
      <c r="I78" s="118">
        <v>0</v>
      </c>
      <c r="J78" s="118">
        <v>250</v>
      </c>
      <c r="K78" s="118">
        <v>0</v>
      </c>
      <c r="L78" s="118">
        <f t="shared" si="8"/>
        <v>4980</v>
      </c>
      <c r="M78" s="120">
        <f>1934.31-1161.24</f>
        <v>773.06999999999994</v>
      </c>
      <c r="N78" s="118">
        <v>6199.27</v>
      </c>
      <c r="O78" s="118">
        <v>0</v>
      </c>
    </row>
    <row r="79" spans="1:15" s="3" customFormat="1" ht="30" customHeight="1" x14ac:dyDescent="0.2">
      <c r="A79" s="131">
        <f t="shared" si="11"/>
        <v>69</v>
      </c>
      <c r="B79" s="122" t="s">
        <v>59</v>
      </c>
      <c r="C79" s="60" t="s">
        <v>459</v>
      </c>
      <c r="D79" s="119">
        <v>2920</v>
      </c>
      <c r="E79" s="118">
        <v>300</v>
      </c>
      <c r="F79" s="118">
        <v>1510</v>
      </c>
      <c r="G79" s="119">
        <v>0</v>
      </c>
      <c r="H79" s="118">
        <v>0</v>
      </c>
      <c r="I79" s="118">
        <v>0</v>
      </c>
      <c r="J79" s="118">
        <v>250</v>
      </c>
      <c r="K79" s="118">
        <v>0</v>
      </c>
      <c r="L79" s="118">
        <f t="shared" si="8"/>
        <v>4980</v>
      </c>
      <c r="M79" s="120">
        <v>816.08</v>
      </c>
      <c r="N79" s="118">
        <f>L79-M79</f>
        <v>4163.92</v>
      </c>
      <c r="O79" s="118">
        <v>0</v>
      </c>
    </row>
    <row r="80" spans="1:15" s="3" customFormat="1" ht="30" customHeight="1" x14ac:dyDescent="0.2">
      <c r="A80" s="131">
        <f t="shared" si="11"/>
        <v>70</v>
      </c>
      <c r="B80" s="122" t="s">
        <v>58</v>
      </c>
      <c r="C80" s="60" t="s">
        <v>454</v>
      </c>
      <c r="D80" s="119">
        <v>5787</v>
      </c>
      <c r="E80" s="118">
        <v>1100</v>
      </c>
      <c r="F80" s="118">
        <v>1510</v>
      </c>
      <c r="G80" s="119">
        <v>0</v>
      </c>
      <c r="H80" s="118">
        <v>0</v>
      </c>
      <c r="I80" s="118">
        <v>0</v>
      </c>
      <c r="J80" s="118">
        <v>250</v>
      </c>
      <c r="K80" s="118">
        <v>0</v>
      </c>
      <c r="L80" s="118">
        <f t="shared" si="8"/>
        <v>8647</v>
      </c>
      <c r="M80" s="120">
        <f>2576.91-846.88</f>
        <v>1730.0299999999997</v>
      </c>
      <c r="N80" s="118">
        <v>3181.38</v>
      </c>
      <c r="O80" s="118">
        <v>0</v>
      </c>
    </row>
    <row r="81" spans="1:15" s="3" customFormat="1" ht="30" customHeight="1" x14ac:dyDescent="0.2">
      <c r="A81" s="131">
        <f t="shared" si="11"/>
        <v>71</v>
      </c>
      <c r="B81" s="122" t="s">
        <v>46</v>
      </c>
      <c r="C81" s="60" t="s">
        <v>471</v>
      </c>
      <c r="D81" s="119">
        <v>5787</v>
      </c>
      <c r="E81" s="119">
        <v>1100</v>
      </c>
      <c r="F81" s="118">
        <v>1510</v>
      </c>
      <c r="G81" s="119">
        <v>0</v>
      </c>
      <c r="H81" s="118">
        <v>0</v>
      </c>
      <c r="I81" s="118">
        <v>0</v>
      </c>
      <c r="J81" s="118">
        <v>250</v>
      </c>
      <c r="K81" s="118">
        <v>0</v>
      </c>
      <c r="L81" s="118">
        <f t="shared" si="8"/>
        <v>8647</v>
      </c>
      <c r="M81" s="120">
        <f>2472.27-742.24</f>
        <v>1730.03</v>
      </c>
      <c r="N81" s="118">
        <f>L81-M81</f>
        <v>6916.97</v>
      </c>
      <c r="O81" s="118">
        <v>0</v>
      </c>
    </row>
    <row r="82" spans="1:15" s="3" customFormat="1" ht="30" customHeight="1" x14ac:dyDescent="0.2">
      <c r="A82" s="131">
        <f t="shared" si="11"/>
        <v>72</v>
      </c>
      <c r="B82" s="116" t="s">
        <v>49</v>
      </c>
      <c r="C82" s="116" t="s">
        <v>489</v>
      </c>
      <c r="D82" s="117">
        <v>6297</v>
      </c>
      <c r="E82" s="118">
        <v>3300</v>
      </c>
      <c r="F82" s="118">
        <v>1510</v>
      </c>
      <c r="G82" s="119">
        <v>0</v>
      </c>
      <c r="H82" s="118">
        <v>0</v>
      </c>
      <c r="I82" s="118">
        <v>375</v>
      </c>
      <c r="J82" s="118">
        <v>250</v>
      </c>
      <c r="K82" s="118">
        <v>0</v>
      </c>
      <c r="L82" s="118">
        <f t="shared" si="8"/>
        <v>11732</v>
      </c>
      <c r="M82" s="120">
        <v>2441.02</v>
      </c>
      <c r="N82" s="118">
        <f>L82-M82</f>
        <v>9290.98</v>
      </c>
      <c r="O82" s="118">
        <v>0</v>
      </c>
    </row>
    <row r="83" spans="1:15" s="3" customFormat="1" ht="21" customHeight="1" x14ac:dyDescent="0.2">
      <c r="A83" s="131">
        <f t="shared" si="11"/>
        <v>73</v>
      </c>
      <c r="B83" s="116" t="s">
        <v>52</v>
      </c>
      <c r="C83" s="116" t="s">
        <v>453</v>
      </c>
      <c r="D83" s="117">
        <v>3081</v>
      </c>
      <c r="E83" s="100">
        <v>300</v>
      </c>
      <c r="F83" s="118">
        <v>1510</v>
      </c>
      <c r="G83" s="119">
        <v>0</v>
      </c>
      <c r="H83" s="118">
        <v>0</v>
      </c>
      <c r="I83" s="100">
        <v>0</v>
      </c>
      <c r="J83" s="118">
        <v>250</v>
      </c>
      <c r="K83" s="118">
        <v>0</v>
      </c>
      <c r="L83" s="118">
        <f t="shared" si="8"/>
        <v>5141</v>
      </c>
      <c r="M83" s="120">
        <v>849.25</v>
      </c>
      <c r="N83" s="118">
        <f>L83-M83</f>
        <v>4291.75</v>
      </c>
      <c r="O83" s="100">
        <v>0</v>
      </c>
    </row>
    <row r="84" spans="1:15" s="3" customFormat="1" ht="21" customHeight="1" x14ac:dyDescent="0.2">
      <c r="A84" s="131">
        <f t="shared" si="11"/>
        <v>74</v>
      </c>
      <c r="B84" s="116" t="s">
        <v>492</v>
      </c>
      <c r="C84" s="116" t="s">
        <v>493</v>
      </c>
      <c r="D84" s="117">
        <v>5095</v>
      </c>
      <c r="E84" s="118">
        <v>1100</v>
      </c>
      <c r="F84" s="118">
        <v>1510</v>
      </c>
      <c r="G84" s="119">
        <v>0</v>
      </c>
      <c r="H84" s="118">
        <v>0</v>
      </c>
      <c r="I84" s="118">
        <v>0</v>
      </c>
      <c r="J84" s="118">
        <v>250</v>
      </c>
      <c r="K84" s="118">
        <v>0</v>
      </c>
      <c r="L84" s="118">
        <f t="shared" si="8"/>
        <v>7955</v>
      </c>
      <c r="M84" s="120">
        <v>1501.56</v>
      </c>
      <c r="N84" s="118">
        <f>L84-M84</f>
        <v>6453.4400000000005</v>
      </c>
      <c r="O84" s="118">
        <v>0</v>
      </c>
    </row>
    <row r="85" spans="1:15" s="3" customFormat="1" ht="21" customHeight="1" x14ac:dyDescent="0.2">
      <c r="A85" s="131">
        <f t="shared" si="11"/>
        <v>75</v>
      </c>
      <c r="B85" s="122" t="s">
        <v>263</v>
      </c>
      <c r="C85" s="125" t="s">
        <v>449</v>
      </c>
      <c r="D85" s="119">
        <v>2920</v>
      </c>
      <c r="E85" s="118">
        <v>300</v>
      </c>
      <c r="F85" s="118">
        <v>1510</v>
      </c>
      <c r="G85" s="119">
        <v>0</v>
      </c>
      <c r="H85" s="118">
        <v>0</v>
      </c>
      <c r="I85" s="118">
        <v>0</v>
      </c>
      <c r="J85" s="118">
        <v>250</v>
      </c>
      <c r="K85" s="118">
        <v>0</v>
      </c>
      <c r="L85" s="118">
        <f t="shared" si="8"/>
        <v>4980</v>
      </c>
      <c r="M85" s="120">
        <v>790.76</v>
      </c>
      <c r="N85" s="118">
        <v>4317.08</v>
      </c>
      <c r="O85" s="118">
        <v>0</v>
      </c>
    </row>
    <row r="86" spans="1:15" s="3" customFormat="1" ht="21" customHeight="1" x14ac:dyDescent="0.2">
      <c r="A86" s="131">
        <f t="shared" si="11"/>
        <v>76</v>
      </c>
      <c r="B86" s="116" t="s">
        <v>1889</v>
      </c>
      <c r="C86" s="101" t="s">
        <v>474</v>
      </c>
      <c r="D86" s="100">
        <v>2920</v>
      </c>
      <c r="E86" s="118">
        <v>300</v>
      </c>
      <c r="F86" s="118">
        <v>1510</v>
      </c>
      <c r="G86" s="119">
        <v>0</v>
      </c>
      <c r="H86" s="118">
        <v>0</v>
      </c>
      <c r="I86" s="118">
        <v>0</v>
      </c>
      <c r="J86" s="118">
        <v>250</v>
      </c>
      <c r="K86" s="118">
        <v>0</v>
      </c>
      <c r="L86" s="100">
        <v>3984</v>
      </c>
      <c r="M86" s="100">
        <v>618.46</v>
      </c>
      <c r="N86" s="100">
        <v>3365.54</v>
      </c>
      <c r="O86" s="118">
        <v>0</v>
      </c>
    </row>
    <row r="87" spans="1:15" s="3" customFormat="1" ht="21" customHeight="1" x14ac:dyDescent="0.2">
      <c r="A87" s="131">
        <f t="shared" si="11"/>
        <v>77</v>
      </c>
      <c r="B87" s="122" t="s">
        <v>74</v>
      </c>
      <c r="C87" s="60" t="s">
        <v>459</v>
      </c>
      <c r="D87" s="119">
        <v>2920</v>
      </c>
      <c r="E87" s="118">
        <v>300</v>
      </c>
      <c r="F87" s="118">
        <v>1510</v>
      </c>
      <c r="G87" s="119">
        <v>0</v>
      </c>
      <c r="H87" s="118">
        <v>0</v>
      </c>
      <c r="I87" s="118">
        <v>0</v>
      </c>
      <c r="J87" s="118">
        <v>250</v>
      </c>
      <c r="K87" s="118">
        <v>0</v>
      </c>
      <c r="L87" s="118">
        <f t="shared" ref="L87:L94" si="12">SUM(D87:K87)</f>
        <v>4980</v>
      </c>
      <c r="M87" s="120">
        <f>1621.64-830.88</f>
        <v>790.7600000000001</v>
      </c>
      <c r="N87" s="118">
        <f>L87-M87</f>
        <v>4189.24</v>
      </c>
      <c r="O87" s="118">
        <v>0</v>
      </c>
    </row>
    <row r="88" spans="1:15" s="3" customFormat="1" ht="20.25" customHeight="1" x14ac:dyDescent="0.2">
      <c r="A88" s="131">
        <f t="shared" si="11"/>
        <v>78</v>
      </c>
      <c r="B88" s="116" t="s">
        <v>483</v>
      </c>
      <c r="C88" s="116" t="s">
        <v>481</v>
      </c>
      <c r="D88" s="117">
        <v>2631</v>
      </c>
      <c r="E88" s="118">
        <v>300</v>
      </c>
      <c r="F88" s="118">
        <v>1510</v>
      </c>
      <c r="G88" s="119">
        <v>0</v>
      </c>
      <c r="H88" s="118">
        <v>0</v>
      </c>
      <c r="I88" s="118">
        <v>0</v>
      </c>
      <c r="J88" s="118">
        <v>250</v>
      </c>
      <c r="K88" s="118">
        <v>0</v>
      </c>
      <c r="L88" s="118">
        <f t="shared" si="12"/>
        <v>4691</v>
      </c>
      <c r="M88" s="120">
        <v>725.84</v>
      </c>
      <c r="N88" s="118">
        <f>L88-M88</f>
        <v>3965.16</v>
      </c>
      <c r="O88" s="118">
        <v>0</v>
      </c>
    </row>
    <row r="89" spans="1:15" s="3" customFormat="1" ht="18.75" customHeight="1" x14ac:dyDescent="0.2">
      <c r="A89" s="131">
        <f t="shared" si="11"/>
        <v>79</v>
      </c>
      <c r="B89" s="122" t="s">
        <v>282</v>
      </c>
      <c r="C89" s="60" t="s">
        <v>463</v>
      </c>
      <c r="D89" s="119">
        <v>2375</v>
      </c>
      <c r="E89" s="118">
        <v>300</v>
      </c>
      <c r="F89" s="118">
        <v>1510</v>
      </c>
      <c r="G89" s="119">
        <v>0</v>
      </c>
      <c r="H89" s="118">
        <v>0</v>
      </c>
      <c r="I89" s="118">
        <v>0</v>
      </c>
      <c r="J89" s="118">
        <v>250</v>
      </c>
      <c r="K89" s="118">
        <v>0</v>
      </c>
      <c r="L89" s="118">
        <f t="shared" si="12"/>
        <v>4435</v>
      </c>
      <c r="M89" s="120">
        <v>696.19</v>
      </c>
      <c r="N89" s="118">
        <v>7908.79</v>
      </c>
      <c r="O89" s="118">
        <v>0</v>
      </c>
    </row>
    <row r="90" spans="1:15" s="3" customFormat="1" ht="21" customHeight="1" x14ac:dyDescent="0.2">
      <c r="A90" s="131">
        <f t="shared" si="11"/>
        <v>80</v>
      </c>
      <c r="B90" s="116" t="s">
        <v>45</v>
      </c>
      <c r="C90" s="116" t="s">
        <v>499</v>
      </c>
      <c r="D90" s="117">
        <v>2375</v>
      </c>
      <c r="E90" s="118">
        <v>300</v>
      </c>
      <c r="F90" s="118">
        <v>1510</v>
      </c>
      <c r="G90" s="119">
        <v>0</v>
      </c>
      <c r="H90" s="118">
        <v>0</v>
      </c>
      <c r="I90" s="118">
        <v>0</v>
      </c>
      <c r="J90" s="118">
        <v>250</v>
      </c>
      <c r="K90" s="118">
        <v>0</v>
      </c>
      <c r="L90" s="118">
        <f t="shared" si="12"/>
        <v>4435</v>
      </c>
      <c r="M90" s="120">
        <v>696.19</v>
      </c>
      <c r="N90" s="118">
        <f>L90-M90</f>
        <v>3738.81</v>
      </c>
      <c r="O90" s="118">
        <v>0</v>
      </c>
    </row>
    <row r="91" spans="1:15" s="3" customFormat="1" ht="21" customHeight="1" x14ac:dyDescent="0.2">
      <c r="A91" s="131">
        <f t="shared" si="11"/>
        <v>81</v>
      </c>
      <c r="B91" s="122" t="s">
        <v>472</v>
      </c>
      <c r="C91" s="60" t="s">
        <v>459</v>
      </c>
      <c r="D91" s="119">
        <v>2920</v>
      </c>
      <c r="E91" s="118">
        <v>300</v>
      </c>
      <c r="F91" s="118">
        <v>1510</v>
      </c>
      <c r="G91" s="119">
        <v>0</v>
      </c>
      <c r="H91" s="118">
        <v>0</v>
      </c>
      <c r="I91" s="118">
        <v>0</v>
      </c>
      <c r="J91" s="118">
        <v>250</v>
      </c>
      <c r="K91" s="118">
        <v>0</v>
      </c>
      <c r="L91" s="118">
        <f t="shared" si="12"/>
        <v>4980</v>
      </c>
      <c r="M91" s="120">
        <f>1621.64-830.88</f>
        <v>790.7600000000001</v>
      </c>
      <c r="N91" s="118">
        <f>L91-M91</f>
        <v>4189.24</v>
      </c>
      <c r="O91" s="118">
        <v>0</v>
      </c>
    </row>
    <row r="92" spans="1:15" ht="21" customHeight="1" x14ac:dyDescent="0.2">
      <c r="A92" s="131">
        <f t="shared" si="11"/>
        <v>82</v>
      </c>
      <c r="B92" s="122" t="s">
        <v>55</v>
      </c>
      <c r="C92" s="60" t="s">
        <v>453</v>
      </c>
      <c r="D92" s="119">
        <v>3081</v>
      </c>
      <c r="E92" s="118">
        <v>300</v>
      </c>
      <c r="F92" s="118">
        <v>1510</v>
      </c>
      <c r="G92" s="119">
        <v>0</v>
      </c>
      <c r="H92" s="118">
        <v>0</v>
      </c>
      <c r="I92" s="118">
        <v>0</v>
      </c>
      <c r="J92" s="118">
        <v>250</v>
      </c>
      <c r="K92" s="118">
        <v>0</v>
      </c>
      <c r="L92" s="118">
        <f t="shared" si="12"/>
        <v>5141</v>
      </c>
      <c r="M92" s="120">
        <v>846.45</v>
      </c>
      <c r="N92" s="118">
        <v>3751</v>
      </c>
      <c r="O92" s="118">
        <v>0</v>
      </c>
    </row>
    <row r="93" spans="1:15" ht="21" customHeight="1" x14ac:dyDescent="0.2">
      <c r="A93" s="131">
        <f t="shared" si="11"/>
        <v>83</v>
      </c>
      <c r="B93" s="122" t="s">
        <v>47</v>
      </c>
      <c r="C93" s="60" t="s">
        <v>459</v>
      </c>
      <c r="D93" s="119">
        <v>2920</v>
      </c>
      <c r="E93" s="118">
        <v>300</v>
      </c>
      <c r="F93" s="118">
        <v>1510</v>
      </c>
      <c r="G93" s="119">
        <v>0</v>
      </c>
      <c r="H93" s="118">
        <v>0</v>
      </c>
      <c r="I93" s="118">
        <v>0</v>
      </c>
      <c r="J93" s="118">
        <v>250</v>
      </c>
      <c r="K93" s="118">
        <v>0</v>
      </c>
      <c r="L93" s="118">
        <f t="shared" si="12"/>
        <v>4980</v>
      </c>
      <c r="M93" s="120">
        <v>790.76</v>
      </c>
      <c r="N93" s="118">
        <v>6199.27</v>
      </c>
      <c r="O93" s="118">
        <v>0</v>
      </c>
    </row>
    <row r="94" spans="1:15" ht="21" customHeight="1" x14ac:dyDescent="0.2">
      <c r="A94" s="131">
        <f t="shared" si="11"/>
        <v>84</v>
      </c>
      <c r="B94" s="122" t="s">
        <v>67</v>
      </c>
      <c r="C94" s="60" t="s">
        <v>463</v>
      </c>
      <c r="D94" s="119">
        <v>2375</v>
      </c>
      <c r="E94" s="118">
        <v>300</v>
      </c>
      <c r="F94" s="118">
        <v>1510</v>
      </c>
      <c r="G94" s="119">
        <v>0</v>
      </c>
      <c r="H94" s="118">
        <v>0</v>
      </c>
      <c r="I94" s="118">
        <v>0</v>
      </c>
      <c r="J94" s="118">
        <v>250</v>
      </c>
      <c r="K94" s="118">
        <v>0</v>
      </c>
      <c r="L94" s="118">
        <f t="shared" si="12"/>
        <v>4435</v>
      </c>
      <c r="M94" s="120">
        <v>696.19</v>
      </c>
      <c r="N94" s="118">
        <v>2635.9</v>
      </c>
      <c r="O94" s="118">
        <v>0</v>
      </c>
    </row>
  </sheetData>
  <mergeCells count="11">
    <mergeCell ref="A6:L6"/>
    <mergeCell ref="A7:L7"/>
    <mergeCell ref="B2:L2"/>
    <mergeCell ref="B3:L3"/>
    <mergeCell ref="A4:L4"/>
    <mergeCell ref="A5:L5"/>
    <mergeCell ref="A9:A10"/>
    <mergeCell ref="B9:B10"/>
    <mergeCell ref="C9:C10"/>
    <mergeCell ref="D9:D10"/>
    <mergeCell ref="E9:K9"/>
  </mergeCells>
  <conditionalFormatting sqref="B1:B1048576">
    <cfRule type="duplicateValues" dxfId="24" priority="15" stopIfTrue="1"/>
  </conditionalFormatting>
  <conditionalFormatting sqref="B11:B82">
    <cfRule type="duplicateValues" dxfId="23" priority="4293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0"/>
  <sheetViews>
    <sheetView zoomScale="110" zoomScaleNormal="110" workbookViewId="0">
      <selection activeCell="C20" sqref="C20"/>
    </sheetView>
  </sheetViews>
  <sheetFormatPr baseColWidth="10" defaultColWidth="11.5703125" defaultRowHeight="20.100000000000001" customHeight="1" x14ac:dyDescent="0.2"/>
  <cols>
    <col min="1" max="1" width="6.42578125" style="106" customWidth="1"/>
    <col min="2" max="2" width="54.140625" style="107" customWidth="1"/>
    <col min="3" max="3" width="29" style="107" customWidth="1"/>
    <col min="4" max="4" width="12.5703125" style="108" bestFit="1" customWidth="1"/>
    <col min="5" max="5" width="13" style="108" customWidth="1"/>
    <col min="6" max="6" width="13.28515625" style="108" bestFit="1" customWidth="1"/>
    <col min="7" max="7" width="11.5703125" style="109"/>
    <col min="8" max="8" width="12.28515625" bestFit="1" customWidth="1"/>
  </cols>
  <sheetData>
    <row r="1" spans="1:17" ht="20.100000000000001" customHeight="1" x14ac:dyDescent="0.2">
      <c r="A1" s="91"/>
      <c r="B1" s="92"/>
      <c r="C1" s="92"/>
      <c r="D1" s="93"/>
      <c r="E1" s="93"/>
      <c r="F1" s="93"/>
      <c r="G1" s="9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100000000000001" customHeight="1" x14ac:dyDescent="0.3">
      <c r="A2" s="181" t="s">
        <v>0</v>
      </c>
      <c r="B2" s="181"/>
      <c r="C2" s="181"/>
      <c r="D2" s="181"/>
      <c r="E2" s="181"/>
      <c r="F2" s="181"/>
      <c r="G2" s="94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100000000000001" customHeight="1" x14ac:dyDescent="0.3">
      <c r="A3" s="182" t="s">
        <v>1</v>
      </c>
      <c r="B3" s="182"/>
      <c r="C3" s="182"/>
      <c r="D3" s="182"/>
      <c r="E3" s="182"/>
      <c r="F3" s="182"/>
      <c r="G3" s="94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75" customFormat="1" ht="20.100000000000001" customHeight="1" x14ac:dyDescent="0.2">
      <c r="A4" s="175" t="s">
        <v>286</v>
      </c>
    </row>
    <row r="5" spans="1:17" ht="20.100000000000001" customHeight="1" x14ac:dyDescent="0.2">
      <c r="A5" s="169" t="s">
        <v>4</v>
      </c>
      <c r="B5" s="169"/>
      <c r="C5" s="169"/>
      <c r="D5" s="169"/>
      <c r="E5" s="169"/>
      <c r="F5" s="169"/>
      <c r="G5" s="94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0.100000000000001" customHeight="1" x14ac:dyDescent="0.2">
      <c r="A6" s="169" t="s">
        <v>2</v>
      </c>
      <c r="B6" s="169"/>
      <c r="C6" s="169"/>
      <c r="D6" s="169"/>
      <c r="E6" s="169"/>
      <c r="F6" s="169"/>
      <c r="G6" s="9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100000000000001" customHeight="1" x14ac:dyDescent="0.2">
      <c r="A7" s="171">
        <v>43434</v>
      </c>
      <c r="B7" s="171"/>
      <c r="C7" s="171"/>
      <c r="D7" s="171"/>
      <c r="E7" s="171"/>
      <c r="F7" s="171"/>
      <c r="G7" s="9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0.100000000000001" customHeight="1" x14ac:dyDescent="0.2">
      <c r="A8" s="176" t="s">
        <v>3</v>
      </c>
      <c r="B8" s="177" t="s">
        <v>5</v>
      </c>
      <c r="C8" s="178" t="s">
        <v>6</v>
      </c>
      <c r="D8" s="180" t="s">
        <v>260</v>
      </c>
      <c r="E8" s="180" t="s">
        <v>7</v>
      </c>
      <c r="F8" s="180" t="s">
        <v>8</v>
      </c>
      <c r="G8" s="177" t="s">
        <v>11</v>
      </c>
    </row>
    <row r="9" spans="1:17" ht="20.100000000000001" customHeight="1" x14ac:dyDescent="0.2">
      <c r="A9" s="177"/>
      <c r="B9" s="177"/>
      <c r="C9" s="179"/>
      <c r="D9" s="180"/>
      <c r="E9" s="180"/>
      <c r="F9" s="180"/>
      <c r="G9" s="177"/>
    </row>
    <row r="10" spans="1:17" s="3" customFormat="1" ht="20.100000000000001" customHeight="1" x14ac:dyDescent="0.2">
      <c r="A10" s="95">
        <v>1</v>
      </c>
      <c r="B10" s="96" t="s">
        <v>97</v>
      </c>
      <c r="C10" s="110" t="s">
        <v>35</v>
      </c>
      <c r="D10" s="97">
        <v>3000</v>
      </c>
      <c r="E10" s="98">
        <f t="shared" ref="E10:E16" si="0">D10*0.05</f>
        <v>150</v>
      </c>
      <c r="F10" s="98">
        <f t="shared" ref="F10:F41" si="1">+D10-E10</f>
        <v>2850</v>
      </c>
      <c r="G10" s="99" t="s">
        <v>33</v>
      </c>
    </row>
    <row r="11" spans="1:17" s="3" customFormat="1" ht="20.100000000000001" customHeight="1" x14ac:dyDescent="0.2">
      <c r="A11" s="95">
        <v>2</v>
      </c>
      <c r="B11" s="96" t="s">
        <v>557</v>
      </c>
      <c r="C11" s="111" t="s">
        <v>32</v>
      </c>
      <c r="D11" s="97">
        <v>15000</v>
      </c>
      <c r="E11" s="98">
        <f t="shared" si="0"/>
        <v>750</v>
      </c>
      <c r="F11" s="98">
        <f t="shared" si="1"/>
        <v>14250</v>
      </c>
      <c r="G11" s="99" t="s">
        <v>33</v>
      </c>
    </row>
    <row r="12" spans="1:17" s="3" customFormat="1" ht="20.100000000000001" customHeight="1" x14ac:dyDescent="0.2">
      <c r="A12" s="95">
        <v>3</v>
      </c>
      <c r="B12" s="96" t="s">
        <v>523</v>
      </c>
      <c r="C12" s="110" t="s">
        <v>35</v>
      </c>
      <c r="D12" s="97">
        <v>4000</v>
      </c>
      <c r="E12" s="98">
        <f t="shared" si="0"/>
        <v>200</v>
      </c>
      <c r="F12" s="98">
        <f t="shared" si="1"/>
        <v>3800</v>
      </c>
      <c r="G12" s="99" t="s">
        <v>33</v>
      </c>
    </row>
    <row r="13" spans="1:17" s="3" customFormat="1" ht="20.100000000000001" customHeight="1" x14ac:dyDescent="0.2">
      <c r="A13" s="95">
        <v>4</v>
      </c>
      <c r="B13" s="96" t="s">
        <v>1874</v>
      </c>
      <c r="C13" s="63" t="s">
        <v>35</v>
      </c>
      <c r="D13" s="100">
        <v>5200</v>
      </c>
      <c r="E13" s="98">
        <f t="shared" si="0"/>
        <v>260</v>
      </c>
      <c r="F13" s="98">
        <f t="shared" si="1"/>
        <v>4940</v>
      </c>
      <c r="G13" s="99" t="s">
        <v>33</v>
      </c>
    </row>
    <row r="14" spans="1:17" s="3" customFormat="1" ht="20.100000000000001" customHeight="1" x14ac:dyDescent="0.2">
      <c r="A14" s="95">
        <v>5</v>
      </c>
      <c r="B14" s="96" t="s">
        <v>110</v>
      </c>
      <c r="C14" s="110" t="s">
        <v>35</v>
      </c>
      <c r="D14" s="97">
        <v>8000</v>
      </c>
      <c r="E14" s="98">
        <f t="shared" si="0"/>
        <v>400</v>
      </c>
      <c r="F14" s="98">
        <f t="shared" si="1"/>
        <v>7600</v>
      </c>
      <c r="G14" s="99" t="s">
        <v>33</v>
      </c>
    </row>
    <row r="15" spans="1:17" s="3" customFormat="1" ht="20.100000000000001" customHeight="1" x14ac:dyDescent="0.2">
      <c r="A15" s="95">
        <v>6</v>
      </c>
      <c r="B15" s="101" t="s">
        <v>524</v>
      </c>
      <c r="C15" s="110" t="s">
        <v>35</v>
      </c>
      <c r="D15" s="97">
        <v>6500</v>
      </c>
      <c r="E15" s="98">
        <f t="shared" si="0"/>
        <v>325</v>
      </c>
      <c r="F15" s="98">
        <f t="shared" si="1"/>
        <v>6175</v>
      </c>
      <c r="G15" s="99" t="s">
        <v>33</v>
      </c>
    </row>
    <row r="16" spans="1:17" s="3" customFormat="1" ht="20.100000000000001" customHeight="1" x14ac:dyDescent="0.2">
      <c r="A16" s="95">
        <v>7</v>
      </c>
      <c r="B16" s="96" t="s">
        <v>88</v>
      </c>
      <c r="C16" s="110" t="s">
        <v>35</v>
      </c>
      <c r="D16" s="97">
        <v>6000</v>
      </c>
      <c r="E16" s="98">
        <f t="shared" si="0"/>
        <v>300</v>
      </c>
      <c r="F16" s="98">
        <f t="shared" si="1"/>
        <v>5700</v>
      </c>
      <c r="G16" s="99" t="s">
        <v>33</v>
      </c>
    </row>
    <row r="17" spans="1:7" s="3" customFormat="1" ht="20.100000000000001" customHeight="1" x14ac:dyDescent="0.2">
      <c r="A17" s="95">
        <v>8</v>
      </c>
      <c r="B17" s="96" t="s">
        <v>101</v>
      </c>
      <c r="C17" s="111" t="s">
        <v>522</v>
      </c>
      <c r="D17" s="100">
        <v>10000</v>
      </c>
      <c r="E17" s="100">
        <v>446.43</v>
      </c>
      <c r="F17" s="98">
        <f t="shared" si="1"/>
        <v>9553.57</v>
      </c>
      <c r="G17" s="99" t="s">
        <v>33</v>
      </c>
    </row>
    <row r="18" spans="1:7" s="3" customFormat="1" ht="20.100000000000001" customHeight="1" x14ac:dyDescent="0.2">
      <c r="A18" s="95">
        <v>9</v>
      </c>
      <c r="B18" s="96" t="s">
        <v>89</v>
      </c>
      <c r="C18" s="110" t="s">
        <v>35</v>
      </c>
      <c r="D18" s="97">
        <v>5500</v>
      </c>
      <c r="E18" s="100">
        <f t="shared" ref="E18:E28" si="2">D18*0.05</f>
        <v>275</v>
      </c>
      <c r="F18" s="98">
        <f t="shared" si="1"/>
        <v>5225</v>
      </c>
      <c r="G18" s="99" t="s">
        <v>33</v>
      </c>
    </row>
    <row r="19" spans="1:7" s="3" customFormat="1" ht="20.100000000000001" customHeight="1" x14ac:dyDescent="0.2">
      <c r="A19" s="95">
        <v>10</v>
      </c>
      <c r="B19" s="96" t="s">
        <v>560</v>
      </c>
      <c r="C19" s="111" t="s">
        <v>522</v>
      </c>
      <c r="D19" s="97">
        <v>10000</v>
      </c>
      <c r="E19" s="98">
        <f t="shared" si="2"/>
        <v>500</v>
      </c>
      <c r="F19" s="98">
        <f t="shared" si="1"/>
        <v>9500</v>
      </c>
      <c r="G19" s="99" t="s">
        <v>33</v>
      </c>
    </row>
    <row r="20" spans="1:7" s="3" customFormat="1" ht="20.100000000000001" customHeight="1" x14ac:dyDescent="0.2">
      <c r="A20" s="95">
        <v>11</v>
      </c>
      <c r="B20" s="63" t="s">
        <v>1869</v>
      </c>
      <c r="C20" s="111" t="s">
        <v>35</v>
      </c>
      <c r="D20" s="100">
        <v>5200</v>
      </c>
      <c r="E20" s="98">
        <f t="shared" si="2"/>
        <v>260</v>
      </c>
      <c r="F20" s="98">
        <f t="shared" si="1"/>
        <v>4940</v>
      </c>
      <c r="G20" s="99" t="s">
        <v>33</v>
      </c>
    </row>
    <row r="21" spans="1:7" s="3" customFormat="1" ht="20.100000000000001" customHeight="1" x14ac:dyDescent="0.2">
      <c r="A21" s="95">
        <v>12</v>
      </c>
      <c r="B21" s="96" t="s">
        <v>93</v>
      </c>
      <c r="C21" s="110" t="s">
        <v>35</v>
      </c>
      <c r="D21" s="97">
        <v>4500</v>
      </c>
      <c r="E21" s="98">
        <f t="shared" si="2"/>
        <v>225</v>
      </c>
      <c r="F21" s="98">
        <f t="shared" si="1"/>
        <v>4275</v>
      </c>
      <c r="G21" s="99" t="s">
        <v>33</v>
      </c>
    </row>
    <row r="22" spans="1:7" s="3" customFormat="1" ht="20.100000000000001" customHeight="1" x14ac:dyDescent="0.2">
      <c r="A22" s="95">
        <v>13</v>
      </c>
      <c r="B22" s="96" t="s">
        <v>102</v>
      </c>
      <c r="C22" s="111" t="s">
        <v>522</v>
      </c>
      <c r="D22" s="98">
        <v>7500</v>
      </c>
      <c r="E22" s="98">
        <f t="shared" si="2"/>
        <v>375</v>
      </c>
      <c r="F22" s="98">
        <f t="shared" si="1"/>
        <v>7125</v>
      </c>
      <c r="G22" s="99" t="s">
        <v>33</v>
      </c>
    </row>
    <row r="23" spans="1:7" s="3" customFormat="1" ht="20.100000000000001" customHeight="1" x14ac:dyDescent="0.2">
      <c r="A23" s="95">
        <v>14</v>
      </c>
      <c r="B23" s="96" t="s">
        <v>543</v>
      </c>
      <c r="C23" s="110" t="s">
        <v>522</v>
      </c>
      <c r="D23" s="97">
        <v>6066.67</v>
      </c>
      <c r="E23" s="98">
        <f t="shared" si="2"/>
        <v>303.33350000000002</v>
      </c>
      <c r="F23" s="98">
        <f t="shared" si="1"/>
        <v>5763.3365000000003</v>
      </c>
      <c r="G23" s="99" t="s">
        <v>33</v>
      </c>
    </row>
    <row r="24" spans="1:7" s="3" customFormat="1" ht="20.100000000000001" customHeight="1" x14ac:dyDescent="0.2">
      <c r="A24" s="95">
        <v>15</v>
      </c>
      <c r="B24" s="96" t="s">
        <v>108</v>
      </c>
      <c r="C24" s="110" t="s">
        <v>35</v>
      </c>
      <c r="D24" s="100">
        <v>10000</v>
      </c>
      <c r="E24" s="100">
        <f t="shared" si="2"/>
        <v>500</v>
      </c>
      <c r="F24" s="98">
        <f t="shared" si="1"/>
        <v>9500</v>
      </c>
      <c r="G24" s="99" t="s">
        <v>33</v>
      </c>
    </row>
    <row r="25" spans="1:7" s="3" customFormat="1" ht="20.100000000000001" customHeight="1" x14ac:dyDescent="0.2">
      <c r="A25" s="95">
        <v>16</v>
      </c>
      <c r="B25" s="96" t="s">
        <v>549</v>
      </c>
      <c r="C25" s="110" t="s">
        <v>35</v>
      </c>
      <c r="D25" s="97">
        <v>7500</v>
      </c>
      <c r="E25" s="100">
        <f t="shared" si="2"/>
        <v>375</v>
      </c>
      <c r="F25" s="98">
        <f t="shared" si="1"/>
        <v>7125</v>
      </c>
      <c r="G25" s="99" t="s">
        <v>33</v>
      </c>
    </row>
    <row r="26" spans="1:7" s="3" customFormat="1" ht="20.100000000000001" customHeight="1" x14ac:dyDescent="0.2">
      <c r="A26" s="95">
        <v>17</v>
      </c>
      <c r="B26" s="96" t="s">
        <v>112</v>
      </c>
      <c r="C26" s="111" t="s">
        <v>35</v>
      </c>
      <c r="D26" s="100">
        <v>7000</v>
      </c>
      <c r="E26" s="98">
        <f t="shared" si="2"/>
        <v>350</v>
      </c>
      <c r="F26" s="98">
        <f t="shared" si="1"/>
        <v>6650</v>
      </c>
      <c r="G26" s="99" t="s">
        <v>33</v>
      </c>
    </row>
    <row r="27" spans="1:7" s="3" customFormat="1" ht="20.100000000000001" customHeight="1" x14ac:dyDescent="0.2">
      <c r="A27" s="95">
        <v>18</v>
      </c>
      <c r="B27" s="96" t="s">
        <v>516</v>
      </c>
      <c r="C27" s="111" t="s">
        <v>35</v>
      </c>
      <c r="D27" s="98">
        <v>6000</v>
      </c>
      <c r="E27" s="98">
        <f t="shared" si="2"/>
        <v>300</v>
      </c>
      <c r="F27" s="98">
        <f t="shared" si="1"/>
        <v>5700</v>
      </c>
      <c r="G27" s="99" t="s">
        <v>33</v>
      </c>
    </row>
    <row r="28" spans="1:7" s="3" customFormat="1" ht="20.100000000000001" customHeight="1" x14ac:dyDescent="0.2">
      <c r="A28" s="95">
        <v>19</v>
      </c>
      <c r="B28" s="96" t="s">
        <v>503</v>
      </c>
      <c r="C28" s="111" t="s">
        <v>522</v>
      </c>
      <c r="D28" s="98">
        <v>7500</v>
      </c>
      <c r="E28" s="98">
        <f t="shared" si="2"/>
        <v>375</v>
      </c>
      <c r="F28" s="98">
        <f t="shared" si="1"/>
        <v>7125</v>
      </c>
      <c r="G28" s="99" t="s">
        <v>33</v>
      </c>
    </row>
    <row r="29" spans="1:7" s="3" customFormat="1" ht="20.100000000000001" customHeight="1" x14ac:dyDescent="0.2">
      <c r="A29" s="95">
        <v>20</v>
      </c>
      <c r="B29" s="96" t="s">
        <v>539</v>
      </c>
      <c r="C29" s="111" t="s">
        <v>522</v>
      </c>
      <c r="D29" s="102">
        <v>7500</v>
      </c>
      <c r="E29" s="98">
        <v>334.82</v>
      </c>
      <c r="F29" s="98">
        <f t="shared" si="1"/>
        <v>7165.18</v>
      </c>
      <c r="G29" s="99" t="s">
        <v>33</v>
      </c>
    </row>
    <row r="30" spans="1:7" s="3" customFormat="1" ht="20.100000000000001" customHeight="1" x14ac:dyDescent="0.2">
      <c r="A30" s="95">
        <v>21</v>
      </c>
      <c r="B30" s="96" t="s">
        <v>527</v>
      </c>
      <c r="C30" s="110" t="s">
        <v>35</v>
      </c>
      <c r="D30" s="97">
        <v>9000</v>
      </c>
      <c r="E30" s="98">
        <f>D30*0.05</f>
        <v>450</v>
      </c>
      <c r="F30" s="98">
        <f t="shared" si="1"/>
        <v>8550</v>
      </c>
      <c r="G30" s="99" t="s">
        <v>33</v>
      </c>
    </row>
    <row r="31" spans="1:7" s="3" customFormat="1" ht="20.100000000000001" customHeight="1" x14ac:dyDescent="0.2">
      <c r="A31" s="95">
        <v>22</v>
      </c>
      <c r="B31" s="96" t="s">
        <v>284</v>
      </c>
      <c r="C31" s="111" t="s">
        <v>522</v>
      </c>
      <c r="D31" s="97">
        <v>12000</v>
      </c>
      <c r="E31" s="98">
        <v>0</v>
      </c>
      <c r="F31" s="98">
        <f t="shared" si="1"/>
        <v>12000</v>
      </c>
      <c r="G31" s="99" t="s">
        <v>33</v>
      </c>
    </row>
    <row r="32" spans="1:7" s="3" customFormat="1" ht="20.100000000000001" customHeight="1" x14ac:dyDescent="0.2">
      <c r="A32" s="95">
        <v>23</v>
      </c>
      <c r="B32" s="96" t="s">
        <v>526</v>
      </c>
      <c r="C32" s="111" t="s">
        <v>522</v>
      </c>
      <c r="D32" s="97">
        <v>12000</v>
      </c>
      <c r="E32" s="98">
        <f t="shared" ref="E32:E37" si="3">D32*0.05</f>
        <v>600</v>
      </c>
      <c r="F32" s="98">
        <f t="shared" si="1"/>
        <v>11400</v>
      </c>
      <c r="G32" s="99" t="s">
        <v>33</v>
      </c>
    </row>
    <row r="33" spans="1:7" s="3" customFormat="1" ht="20.100000000000001" customHeight="1" x14ac:dyDescent="0.2">
      <c r="A33" s="95">
        <v>24</v>
      </c>
      <c r="B33" s="96" t="s">
        <v>533</v>
      </c>
      <c r="C33" s="110" t="s">
        <v>35</v>
      </c>
      <c r="D33" s="102">
        <v>8000</v>
      </c>
      <c r="E33" s="98">
        <f t="shared" si="3"/>
        <v>400</v>
      </c>
      <c r="F33" s="98">
        <f t="shared" si="1"/>
        <v>7600</v>
      </c>
      <c r="G33" s="99" t="s">
        <v>33</v>
      </c>
    </row>
    <row r="34" spans="1:7" s="3" customFormat="1" ht="20.100000000000001" customHeight="1" x14ac:dyDescent="0.2">
      <c r="A34" s="95">
        <v>25</v>
      </c>
      <c r="B34" s="96" t="s">
        <v>534</v>
      </c>
      <c r="C34" s="110" t="s">
        <v>35</v>
      </c>
      <c r="D34" s="98">
        <v>3000</v>
      </c>
      <c r="E34" s="98">
        <f t="shared" si="3"/>
        <v>150</v>
      </c>
      <c r="F34" s="98">
        <f t="shared" si="1"/>
        <v>2850</v>
      </c>
      <c r="G34" s="99" t="s">
        <v>33</v>
      </c>
    </row>
    <row r="35" spans="1:7" s="3" customFormat="1" ht="20.100000000000001" customHeight="1" x14ac:dyDescent="0.2">
      <c r="A35" s="95">
        <v>26</v>
      </c>
      <c r="B35" s="96" t="s">
        <v>540</v>
      </c>
      <c r="C35" s="110" t="s">
        <v>35</v>
      </c>
      <c r="D35" s="98">
        <v>7000</v>
      </c>
      <c r="E35" s="98">
        <f t="shared" si="3"/>
        <v>350</v>
      </c>
      <c r="F35" s="98">
        <f t="shared" si="1"/>
        <v>6650</v>
      </c>
      <c r="G35" s="99" t="s">
        <v>33</v>
      </c>
    </row>
    <row r="36" spans="1:7" s="3" customFormat="1" ht="20.100000000000001" customHeight="1" x14ac:dyDescent="0.2">
      <c r="A36" s="95">
        <v>27</v>
      </c>
      <c r="B36" s="96" t="s">
        <v>258</v>
      </c>
      <c r="C36" s="111" t="s">
        <v>32</v>
      </c>
      <c r="D36" s="100">
        <v>12000</v>
      </c>
      <c r="E36" s="98">
        <f t="shared" si="3"/>
        <v>600</v>
      </c>
      <c r="F36" s="98">
        <f t="shared" si="1"/>
        <v>11400</v>
      </c>
      <c r="G36" s="99" t="s">
        <v>33</v>
      </c>
    </row>
    <row r="37" spans="1:7" s="3" customFormat="1" ht="20.100000000000001" customHeight="1" x14ac:dyDescent="0.2">
      <c r="A37" s="95">
        <v>28</v>
      </c>
      <c r="B37" s="96" t="s">
        <v>285</v>
      </c>
      <c r="C37" s="111" t="s">
        <v>35</v>
      </c>
      <c r="D37" s="102">
        <v>7000</v>
      </c>
      <c r="E37" s="98">
        <f t="shared" si="3"/>
        <v>350</v>
      </c>
      <c r="F37" s="98">
        <f t="shared" si="1"/>
        <v>6650</v>
      </c>
      <c r="G37" s="99" t="s">
        <v>33</v>
      </c>
    </row>
    <row r="38" spans="1:7" s="3" customFormat="1" ht="20.100000000000001" customHeight="1" x14ac:dyDescent="0.2">
      <c r="A38" s="95">
        <v>29</v>
      </c>
      <c r="B38" s="96" t="s">
        <v>546</v>
      </c>
      <c r="C38" s="111" t="s">
        <v>522</v>
      </c>
      <c r="D38" s="97">
        <v>15000</v>
      </c>
      <c r="E38" s="98">
        <v>0</v>
      </c>
      <c r="F38" s="98">
        <f t="shared" si="1"/>
        <v>15000</v>
      </c>
      <c r="G38" s="99" t="s">
        <v>33</v>
      </c>
    </row>
    <row r="39" spans="1:7" s="3" customFormat="1" ht="20.100000000000001" customHeight="1" x14ac:dyDescent="0.2">
      <c r="A39" s="95">
        <v>30</v>
      </c>
      <c r="B39" s="96" t="s">
        <v>547</v>
      </c>
      <c r="C39" s="111" t="s">
        <v>522</v>
      </c>
      <c r="D39" s="97">
        <v>10000</v>
      </c>
      <c r="E39" s="98">
        <f>D39*0.05</f>
        <v>500</v>
      </c>
      <c r="F39" s="98">
        <f t="shared" si="1"/>
        <v>9500</v>
      </c>
      <c r="G39" s="99" t="s">
        <v>33</v>
      </c>
    </row>
    <row r="40" spans="1:7" s="3" customFormat="1" ht="20.100000000000001" customHeight="1" x14ac:dyDescent="0.2">
      <c r="A40" s="95">
        <v>31</v>
      </c>
      <c r="B40" s="96" t="s">
        <v>548</v>
      </c>
      <c r="C40" s="111" t="s">
        <v>522</v>
      </c>
      <c r="D40" s="97">
        <v>7500</v>
      </c>
      <c r="E40" s="98">
        <v>0</v>
      </c>
      <c r="F40" s="98">
        <f t="shared" si="1"/>
        <v>7500</v>
      </c>
      <c r="G40" s="99" t="s">
        <v>33</v>
      </c>
    </row>
    <row r="41" spans="1:7" s="3" customFormat="1" ht="20.100000000000001" customHeight="1" x14ac:dyDescent="0.2">
      <c r="A41" s="95">
        <v>32</v>
      </c>
      <c r="B41" s="96" t="s">
        <v>538</v>
      </c>
      <c r="C41" s="111" t="s">
        <v>522</v>
      </c>
      <c r="D41" s="102">
        <v>9000</v>
      </c>
      <c r="E41" s="98">
        <f>D41*0.05</f>
        <v>450</v>
      </c>
      <c r="F41" s="98">
        <f t="shared" si="1"/>
        <v>8550</v>
      </c>
      <c r="G41" s="99" t="s">
        <v>33</v>
      </c>
    </row>
    <row r="42" spans="1:7" s="3" customFormat="1" ht="20.100000000000001" customHeight="1" x14ac:dyDescent="0.2">
      <c r="A42" s="95">
        <v>33</v>
      </c>
      <c r="B42" s="96" t="s">
        <v>1875</v>
      </c>
      <c r="C42" s="63" t="s">
        <v>35</v>
      </c>
      <c r="D42" s="100">
        <v>5200</v>
      </c>
      <c r="E42" s="98">
        <f>D42*0.05</f>
        <v>260</v>
      </c>
      <c r="F42" s="98">
        <f t="shared" ref="F42:F73" si="4">+D42-E42</f>
        <v>4940</v>
      </c>
      <c r="G42" s="99" t="s">
        <v>33</v>
      </c>
    </row>
    <row r="43" spans="1:7" s="3" customFormat="1" ht="20.100000000000001" customHeight="1" x14ac:dyDescent="0.2">
      <c r="A43" s="95">
        <v>34</v>
      </c>
      <c r="B43" s="96" t="s">
        <v>100</v>
      </c>
      <c r="C43" s="111" t="s">
        <v>522</v>
      </c>
      <c r="D43" s="102">
        <v>7500</v>
      </c>
      <c r="E43" s="98">
        <v>0</v>
      </c>
      <c r="F43" s="98">
        <f t="shared" si="4"/>
        <v>7500</v>
      </c>
      <c r="G43" s="99" t="s">
        <v>33</v>
      </c>
    </row>
    <row r="44" spans="1:7" s="3" customFormat="1" ht="20.100000000000001" customHeight="1" x14ac:dyDescent="0.2">
      <c r="A44" s="95">
        <v>35</v>
      </c>
      <c r="B44" s="96" t="s">
        <v>124</v>
      </c>
      <c r="C44" s="111" t="s">
        <v>35</v>
      </c>
      <c r="D44" s="102">
        <v>8000</v>
      </c>
      <c r="E44" s="98">
        <f t="shared" ref="E44:E57" si="5">D44*0.05</f>
        <v>400</v>
      </c>
      <c r="F44" s="98">
        <f t="shared" si="4"/>
        <v>7600</v>
      </c>
      <c r="G44" s="99" t="s">
        <v>33</v>
      </c>
    </row>
    <row r="45" spans="1:7" s="3" customFormat="1" ht="20.100000000000001" customHeight="1" x14ac:dyDescent="0.2">
      <c r="A45" s="95">
        <v>36</v>
      </c>
      <c r="B45" s="96" t="s">
        <v>259</v>
      </c>
      <c r="C45" s="111" t="s">
        <v>35</v>
      </c>
      <c r="D45" s="98">
        <v>7000</v>
      </c>
      <c r="E45" s="98">
        <f t="shared" si="5"/>
        <v>350</v>
      </c>
      <c r="F45" s="98">
        <f t="shared" si="4"/>
        <v>6650</v>
      </c>
      <c r="G45" s="99" t="s">
        <v>33</v>
      </c>
    </row>
    <row r="46" spans="1:7" s="3" customFormat="1" ht="20.100000000000001" customHeight="1" x14ac:dyDescent="0.2">
      <c r="A46" s="95">
        <v>37</v>
      </c>
      <c r="B46" s="96" t="s">
        <v>504</v>
      </c>
      <c r="C46" s="111" t="s">
        <v>35</v>
      </c>
      <c r="D46" s="102">
        <v>15000</v>
      </c>
      <c r="E46" s="98">
        <f t="shared" si="5"/>
        <v>750</v>
      </c>
      <c r="F46" s="98">
        <f t="shared" si="4"/>
        <v>14250</v>
      </c>
      <c r="G46" s="99" t="s">
        <v>33</v>
      </c>
    </row>
    <row r="47" spans="1:7" s="3" customFormat="1" ht="20.100000000000001" customHeight="1" x14ac:dyDescent="0.2">
      <c r="A47" s="95">
        <v>38</v>
      </c>
      <c r="B47" s="96" t="s">
        <v>85</v>
      </c>
      <c r="C47" s="110" t="s">
        <v>35</v>
      </c>
      <c r="D47" s="98">
        <v>3000</v>
      </c>
      <c r="E47" s="98">
        <f t="shared" si="5"/>
        <v>150</v>
      </c>
      <c r="F47" s="98">
        <f t="shared" si="4"/>
        <v>2850</v>
      </c>
      <c r="G47" s="99" t="s">
        <v>33</v>
      </c>
    </row>
    <row r="48" spans="1:7" s="3" customFormat="1" ht="20.100000000000001" customHeight="1" x14ac:dyDescent="0.2">
      <c r="A48" s="95">
        <v>39</v>
      </c>
      <c r="B48" s="96" t="s">
        <v>551</v>
      </c>
      <c r="C48" s="111" t="s">
        <v>522</v>
      </c>
      <c r="D48" s="97">
        <v>7000</v>
      </c>
      <c r="E48" s="100">
        <f t="shared" si="5"/>
        <v>350</v>
      </c>
      <c r="F48" s="98">
        <f t="shared" si="4"/>
        <v>6650</v>
      </c>
      <c r="G48" s="99" t="s">
        <v>33</v>
      </c>
    </row>
    <row r="49" spans="1:7" s="3" customFormat="1" ht="20.100000000000001" customHeight="1" x14ac:dyDescent="0.2">
      <c r="A49" s="95">
        <v>40</v>
      </c>
      <c r="B49" s="96" t="s">
        <v>105</v>
      </c>
      <c r="C49" s="111" t="s">
        <v>522</v>
      </c>
      <c r="D49" s="102">
        <v>4200</v>
      </c>
      <c r="E49" s="98">
        <f t="shared" si="5"/>
        <v>210</v>
      </c>
      <c r="F49" s="98">
        <f t="shared" si="4"/>
        <v>3990</v>
      </c>
      <c r="G49" s="99" t="s">
        <v>33</v>
      </c>
    </row>
    <row r="50" spans="1:7" s="3" customFormat="1" ht="20.100000000000001" customHeight="1" x14ac:dyDescent="0.2">
      <c r="A50" s="95">
        <v>41</v>
      </c>
      <c r="B50" s="96" t="s">
        <v>505</v>
      </c>
      <c r="C50" s="111" t="s">
        <v>522</v>
      </c>
      <c r="D50" s="102">
        <v>13000</v>
      </c>
      <c r="E50" s="98">
        <f t="shared" si="5"/>
        <v>650</v>
      </c>
      <c r="F50" s="98">
        <f t="shared" si="4"/>
        <v>12350</v>
      </c>
      <c r="G50" s="99" t="s">
        <v>33</v>
      </c>
    </row>
    <row r="51" spans="1:7" s="3" customFormat="1" ht="20.100000000000001" customHeight="1" x14ac:dyDescent="0.2">
      <c r="A51" s="95">
        <v>42</v>
      </c>
      <c r="B51" s="96" t="s">
        <v>103</v>
      </c>
      <c r="C51" s="111" t="s">
        <v>522</v>
      </c>
      <c r="D51" s="98">
        <v>5000</v>
      </c>
      <c r="E51" s="98">
        <f t="shared" si="5"/>
        <v>250</v>
      </c>
      <c r="F51" s="98">
        <f t="shared" si="4"/>
        <v>4750</v>
      </c>
      <c r="G51" s="99" t="s">
        <v>33</v>
      </c>
    </row>
    <row r="52" spans="1:7" s="3" customFormat="1" ht="20.100000000000001" customHeight="1" x14ac:dyDescent="0.2">
      <c r="A52" s="95">
        <v>43</v>
      </c>
      <c r="B52" s="96" t="s">
        <v>109</v>
      </c>
      <c r="C52" s="110" t="s">
        <v>35</v>
      </c>
      <c r="D52" s="97">
        <v>9000</v>
      </c>
      <c r="E52" s="98">
        <f t="shared" si="5"/>
        <v>450</v>
      </c>
      <c r="F52" s="98">
        <f t="shared" si="4"/>
        <v>8550</v>
      </c>
      <c r="G52" s="99" t="s">
        <v>33</v>
      </c>
    </row>
    <row r="53" spans="1:7" s="3" customFormat="1" ht="20.100000000000001" customHeight="1" x14ac:dyDescent="0.2">
      <c r="A53" s="95">
        <v>44</v>
      </c>
      <c r="B53" s="63" t="s">
        <v>1872</v>
      </c>
      <c r="C53" s="111" t="s">
        <v>32</v>
      </c>
      <c r="D53" s="100">
        <v>10400</v>
      </c>
      <c r="E53" s="98">
        <f t="shared" si="5"/>
        <v>520</v>
      </c>
      <c r="F53" s="98">
        <f t="shared" si="4"/>
        <v>9880</v>
      </c>
      <c r="G53" s="99" t="s">
        <v>33</v>
      </c>
    </row>
    <row r="54" spans="1:7" ht="20.100000000000001" customHeight="1" x14ac:dyDescent="0.2">
      <c r="A54" s="95">
        <v>45</v>
      </c>
      <c r="B54" s="96" t="s">
        <v>119</v>
      </c>
      <c r="C54" s="111" t="s">
        <v>522</v>
      </c>
      <c r="D54" s="102">
        <v>10000</v>
      </c>
      <c r="E54" s="98">
        <f t="shared" si="5"/>
        <v>500</v>
      </c>
      <c r="F54" s="98">
        <f t="shared" si="4"/>
        <v>9500</v>
      </c>
      <c r="G54" s="99" t="s">
        <v>33</v>
      </c>
    </row>
    <row r="55" spans="1:7" ht="20.100000000000001" customHeight="1" x14ac:dyDescent="0.2">
      <c r="A55" s="95">
        <v>46</v>
      </c>
      <c r="B55" s="96" t="s">
        <v>532</v>
      </c>
      <c r="C55" s="111" t="s">
        <v>522</v>
      </c>
      <c r="D55" s="98">
        <v>10000</v>
      </c>
      <c r="E55" s="98">
        <f t="shared" si="5"/>
        <v>500</v>
      </c>
      <c r="F55" s="98">
        <f t="shared" si="4"/>
        <v>9500</v>
      </c>
      <c r="G55" s="99" t="s">
        <v>33</v>
      </c>
    </row>
    <row r="56" spans="1:7" ht="20.100000000000001" customHeight="1" x14ac:dyDescent="0.2">
      <c r="A56" s="95">
        <v>47</v>
      </c>
      <c r="B56" s="96" t="s">
        <v>506</v>
      </c>
      <c r="C56" s="111" t="s">
        <v>522</v>
      </c>
      <c r="D56" s="102">
        <v>7000</v>
      </c>
      <c r="E56" s="98">
        <f t="shared" si="5"/>
        <v>350</v>
      </c>
      <c r="F56" s="98">
        <f t="shared" si="4"/>
        <v>6650</v>
      </c>
      <c r="G56" s="99" t="s">
        <v>33</v>
      </c>
    </row>
    <row r="57" spans="1:7" ht="20.100000000000001" customHeight="1" x14ac:dyDescent="0.2">
      <c r="A57" s="95">
        <v>48</v>
      </c>
      <c r="B57" s="96" t="s">
        <v>525</v>
      </c>
      <c r="C57" s="110" t="s">
        <v>35</v>
      </c>
      <c r="D57" s="97">
        <v>9000</v>
      </c>
      <c r="E57" s="98">
        <f t="shared" si="5"/>
        <v>450</v>
      </c>
      <c r="F57" s="98">
        <f t="shared" si="4"/>
        <v>8550</v>
      </c>
      <c r="G57" s="99" t="s">
        <v>33</v>
      </c>
    </row>
    <row r="58" spans="1:7" ht="20.100000000000001" customHeight="1" x14ac:dyDescent="0.2">
      <c r="A58" s="95">
        <v>49</v>
      </c>
      <c r="B58" s="96" t="s">
        <v>507</v>
      </c>
      <c r="C58" s="111" t="s">
        <v>32</v>
      </c>
      <c r="D58" s="102">
        <v>12000</v>
      </c>
      <c r="E58" s="98">
        <v>0</v>
      </c>
      <c r="F58" s="98">
        <f t="shared" si="4"/>
        <v>12000</v>
      </c>
      <c r="G58" s="99" t="s">
        <v>33</v>
      </c>
    </row>
    <row r="59" spans="1:7" ht="20.100000000000001" customHeight="1" x14ac:dyDescent="0.2">
      <c r="A59" s="95">
        <v>50</v>
      </c>
      <c r="B59" s="96" t="s">
        <v>81</v>
      </c>
      <c r="C59" s="110" t="s">
        <v>35</v>
      </c>
      <c r="D59" s="102">
        <v>6500</v>
      </c>
      <c r="E59" s="98">
        <f t="shared" ref="E59:E71" si="6">D59*0.05</f>
        <v>325</v>
      </c>
      <c r="F59" s="98">
        <f t="shared" si="4"/>
        <v>6175</v>
      </c>
      <c r="G59" s="99" t="s">
        <v>33</v>
      </c>
    </row>
    <row r="60" spans="1:7" ht="20.100000000000001" customHeight="1" x14ac:dyDescent="0.2">
      <c r="A60" s="95">
        <v>51</v>
      </c>
      <c r="B60" s="96" t="s">
        <v>90</v>
      </c>
      <c r="C60" s="110" t="s">
        <v>35</v>
      </c>
      <c r="D60" s="97">
        <v>6000</v>
      </c>
      <c r="E60" s="98">
        <f t="shared" si="6"/>
        <v>300</v>
      </c>
      <c r="F60" s="98">
        <f t="shared" si="4"/>
        <v>5700</v>
      </c>
      <c r="G60" s="99" t="s">
        <v>33</v>
      </c>
    </row>
    <row r="61" spans="1:7" ht="20.100000000000001" customHeight="1" x14ac:dyDescent="0.2">
      <c r="A61" s="95">
        <v>52</v>
      </c>
      <c r="B61" s="96" t="s">
        <v>120</v>
      </c>
      <c r="C61" s="111" t="s">
        <v>35</v>
      </c>
      <c r="D61" s="102">
        <v>8000</v>
      </c>
      <c r="E61" s="98">
        <f t="shared" si="6"/>
        <v>400</v>
      </c>
      <c r="F61" s="98">
        <f t="shared" si="4"/>
        <v>7600</v>
      </c>
      <c r="G61" s="99" t="s">
        <v>33</v>
      </c>
    </row>
    <row r="62" spans="1:7" ht="20.100000000000001" customHeight="1" x14ac:dyDescent="0.2">
      <c r="A62" s="95">
        <v>53</v>
      </c>
      <c r="B62" s="101" t="s">
        <v>123</v>
      </c>
      <c r="C62" s="111" t="s">
        <v>35</v>
      </c>
      <c r="D62" s="97">
        <v>5500</v>
      </c>
      <c r="E62" s="100">
        <f t="shared" si="6"/>
        <v>275</v>
      </c>
      <c r="F62" s="98">
        <f t="shared" si="4"/>
        <v>5225</v>
      </c>
      <c r="G62" s="99" t="s">
        <v>33</v>
      </c>
    </row>
    <row r="63" spans="1:7" ht="20.100000000000001" customHeight="1" x14ac:dyDescent="0.2">
      <c r="A63" s="95">
        <v>54</v>
      </c>
      <c r="B63" s="96" t="s">
        <v>555</v>
      </c>
      <c r="C63" s="111" t="s">
        <v>35</v>
      </c>
      <c r="D63" s="97">
        <v>8600</v>
      </c>
      <c r="E63" s="98">
        <f t="shared" si="6"/>
        <v>430</v>
      </c>
      <c r="F63" s="98">
        <f t="shared" si="4"/>
        <v>8170</v>
      </c>
      <c r="G63" s="99" t="s">
        <v>33</v>
      </c>
    </row>
    <row r="64" spans="1:7" ht="20.100000000000001" customHeight="1" x14ac:dyDescent="0.2">
      <c r="A64" s="95">
        <v>55</v>
      </c>
      <c r="B64" s="96" t="s">
        <v>118</v>
      </c>
      <c r="C64" s="111" t="s">
        <v>522</v>
      </c>
      <c r="D64" s="100">
        <v>10000</v>
      </c>
      <c r="E64" s="98">
        <f t="shared" si="6"/>
        <v>500</v>
      </c>
      <c r="F64" s="100">
        <f t="shared" si="4"/>
        <v>9500</v>
      </c>
      <c r="G64" s="99" t="s">
        <v>33</v>
      </c>
    </row>
    <row r="65" spans="1:7" ht="20.100000000000001" customHeight="1" x14ac:dyDescent="0.2">
      <c r="A65" s="95">
        <v>56</v>
      </c>
      <c r="B65" s="101" t="s">
        <v>106</v>
      </c>
      <c r="C65" s="111" t="s">
        <v>522</v>
      </c>
      <c r="D65" s="97">
        <v>9000</v>
      </c>
      <c r="E65" s="98">
        <f t="shared" si="6"/>
        <v>450</v>
      </c>
      <c r="F65" s="98">
        <f t="shared" si="4"/>
        <v>8550</v>
      </c>
      <c r="G65" s="99" t="s">
        <v>33</v>
      </c>
    </row>
    <row r="66" spans="1:7" ht="20.100000000000001" customHeight="1" x14ac:dyDescent="0.2">
      <c r="A66" s="95">
        <v>57</v>
      </c>
      <c r="B66" s="96" t="s">
        <v>84</v>
      </c>
      <c r="C66" s="110" t="s">
        <v>35</v>
      </c>
      <c r="D66" s="98">
        <v>3000</v>
      </c>
      <c r="E66" s="98">
        <f t="shared" si="6"/>
        <v>150</v>
      </c>
      <c r="F66" s="98">
        <f t="shared" si="4"/>
        <v>2850</v>
      </c>
      <c r="G66" s="99" t="s">
        <v>33</v>
      </c>
    </row>
    <row r="67" spans="1:7" ht="20.100000000000001" customHeight="1" x14ac:dyDescent="0.2">
      <c r="A67" s="95">
        <v>58</v>
      </c>
      <c r="B67" s="96" t="s">
        <v>116</v>
      </c>
      <c r="C67" s="111" t="s">
        <v>35</v>
      </c>
      <c r="D67" s="102">
        <v>6000</v>
      </c>
      <c r="E67" s="98">
        <f t="shared" si="6"/>
        <v>300</v>
      </c>
      <c r="F67" s="98">
        <f t="shared" si="4"/>
        <v>5700</v>
      </c>
      <c r="G67" s="99" t="s">
        <v>33</v>
      </c>
    </row>
    <row r="68" spans="1:7" ht="20.100000000000001" customHeight="1" x14ac:dyDescent="0.2">
      <c r="A68" s="95">
        <v>59</v>
      </c>
      <c r="B68" s="96" t="s">
        <v>87</v>
      </c>
      <c r="C68" s="110" t="s">
        <v>35</v>
      </c>
      <c r="D68" s="97">
        <v>5000</v>
      </c>
      <c r="E68" s="100">
        <f t="shared" si="6"/>
        <v>250</v>
      </c>
      <c r="F68" s="98">
        <f t="shared" si="4"/>
        <v>4750</v>
      </c>
      <c r="G68" s="99" t="s">
        <v>33</v>
      </c>
    </row>
    <row r="69" spans="1:7" ht="20.100000000000001" customHeight="1" x14ac:dyDescent="0.2">
      <c r="A69" s="95">
        <v>60</v>
      </c>
      <c r="B69" s="96" t="s">
        <v>83</v>
      </c>
      <c r="C69" s="110" t="s">
        <v>35</v>
      </c>
      <c r="D69" s="102">
        <v>5300</v>
      </c>
      <c r="E69" s="98">
        <f t="shared" si="6"/>
        <v>265</v>
      </c>
      <c r="F69" s="98">
        <f t="shared" si="4"/>
        <v>5035</v>
      </c>
      <c r="G69" s="99" t="s">
        <v>33</v>
      </c>
    </row>
    <row r="70" spans="1:7" ht="20.100000000000001" customHeight="1" x14ac:dyDescent="0.2">
      <c r="A70" s="95">
        <v>61</v>
      </c>
      <c r="B70" s="96" t="s">
        <v>127</v>
      </c>
      <c r="C70" s="111" t="s">
        <v>35</v>
      </c>
      <c r="D70" s="102">
        <v>7000</v>
      </c>
      <c r="E70" s="98">
        <f t="shared" si="6"/>
        <v>350</v>
      </c>
      <c r="F70" s="98">
        <f t="shared" si="4"/>
        <v>6650</v>
      </c>
      <c r="G70" s="99" t="s">
        <v>33</v>
      </c>
    </row>
    <row r="71" spans="1:7" ht="20.100000000000001" customHeight="1" x14ac:dyDescent="0.2">
      <c r="A71" s="95">
        <v>62</v>
      </c>
      <c r="B71" s="96" t="s">
        <v>86</v>
      </c>
      <c r="C71" s="110" t="s">
        <v>35</v>
      </c>
      <c r="D71" s="97">
        <v>5500</v>
      </c>
      <c r="E71" s="100">
        <f t="shared" si="6"/>
        <v>275</v>
      </c>
      <c r="F71" s="98">
        <f t="shared" si="4"/>
        <v>5225</v>
      </c>
      <c r="G71" s="99" t="s">
        <v>33</v>
      </c>
    </row>
    <row r="72" spans="1:7" ht="20.100000000000001" customHeight="1" x14ac:dyDescent="0.2">
      <c r="A72" s="95">
        <v>63</v>
      </c>
      <c r="B72" s="96" t="s">
        <v>518</v>
      </c>
      <c r="C72" s="111" t="s">
        <v>522</v>
      </c>
      <c r="D72" s="98">
        <v>16000</v>
      </c>
      <c r="E72" s="98">
        <v>714.29</v>
      </c>
      <c r="F72" s="98">
        <f t="shared" si="4"/>
        <v>15285.71</v>
      </c>
      <c r="G72" s="99" t="s">
        <v>33</v>
      </c>
    </row>
    <row r="73" spans="1:7" ht="20.100000000000001" customHeight="1" x14ac:dyDescent="0.2">
      <c r="A73" s="95">
        <v>64</v>
      </c>
      <c r="B73" s="96" t="s">
        <v>550</v>
      </c>
      <c r="C73" s="110" t="s">
        <v>35</v>
      </c>
      <c r="D73" s="97">
        <v>5000</v>
      </c>
      <c r="E73" s="100">
        <f>D73*0.05</f>
        <v>250</v>
      </c>
      <c r="F73" s="98">
        <f t="shared" si="4"/>
        <v>4750</v>
      </c>
      <c r="G73" s="99" t="s">
        <v>33</v>
      </c>
    </row>
    <row r="74" spans="1:7" ht="20.100000000000001" customHeight="1" x14ac:dyDescent="0.2">
      <c r="A74" s="95">
        <v>65</v>
      </c>
      <c r="B74" s="96" t="s">
        <v>128</v>
      </c>
      <c r="C74" s="110" t="s">
        <v>35</v>
      </c>
      <c r="D74" s="97">
        <v>5000</v>
      </c>
      <c r="E74" s="98">
        <f>D74*0.05</f>
        <v>250</v>
      </c>
      <c r="F74" s="98">
        <f t="shared" ref="F74:F105" si="7">+D74-E74</f>
        <v>4750</v>
      </c>
      <c r="G74" s="99" t="s">
        <v>33</v>
      </c>
    </row>
    <row r="75" spans="1:7" ht="12.75" x14ac:dyDescent="0.2">
      <c r="A75" s="95">
        <v>66</v>
      </c>
      <c r="B75" s="96" t="s">
        <v>115</v>
      </c>
      <c r="C75" s="111" t="s">
        <v>35</v>
      </c>
      <c r="D75" s="102">
        <v>7000</v>
      </c>
      <c r="E75" s="98">
        <f>D75*0.05</f>
        <v>350</v>
      </c>
      <c r="F75" s="98">
        <f t="shared" si="7"/>
        <v>6650</v>
      </c>
      <c r="G75" s="99" t="s">
        <v>33</v>
      </c>
    </row>
    <row r="76" spans="1:7" ht="20.100000000000001" customHeight="1" x14ac:dyDescent="0.2">
      <c r="A76" s="95">
        <v>67</v>
      </c>
      <c r="B76" s="96" t="s">
        <v>92</v>
      </c>
      <c r="C76" s="110" t="s">
        <v>35</v>
      </c>
      <c r="D76" s="97">
        <v>4500</v>
      </c>
      <c r="E76" s="98">
        <f>D76*0.05</f>
        <v>225</v>
      </c>
      <c r="F76" s="98">
        <f t="shared" si="7"/>
        <v>4275</v>
      </c>
      <c r="G76" s="99" t="s">
        <v>33</v>
      </c>
    </row>
    <row r="77" spans="1:7" ht="20.100000000000001" customHeight="1" x14ac:dyDescent="0.2">
      <c r="A77" s="95">
        <v>68</v>
      </c>
      <c r="B77" s="96" t="s">
        <v>544</v>
      </c>
      <c r="C77" s="110" t="s">
        <v>35</v>
      </c>
      <c r="D77" s="98">
        <v>6000</v>
      </c>
      <c r="E77" s="98">
        <v>0</v>
      </c>
      <c r="F77" s="98">
        <f t="shared" si="7"/>
        <v>6000</v>
      </c>
      <c r="G77" s="99" t="s">
        <v>33</v>
      </c>
    </row>
    <row r="78" spans="1:7" ht="20.100000000000001" customHeight="1" x14ac:dyDescent="0.2">
      <c r="A78" s="95">
        <v>69</v>
      </c>
      <c r="B78" s="96" t="s">
        <v>554</v>
      </c>
      <c r="C78" s="111" t="s">
        <v>35</v>
      </c>
      <c r="D78" s="97">
        <v>7000</v>
      </c>
      <c r="E78" s="98">
        <f t="shared" ref="E78:E86" si="8">D78*0.05</f>
        <v>350</v>
      </c>
      <c r="F78" s="98">
        <f t="shared" si="7"/>
        <v>6650</v>
      </c>
      <c r="G78" s="99" t="s">
        <v>33</v>
      </c>
    </row>
    <row r="79" spans="1:7" ht="20.100000000000001" customHeight="1" x14ac:dyDescent="0.2">
      <c r="A79" s="95">
        <v>70</v>
      </c>
      <c r="B79" s="96" t="s">
        <v>1873</v>
      </c>
      <c r="C79" s="63" t="s">
        <v>35</v>
      </c>
      <c r="D79" s="100">
        <v>10400</v>
      </c>
      <c r="E79" s="98">
        <f t="shared" si="8"/>
        <v>520</v>
      </c>
      <c r="F79" s="98">
        <f t="shared" si="7"/>
        <v>9880</v>
      </c>
      <c r="G79" s="99" t="s">
        <v>33</v>
      </c>
    </row>
    <row r="80" spans="1:7" ht="20.100000000000001" customHeight="1" x14ac:dyDescent="0.2">
      <c r="A80" s="95">
        <v>71</v>
      </c>
      <c r="B80" s="96" t="s">
        <v>537</v>
      </c>
      <c r="C80" s="111" t="s">
        <v>35</v>
      </c>
      <c r="D80" s="102">
        <v>7500</v>
      </c>
      <c r="E80" s="98">
        <f t="shared" si="8"/>
        <v>375</v>
      </c>
      <c r="F80" s="98">
        <f t="shared" si="7"/>
        <v>7125</v>
      </c>
      <c r="G80" s="99" t="s">
        <v>33</v>
      </c>
    </row>
    <row r="81" spans="1:8" ht="20.100000000000001" customHeight="1" x14ac:dyDescent="0.2">
      <c r="A81" s="95">
        <v>72</v>
      </c>
      <c r="B81" s="63" t="s">
        <v>1871</v>
      </c>
      <c r="C81" s="111" t="s">
        <v>32</v>
      </c>
      <c r="D81" s="100">
        <v>13000</v>
      </c>
      <c r="E81" s="98">
        <f t="shared" si="8"/>
        <v>650</v>
      </c>
      <c r="F81" s="98">
        <f t="shared" si="7"/>
        <v>12350</v>
      </c>
      <c r="G81" s="99" t="s">
        <v>33</v>
      </c>
    </row>
    <row r="82" spans="1:8" ht="20.100000000000001" customHeight="1" x14ac:dyDescent="0.2">
      <c r="A82" s="95">
        <v>73</v>
      </c>
      <c r="B82" s="96" t="s">
        <v>517</v>
      </c>
      <c r="C82" s="111" t="s">
        <v>35</v>
      </c>
      <c r="D82" s="102">
        <v>8000</v>
      </c>
      <c r="E82" s="98">
        <f t="shared" si="8"/>
        <v>400</v>
      </c>
      <c r="F82" s="98">
        <f t="shared" si="7"/>
        <v>7600</v>
      </c>
      <c r="G82" s="99" t="s">
        <v>33</v>
      </c>
    </row>
    <row r="83" spans="1:8" ht="20.100000000000001" customHeight="1" x14ac:dyDescent="0.2">
      <c r="A83" s="95">
        <v>74</v>
      </c>
      <c r="B83" s="63" t="s">
        <v>1870</v>
      </c>
      <c r="C83" s="111" t="s">
        <v>35</v>
      </c>
      <c r="D83" s="100">
        <v>5200</v>
      </c>
      <c r="E83" s="98">
        <f t="shared" si="8"/>
        <v>260</v>
      </c>
      <c r="F83" s="98">
        <f t="shared" si="7"/>
        <v>4940</v>
      </c>
      <c r="G83" s="99" t="s">
        <v>33</v>
      </c>
    </row>
    <row r="84" spans="1:8" ht="20.100000000000001" customHeight="1" x14ac:dyDescent="0.2">
      <c r="A84" s="95">
        <v>75</v>
      </c>
      <c r="B84" s="103" t="s">
        <v>512</v>
      </c>
      <c r="C84" s="110" t="s">
        <v>522</v>
      </c>
      <c r="D84" s="98">
        <v>9000</v>
      </c>
      <c r="E84" s="98">
        <f t="shared" si="8"/>
        <v>450</v>
      </c>
      <c r="F84" s="98">
        <f t="shared" si="7"/>
        <v>8550</v>
      </c>
      <c r="G84" s="99" t="s">
        <v>33</v>
      </c>
    </row>
    <row r="85" spans="1:8" ht="20.100000000000001" customHeight="1" x14ac:dyDescent="0.2">
      <c r="A85" s="95">
        <v>76</v>
      </c>
      <c r="B85" s="96" t="s">
        <v>126</v>
      </c>
      <c r="C85" s="111" t="s">
        <v>35</v>
      </c>
      <c r="D85" s="98">
        <v>10000</v>
      </c>
      <c r="E85" s="98">
        <f t="shared" si="8"/>
        <v>500</v>
      </c>
      <c r="F85" s="98">
        <f t="shared" si="7"/>
        <v>9500</v>
      </c>
      <c r="G85" s="99" t="s">
        <v>33</v>
      </c>
    </row>
    <row r="86" spans="1:8" ht="20.100000000000001" customHeight="1" x14ac:dyDescent="0.2">
      <c r="A86" s="95">
        <v>77</v>
      </c>
      <c r="B86" s="96" t="s">
        <v>556</v>
      </c>
      <c r="C86" s="111" t="s">
        <v>32</v>
      </c>
      <c r="D86" s="97">
        <v>10000</v>
      </c>
      <c r="E86" s="98">
        <f t="shared" si="8"/>
        <v>500</v>
      </c>
      <c r="F86" s="98">
        <f t="shared" si="7"/>
        <v>9500</v>
      </c>
      <c r="G86" s="99" t="s">
        <v>33</v>
      </c>
    </row>
    <row r="87" spans="1:8" ht="20.100000000000001" customHeight="1" x14ac:dyDescent="0.2">
      <c r="A87" s="95">
        <v>78</v>
      </c>
      <c r="B87" s="96" t="s">
        <v>508</v>
      </c>
      <c r="C87" s="111" t="s">
        <v>522</v>
      </c>
      <c r="D87" s="102">
        <v>7500</v>
      </c>
      <c r="E87" s="98">
        <v>0</v>
      </c>
      <c r="F87" s="98">
        <f t="shared" si="7"/>
        <v>7500</v>
      </c>
      <c r="G87" s="99" t="s">
        <v>33</v>
      </c>
    </row>
    <row r="88" spans="1:8" ht="20.100000000000001" customHeight="1" x14ac:dyDescent="0.2">
      <c r="A88" s="95">
        <v>79</v>
      </c>
      <c r="B88" s="96" t="s">
        <v>111</v>
      </c>
      <c r="C88" s="111" t="s">
        <v>522</v>
      </c>
      <c r="D88" s="97">
        <v>15000</v>
      </c>
      <c r="E88" s="98">
        <v>669.64</v>
      </c>
      <c r="F88" s="98">
        <f t="shared" si="7"/>
        <v>14330.36</v>
      </c>
      <c r="G88" s="99" t="s">
        <v>33</v>
      </c>
    </row>
    <row r="89" spans="1:8" ht="20.100000000000001" customHeight="1" x14ac:dyDescent="0.2">
      <c r="A89" s="95">
        <v>80</v>
      </c>
      <c r="B89" s="96" t="s">
        <v>553</v>
      </c>
      <c r="C89" s="111" t="s">
        <v>32</v>
      </c>
      <c r="D89" s="97">
        <v>13000</v>
      </c>
      <c r="E89" s="98">
        <f t="shared" ref="E89:E95" si="9">D89*0.05</f>
        <v>650</v>
      </c>
      <c r="F89" s="98">
        <f t="shared" si="7"/>
        <v>12350</v>
      </c>
      <c r="G89" s="99" t="s">
        <v>33</v>
      </c>
    </row>
    <row r="90" spans="1:8" ht="20.100000000000001" customHeight="1" x14ac:dyDescent="0.2">
      <c r="A90" s="95">
        <v>81</v>
      </c>
      <c r="B90" s="104" t="s">
        <v>513</v>
      </c>
      <c r="C90" s="110" t="s">
        <v>35</v>
      </c>
      <c r="D90" s="102">
        <v>6000</v>
      </c>
      <c r="E90" s="98">
        <f t="shared" si="9"/>
        <v>300</v>
      </c>
      <c r="F90" s="98">
        <f t="shared" si="7"/>
        <v>5700</v>
      </c>
      <c r="G90" s="99" t="s">
        <v>33</v>
      </c>
    </row>
    <row r="91" spans="1:8" ht="20.100000000000001" customHeight="1" x14ac:dyDescent="0.2">
      <c r="A91" s="95">
        <v>82</v>
      </c>
      <c r="B91" s="96" t="s">
        <v>541</v>
      </c>
      <c r="C91" s="110" t="s">
        <v>35</v>
      </c>
      <c r="D91" s="102">
        <v>4000</v>
      </c>
      <c r="E91" s="98">
        <f t="shared" si="9"/>
        <v>200</v>
      </c>
      <c r="F91" s="98">
        <f t="shared" si="7"/>
        <v>3800</v>
      </c>
      <c r="G91" s="99" t="s">
        <v>33</v>
      </c>
    </row>
    <row r="92" spans="1:8" ht="20.100000000000001" customHeight="1" x14ac:dyDescent="0.2">
      <c r="A92" s="95">
        <v>83</v>
      </c>
      <c r="B92" s="96" t="s">
        <v>1868</v>
      </c>
      <c r="C92" s="111" t="s">
        <v>35</v>
      </c>
      <c r="D92" s="97">
        <v>17033.330000000002</v>
      </c>
      <c r="E92" s="98">
        <f t="shared" si="9"/>
        <v>851.66650000000016</v>
      </c>
      <c r="F92" s="98">
        <f t="shared" si="7"/>
        <v>16181.663500000002</v>
      </c>
      <c r="G92" s="99" t="s">
        <v>33</v>
      </c>
    </row>
    <row r="93" spans="1:8" ht="20.100000000000001" customHeight="1" x14ac:dyDescent="0.2">
      <c r="A93" s="95">
        <v>84</v>
      </c>
      <c r="B93" s="96" t="s">
        <v>98</v>
      </c>
      <c r="C93" s="110" t="s">
        <v>35</v>
      </c>
      <c r="D93" s="102">
        <v>7500</v>
      </c>
      <c r="E93" s="98">
        <f t="shared" si="9"/>
        <v>375</v>
      </c>
      <c r="F93" s="98">
        <f t="shared" si="7"/>
        <v>7125</v>
      </c>
      <c r="G93" s="99" t="s">
        <v>33</v>
      </c>
    </row>
    <row r="94" spans="1:8" ht="20.100000000000001" customHeight="1" x14ac:dyDescent="0.2">
      <c r="A94" s="95">
        <v>85</v>
      </c>
      <c r="B94" s="96" t="s">
        <v>531</v>
      </c>
      <c r="C94" s="111" t="s">
        <v>522</v>
      </c>
      <c r="D94" s="97">
        <v>7000</v>
      </c>
      <c r="E94" s="98">
        <f t="shared" si="9"/>
        <v>350</v>
      </c>
      <c r="F94" s="98">
        <f t="shared" si="7"/>
        <v>6650</v>
      </c>
      <c r="G94" s="99" t="s">
        <v>33</v>
      </c>
    </row>
    <row r="95" spans="1:8" ht="20.100000000000001" customHeight="1" x14ac:dyDescent="0.2">
      <c r="A95" s="95">
        <v>86</v>
      </c>
      <c r="B95" s="96" t="s">
        <v>536</v>
      </c>
      <c r="C95" s="111" t="s">
        <v>35</v>
      </c>
      <c r="D95" s="102">
        <v>7500</v>
      </c>
      <c r="E95" s="98">
        <f t="shared" si="9"/>
        <v>375</v>
      </c>
      <c r="F95" s="98">
        <f t="shared" si="7"/>
        <v>7125</v>
      </c>
      <c r="G95" s="99" t="s">
        <v>33</v>
      </c>
      <c r="H95" s="7"/>
    </row>
    <row r="96" spans="1:8" ht="20.100000000000001" customHeight="1" x14ac:dyDescent="0.2">
      <c r="A96" s="95">
        <v>87</v>
      </c>
      <c r="B96" s="96" t="s">
        <v>121</v>
      </c>
      <c r="C96" s="111" t="s">
        <v>522</v>
      </c>
      <c r="D96" s="97">
        <v>8000</v>
      </c>
      <c r="E96" s="100">
        <v>0</v>
      </c>
      <c r="F96" s="98">
        <f t="shared" si="7"/>
        <v>8000</v>
      </c>
      <c r="G96" s="99" t="s">
        <v>33</v>
      </c>
    </row>
    <row r="97" spans="1:7" ht="20.100000000000001" customHeight="1" x14ac:dyDescent="0.2">
      <c r="A97" s="95">
        <v>88</v>
      </c>
      <c r="B97" s="96" t="s">
        <v>104</v>
      </c>
      <c r="C97" s="111" t="s">
        <v>522</v>
      </c>
      <c r="D97" s="97">
        <v>7500</v>
      </c>
      <c r="E97" s="98">
        <f t="shared" ref="E97:E104" si="10">D97*0.05</f>
        <v>375</v>
      </c>
      <c r="F97" s="98">
        <f t="shared" si="7"/>
        <v>7125</v>
      </c>
      <c r="G97" s="99" t="s">
        <v>33</v>
      </c>
    </row>
    <row r="98" spans="1:7" ht="20.100000000000001" customHeight="1" x14ac:dyDescent="0.2">
      <c r="A98" s="95">
        <v>89</v>
      </c>
      <c r="B98" s="96" t="s">
        <v>113</v>
      </c>
      <c r="C98" s="111" t="s">
        <v>522</v>
      </c>
      <c r="D98" s="102">
        <v>12000</v>
      </c>
      <c r="E98" s="98">
        <f t="shared" si="10"/>
        <v>600</v>
      </c>
      <c r="F98" s="98">
        <f t="shared" si="7"/>
        <v>11400</v>
      </c>
      <c r="G98" s="99" t="s">
        <v>33</v>
      </c>
    </row>
    <row r="99" spans="1:7" ht="20.100000000000001" customHeight="1" x14ac:dyDescent="0.2">
      <c r="A99" s="95">
        <v>90</v>
      </c>
      <c r="B99" s="101" t="s">
        <v>514</v>
      </c>
      <c r="C99" s="111" t="s">
        <v>522</v>
      </c>
      <c r="D99" s="102">
        <v>12000</v>
      </c>
      <c r="E99" s="98">
        <f t="shared" si="10"/>
        <v>600</v>
      </c>
      <c r="F99" s="98">
        <f t="shared" si="7"/>
        <v>11400</v>
      </c>
      <c r="G99" s="99" t="s">
        <v>33</v>
      </c>
    </row>
    <row r="100" spans="1:7" ht="20.100000000000001" customHeight="1" x14ac:dyDescent="0.2">
      <c r="A100" s="95">
        <v>91</v>
      </c>
      <c r="B100" s="96" t="s">
        <v>129</v>
      </c>
      <c r="C100" s="111" t="s">
        <v>35</v>
      </c>
      <c r="D100" s="97">
        <v>7000</v>
      </c>
      <c r="E100" s="98">
        <f t="shared" si="10"/>
        <v>350</v>
      </c>
      <c r="F100" s="98">
        <f t="shared" si="7"/>
        <v>6650</v>
      </c>
      <c r="G100" s="99" t="s">
        <v>33</v>
      </c>
    </row>
    <row r="101" spans="1:7" ht="20.100000000000001" customHeight="1" x14ac:dyDescent="0.2">
      <c r="A101" s="95">
        <v>92</v>
      </c>
      <c r="B101" s="104" t="s">
        <v>82</v>
      </c>
      <c r="C101" s="110" t="s">
        <v>35</v>
      </c>
      <c r="D101" s="100">
        <v>6000</v>
      </c>
      <c r="E101" s="98">
        <f t="shared" si="10"/>
        <v>300</v>
      </c>
      <c r="F101" s="98">
        <f t="shared" si="7"/>
        <v>5700</v>
      </c>
      <c r="G101" s="99" t="s">
        <v>33</v>
      </c>
    </row>
    <row r="102" spans="1:7" ht="20.100000000000001" customHeight="1" x14ac:dyDescent="0.2">
      <c r="A102" s="95">
        <v>93</v>
      </c>
      <c r="B102" s="96" t="s">
        <v>558</v>
      </c>
      <c r="C102" s="111" t="s">
        <v>35</v>
      </c>
      <c r="D102" s="97">
        <v>10000</v>
      </c>
      <c r="E102" s="98">
        <f t="shared" si="10"/>
        <v>500</v>
      </c>
      <c r="F102" s="98">
        <f t="shared" si="7"/>
        <v>9500</v>
      </c>
      <c r="G102" s="99" t="s">
        <v>33</v>
      </c>
    </row>
    <row r="103" spans="1:7" ht="20.100000000000001" customHeight="1" x14ac:dyDescent="0.2">
      <c r="A103" s="95">
        <v>94</v>
      </c>
      <c r="B103" s="96" t="s">
        <v>91</v>
      </c>
      <c r="C103" s="110" t="s">
        <v>35</v>
      </c>
      <c r="D103" s="97">
        <v>3500</v>
      </c>
      <c r="E103" s="98">
        <f t="shared" si="10"/>
        <v>175</v>
      </c>
      <c r="F103" s="98">
        <f t="shared" si="7"/>
        <v>3325</v>
      </c>
      <c r="G103" s="99" t="s">
        <v>33</v>
      </c>
    </row>
    <row r="104" spans="1:7" ht="20.100000000000001" customHeight="1" x14ac:dyDescent="0.2">
      <c r="A104" s="95">
        <v>95</v>
      </c>
      <c r="B104" s="96" t="s">
        <v>545</v>
      </c>
      <c r="C104" s="111" t="s">
        <v>35</v>
      </c>
      <c r="D104" s="97">
        <v>6000</v>
      </c>
      <c r="E104" s="98">
        <f t="shared" si="10"/>
        <v>300</v>
      </c>
      <c r="F104" s="98">
        <f t="shared" si="7"/>
        <v>5700</v>
      </c>
      <c r="G104" s="99" t="s">
        <v>33</v>
      </c>
    </row>
    <row r="105" spans="1:7" ht="20.100000000000001" customHeight="1" x14ac:dyDescent="0.2">
      <c r="A105" s="95">
        <v>96</v>
      </c>
      <c r="B105" s="96" t="s">
        <v>520</v>
      </c>
      <c r="C105" s="111" t="s">
        <v>522</v>
      </c>
      <c r="D105" s="100">
        <v>8000</v>
      </c>
      <c r="E105" s="100">
        <v>357.14</v>
      </c>
      <c r="F105" s="98">
        <f t="shared" si="7"/>
        <v>7642.86</v>
      </c>
      <c r="G105" s="99" t="s">
        <v>33</v>
      </c>
    </row>
    <row r="106" spans="1:7" ht="20.100000000000001" customHeight="1" x14ac:dyDescent="0.2">
      <c r="A106" s="95">
        <v>97</v>
      </c>
      <c r="B106" s="96" t="s">
        <v>79</v>
      </c>
      <c r="C106" s="111" t="s">
        <v>522</v>
      </c>
      <c r="D106" s="102">
        <v>7500</v>
      </c>
      <c r="E106" s="98">
        <f>D106*0.05</f>
        <v>375</v>
      </c>
      <c r="F106" s="98">
        <f t="shared" ref="F106:F130" si="11">+D106-E106</f>
        <v>7125</v>
      </c>
      <c r="G106" s="99" t="s">
        <v>33</v>
      </c>
    </row>
    <row r="107" spans="1:7" ht="20.100000000000001" customHeight="1" x14ac:dyDescent="0.2">
      <c r="A107" s="95">
        <v>98</v>
      </c>
      <c r="B107" s="96" t="s">
        <v>1877</v>
      </c>
      <c r="C107" s="111" t="s">
        <v>522</v>
      </c>
      <c r="D107" s="97">
        <v>6500</v>
      </c>
      <c r="E107" s="98">
        <f>D107*0.05</f>
        <v>325</v>
      </c>
      <c r="F107" s="98">
        <f t="shared" si="11"/>
        <v>6175</v>
      </c>
      <c r="G107" s="99" t="s">
        <v>33</v>
      </c>
    </row>
    <row r="108" spans="1:7" ht="20.100000000000001" customHeight="1" x14ac:dyDescent="0.2">
      <c r="A108" s="95">
        <v>99</v>
      </c>
      <c r="B108" s="96" t="s">
        <v>96</v>
      </c>
      <c r="C108" s="110" t="s">
        <v>35</v>
      </c>
      <c r="D108" s="98">
        <v>3500</v>
      </c>
      <c r="E108" s="98">
        <f>D108*0.05</f>
        <v>175</v>
      </c>
      <c r="F108" s="98">
        <f t="shared" si="11"/>
        <v>3325</v>
      </c>
      <c r="G108" s="99" t="s">
        <v>33</v>
      </c>
    </row>
    <row r="109" spans="1:7" ht="20.100000000000001" customHeight="1" x14ac:dyDescent="0.2">
      <c r="A109" s="95">
        <v>100</v>
      </c>
      <c r="B109" s="96" t="s">
        <v>515</v>
      </c>
      <c r="C109" s="111" t="s">
        <v>522</v>
      </c>
      <c r="D109" s="100">
        <v>14500</v>
      </c>
      <c r="E109" s="98">
        <v>647.32000000000005</v>
      </c>
      <c r="F109" s="98">
        <f t="shared" si="11"/>
        <v>13852.68</v>
      </c>
      <c r="G109" s="99" t="s">
        <v>33</v>
      </c>
    </row>
    <row r="110" spans="1:7" ht="20.100000000000001" customHeight="1" x14ac:dyDescent="0.2">
      <c r="A110" s="95">
        <v>101</v>
      </c>
      <c r="B110" s="96" t="s">
        <v>114</v>
      </c>
      <c r="C110" s="111" t="s">
        <v>522</v>
      </c>
      <c r="D110" s="102">
        <v>14500</v>
      </c>
      <c r="E110" s="98">
        <v>625</v>
      </c>
      <c r="F110" s="98">
        <f t="shared" si="11"/>
        <v>13875</v>
      </c>
      <c r="G110" s="99" t="s">
        <v>33</v>
      </c>
    </row>
    <row r="111" spans="1:7" ht="20.100000000000001" customHeight="1" x14ac:dyDescent="0.2">
      <c r="A111" s="95">
        <v>102</v>
      </c>
      <c r="B111" s="96" t="s">
        <v>80</v>
      </c>
      <c r="C111" s="110" t="s">
        <v>35</v>
      </c>
      <c r="D111" s="102">
        <v>10000</v>
      </c>
      <c r="E111" s="98">
        <f>D111*0.05</f>
        <v>500</v>
      </c>
      <c r="F111" s="98">
        <f t="shared" si="11"/>
        <v>9500</v>
      </c>
      <c r="G111" s="99" t="s">
        <v>33</v>
      </c>
    </row>
    <row r="112" spans="1:7" ht="20.100000000000001" customHeight="1" x14ac:dyDescent="0.2">
      <c r="A112" s="95">
        <v>103</v>
      </c>
      <c r="B112" s="96" t="s">
        <v>117</v>
      </c>
      <c r="C112" s="111" t="s">
        <v>522</v>
      </c>
      <c r="D112" s="98">
        <v>10000</v>
      </c>
      <c r="E112" s="98">
        <v>446.43</v>
      </c>
      <c r="F112" s="98">
        <f t="shared" si="11"/>
        <v>9553.57</v>
      </c>
      <c r="G112" s="99" t="s">
        <v>33</v>
      </c>
    </row>
    <row r="113" spans="1:7" ht="20.100000000000001" customHeight="1" x14ac:dyDescent="0.2">
      <c r="A113" s="95">
        <v>104</v>
      </c>
      <c r="B113" s="96" t="s">
        <v>99</v>
      </c>
      <c r="C113" s="110" t="s">
        <v>35</v>
      </c>
      <c r="D113" s="102">
        <v>10000</v>
      </c>
      <c r="E113" s="98">
        <f>D113*0.05</f>
        <v>500</v>
      </c>
      <c r="F113" s="98">
        <f t="shared" si="11"/>
        <v>9500</v>
      </c>
      <c r="G113" s="99" t="s">
        <v>33</v>
      </c>
    </row>
    <row r="114" spans="1:7" ht="20.100000000000001" customHeight="1" x14ac:dyDescent="0.2">
      <c r="A114" s="95">
        <v>105</v>
      </c>
      <c r="B114" s="96" t="s">
        <v>529</v>
      </c>
      <c r="C114" s="110" t="s">
        <v>35</v>
      </c>
      <c r="D114" s="97">
        <v>8000</v>
      </c>
      <c r="E114" s="98">
        <f>D114*0.05</f>
        <v>400</v>
      </c>
      <c r="F114" s="98">
        <f t="shared" si="11"/>
        <v>7600</v>
      </c>
      <c r="G114" s="99" t="s">
        <v>33</v>
      </c>
    </row>
    <row r="115" spans="1:7" ht="20.100000000000001" customHeight="1" x14ac:dyDescent="0.2">
      <c r="A115" s="95">
        <v>106</v>
      </c>
      <c r="B115" s="96" t="s">
        <v>94</v>
      </c>
      <c r="C115" s="110" t="s">
        <v>35</v>
      </c>
      <c r="D115" s="97">
        <v>3000</v>
      </c>
      <c r="E115" s="98">
        <f>D115*0.05</f>
        <v>150</v>
      </c>
      <c r="F115" s="98">
        <f t="shared" si="11"/>
        <v>2850</v>
      </c>
      <c r="G115" s="99" t="s">
        <v>33</v>
      </c>
    </row>
    <row r="116" spans="1:7" ht="20.100000000000001" customHeight="1" x14ac:dyDescent="0.2">
      <c r="A116" s="95">
        <v>107</v>
      </c>
      <c r="B116" s="96" t="s">
        <v>509</v>
      </c>
      <c r="C116" s="110" t="s">
        <v>35</v>
      </c>
      <c r="D116" s="98">
        <v>10000</v>
      </c>
      <c r="E116" s="98">
        <f>D116*0.05</f>
        <v>500</v>
      </c>
      <c r="F116" s="98">
        <f t="shared" si="11"/>
        <v>9500</v>
      </c>
      <c r="G116" s="99" t="s">
        <v>33</v>
      </c>
    </row>
    <row r="117" spans="1:7" ht="20.100000000000001" customHeight="1" x14ac:dyDescent="0.2">
      <c r="A117" s="95">
        <v>108</v>
      </c>
      <c r="B117" s="96" t="s">
        <v>130</v>
      </c>
      <c r="C117" s="111" t="s">
        <v>522</v>
      </c>
      <c r="D117" s="100">
        <v>10000</v>
      </c>
      <c r="E117" s="100">
        <f>D117*0.05</f>
        <v>500</v>
      </c>
      <c r="F117" s="100">
        <f t="shared" si="11"/>
        <v>9500</v>
      </c>
      <c r="G117" s="99" t="s">
        <v>33</v>
      </c>
    </row>
    <row r="118" spans="1:7" ht="20.100000000000001" customHeight="1" x14ac:dyDescent="0.2">
      <c r="A118" s="95">
        <v>109</v>
      </c>
      <c r="B118" s="96" t="s">
        <v>528</v>
      </c>
      <c r="C118" s="111" t="s">
        <v>522</v>
      </c>
      <c r="D118" s="97">
        <v>15000</v>
      </c>
      <c r="E118" s="98">
        <v>669.64</v>
      </c>
      <c r="F118" s="98">
        <f t="shared" si="11"/>
        <v>14330.36</v>
      </c>
      <c r="G118" s="99" t="s">
        <v>33</v>
      </c>
    </row>
    <row r="119" spans="1:7" ht="20.100000000000001" customHeight="1" x14ac:dyDescent="0.2">
      <c r="A119" s="95">
        <v>110</v>
      </c>
      <c r="B119" s="96" t="s">
        <v>535</v>
      </c>
      <c r="C119" s="111" t="s">
        <v>522</v>
      </c>
      <c r="D119" s="102">
        <v>7500</v>
      </c>
      <c r="E119" s="98">
        <f t="shared" ref="E119:E130" si="12">D119*0.05</f>
        <v>375</v>
      </c>
      <c r="F119" s="98">
        <f t="shared" si="11"/>
        <v>7125</v>
      </c>
      <c r="G119" s="99" t="s">
        <v>33</v>
      </c>
    </row>
    <row r="120" spans="1:7" ht="20.100000000000001" customHeight="1" x14ac:dyDescent="0.2">
      <c r="A120" s="95">
        <v>111</v>
      </c>
      <c r="B120" s="96" t="s">
        <v>530</v>
      </c>
      <c r="C120" s="110" t="s">
        <v>35</v>
      </c>
      <c r="D120" s="97">
        <v>8000</v>
      </c>
      <c r="E120" s="98">
        <f t="shared" si="12"/>
        <v>400</v>
      </c>
      <c r="F120" s="98">
        <f t="shared" si="11"/>
        <v>7600</v>
      </c>
      <c r="G120" s="99" t="s">
        <v>33</v>
      </c>
    </row>
    <row r="121" spans="1:7" ht="20.100000000000001" customHeight="1" x14ac:dyDescent="0.2">
      <c r="A121" s="95">
        <v>112</v>
      </c>
      <c r="B121" s="96" t="s">
        <v>125</v>
      </c>
      <c r="C121" s="110" t="s">
        <v>35</v>
      </c>
      <c r="D121" s="102">
        <v>5000</v>
      </c>
      <c r="E121" s="98">
        <f t="shared" si="12"/>
        <v>250</v>
      </c>
      <c r="F121" s="98">
        <f t="shared" si="11"/>
        <v>4750</v>
      </c>
      <c r="G121" s="99" t="s">
        <v>33</v>
      </c>
    </row>
    <row r="122" spans="1:7" ht="20.100000000000001" customHeight="1" x14ac:dyDescent="0.2">
      <c r="A122" s="95">
        <v>113</v>
      </c>
      <c r="B122" s="96" t="s">
        <v>521</v>
      </c>
      <c r="C122" s="111" t="s">
        <v>32</v>
      </c>
      <c r="D122" s="102">
        <v>8000</v>
      </c>
      <c r="E122" s="98">
        <f t="shared" si="12"/>
        <v>400</v>
      </c>
      <c r="F122" s="98">
        <f t="shared" si="11"/>
        <v>7600</v>
      </c>
      <c r="G122" s="99" t="s">
        <v>33</v>
      </c>
    </row>
    <row r="123" spans="1:7" ht="20.100000000000001" customHeight="1" x14ac:dyDescent="0.2">
      <c r="A123" s="95">
        <v>114</v>
      </c>
      <c r="B123" s="101" t="s">
        <v>1876</v>
      </c>
      <c r="C123" s="111" t="s">
        <v>35</v>
      </c>
      <c r="D123" s="97">
        <v>6933.33</v>
      </c>
      <c r="E123" s="98">
        <f t="shared" si="12"/>
        <v>346.66650000000004</v>
      </c>
      <c r="F123" s="98">
        <f t="shared" si="11"/>
        <v>6586.6634999999997</v>
      </c>
      <c r="G123" s="99" t="s">
        <v>33</v>
      </c>
    </row>
    <row r="124" spans="1:7" ht="20.100000000000001" customHeight="1" x14ac:dyDescent="0.2">
      <c r="A124" s="95">
        <v>115</v>
      </c>
      <c r="B124" s="96" t="s">
        <v>95</v>
      </c>
      <c r="C124" s="110" t="s">
        <v>35</v>
      </c>
      <c r="D124" s="97">
        <v>4500</v>
      </c>
      <c r="E124" s="98">
        <f t="shared" si="12"/>
        <v>225</v>
      </c>
      <c r="F124" s="98">
        <f t="shared" si="11"/>
        <v>4275</v>
      </c>
      <c r="G124" s="99" t="s">
        <v>33</v>
      </c>
    </row>
    <row r="125" spans="1:7" ht="20.100000000000001" customHeight="1" x14ac:dyDescent="0.2">
      <c r="A125" s="95">
        <v>116</v>
      </c>
      <c r="B125" s="96" t="s">
        <v>542</v>
      </c>
      <c r="C125" s="110" t="s">
        <v>35</v>
      </c>
      <c r="D125" s="102">
        <v>5000</v>
      </c>
      <c r="E125" s="98">
        <f t="shared" si="12"/>
        <v>250</v>
      </c>
      <c r="F125" s="98">
        <f t="shared" si="11"/>
        <v>4750</v>
      </c>
      <c r="G125" s="99" t="s">
        <v>33</v>
      </c>
    </row>
    <row r="126" spans="1:7" ht="20.100000000000001" customHeight="1" x14ac:dyDescent="0.2">
      <c r="A126" s="95">
        <v>117</v>
      </c>
      <c r="B126" s="96" t="s">
        <v>559</v>
      </c>
      <c r="C126" s="111" t="s">
        <v>35</v>
      </c>
      <c r="D126" s="97">
        <v>10000</v>
      </c>
      <c r="E126" s="98">
        <f t="shared" si="12"/>
        <v>500</v>
      </c>
      <c r="F126" s="98">
        <f t="shared" si="11"/>
        <v>9500</v>
      </c>
      <c r="G126" s="99" t="s">
        <v>33</v>
      </c>
    </row>
    <row r="127" spans="1:7" ht="20.100000000000001" customHeight="1" x14ac:dyDescent="0.25">
      <c r="A127" s="95">
        <v>118</v>
      </c>
      <c r="B127" s="105" t="s">
        <v>122</v>
      </c>
      <c r="C127" s="111" t="s">
        <v>522</v>
      </c>
      <c r="D127" s="102">
        <v>10000</v>
      </c>
      <c r="E127" s="98">
        <f t="shared" si="12"/>
        <v>500</v>
      </c>
      <c r="F127" s="98">
        <f t="shared" si="11"/>
        <v>9500</v>
      </c>
      <c r="G127" s="99" t="s">
        <v>33</v>
      </c>
    </row>
    <row r="128" spans="1:7" ht="20.100000000000001" customHeight="1" x14ac:dyDescent="0.2">
      <c r="A128" s="95">
        <v>119</v>
      </c>
      <c r="B128" s="96" t="s">
        <v>510</v>
      </c>
      <c r="C128" s="111" t="s">
        <v>32</v>
      </c>
      <c r="D128" s="102">
        <v>7000</v>
      </c>
      <c r="E128" s="98">
        <f t="shared" si="12"/>
        <v>350</v>
      </c>
      <c r="F128" s="98">
        <f t="shared" si="11"/>
        <v>6650</v>
      </c>
      <c r="G128" s="99" t="s">
        <v>33</v>
      </c>
    </row>
    <row r="129" spans="1:7" ht="20.100000000000001" customHeight="1" x14ac:dyDescent="0.2">
      <c r="A129" s="95">
        <v>120</v>
      </c>
      <c r="B129" s="96" t="s">
        <v>519</v>
      </c>
      <c r="C129" s="111" t="s">
        <v>35</v>
      </c>
      <c r="D129" s="98">
        <v>8000</v>
      </c>
      <c r="E129" s="98">
        <f t="shared" si="12"/>
        <v>400</v>
      </c>
      <c r="F129" s="98">
        <f t="shared" si="11"/>
        <v>7600</v>
      </c>
      <c r="G129" s="99" t="s">
        <v>33</v>
      </c>
    </row>
    <row r="130" spans="1:7" ht="20.100000000000001" customHeight="1" x14ac:dyDescent="0.2">
      <c r="A130" s="95">
        <v>121</v>
      </c>
      <c r="B130" s="96" t="s">
        <v>511</v>
      </c>
      <c r="C130" s="111" t="s">
        <v>32</v>
      </c>
      <c r="D130" s="102">
        <v>10000</v>
      </c>
      <c r="E130" s="98">
        <f t="shared" si="12"/>
        <v>500</v>
      </c>
      <c r="F130" s="98">
        <f t="shared" si="11"/>
        <v>9500</v>
      </c>
      <c r="G130" s="99" t="s">
        <v>33</v>
      </c>
    </row>
  </sheetData>
  <mergeCells count="13">
    <mergeCell ref="A2:F2"/>
    <mergeCell ref="A3:F3"/>
    <mergeCell ref="A7:F7"/>
    <mergeCell ref="A5:F5"/>
    <mergeCell ref="A6:F6"/>
    <mergeCell ref="B8:B9"/>
    <mergeCell ref="D8:D9"/>
    <mergeCell ref="A4:XFD4"/>
    <mergeCell ref="A8:A9"/>
    <mergeCell ref="C8:C9"/>
    <mergeCell ref="G8:G9"/>
    <mergeCell ref="E8:E9"/>
    <mergeCell ref="F8:F9"/>
  </mergeCells>
  <conditionalFormatting sqref="B123:B65536 B114:B117 B1:B9">
    <cfRule type="duplicateValues" dxfId="22" priority="71" stopIfTrue="1"/>
  </conditionalFormatting>
  <conditionalFormatting sqref="B113:B65536 B1:B9">
    <cfRule type="duplicateValues" dxfId="21" priority="17" stopIfTrue="1"/>
  </conditionalFormatting>
  <conditionalFormatting sqref="B113:B65536 B1:B9">
    <cfRule type="duplicateValues" dxfId="20" priority="16" stopIfTrue="1"/>
  </conditionalFormatting>
  <conditionalFormatting sqref="D18">
    <cfRule type="duplicateValues" dxfId="19" priority="8" stopIfTrue="1"/>
  </conditionalFormatting>
  <conditionalFormatting sqref="D18">
    <cfRule type="duplicateValues" dxfId="18" priority="7" stopIfTrue="1"/>
  </conditionalFormatting>
  <conditionalFormatting sqref="D18">
    <cfRule type="duplicateValues" dxfId="17" priority="6" stopIfTrue="1"/>
  </conditionalFormatting>
  <conditionalFormatting sqref="D18">
    <cfRule type="duplicateValues" dxfId="16" priority="4" stopIfTrue="1"/>
    <cfRule type="duplicateValues" dxfId="15" priority="5" stopIfTrue="1"/>
  </conditionalFormatting>
  <conditionalFormatting sqref="B1:B1048576">
    <cfRule type="duplicateValues" dxfId="14" priority="1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V3448"/>
  <sheetViews>
    <sheetView zoomScale="85" zoomScaleNormal="85" workbookViewId="0">
      <pane xSplit="1" topLeftCell="B1" activePane="topRight" state="frozen"/>
      <selection pane="topRight" activeCell="A6" sqref="A6:J6"/>
    </sheetView>
  </sheetViews>
  <sheetFormatPr baseColWidth="10" defaultRowHeight="20.100000000000001" customHeight="1" x14ac:dyDescent="0.2"/>
  <cols>
    <col min="1" max="1" width="6" style="78" customWidth="1"/>
    <col min="2" max="2" width="49.85546875" style="79" customWidth="1"/>
    <col min="3" max="3" width="39" style="18" customWidth="1"/>
    <col min="4" max="4" width="13.42578125" style="19" customWidth="1"/>
    <col min="5" max="5" width="17.5703125" style="20" customWidth="1"/>
    <col min="6" max="6" width="13.7109375" style="20" customWidth="1"/>
    <col min="7" max="7" width="15" style="20" customWidth="1"/>
    <col min="8" max="8" width="14.85546875" style="20" customWidth="1"/>
    <col min="9" max="9" width="16.28515625" style="20" customWidth="1"/>
    <col min="10" max="10" width="14.140625" style="20" customWidth="1"/>
    <col min="11" max="11" width="15" style="20" customWidth="1"/>
    <col min="12" max="12" width="11.5703125" style="20" hidden="1" customWidth="1"/>
    <col min="13" max="13" width="14.85546875" style="20" customWidth="1"/>
  </cols>
  <sheetData>
    <row r="1" spans="1:22" ht="20.100000000000001" customHeight="1" x14ac:dyDescent="0.2">
      <c r="A1" s="88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2" ht="20.100000000000001" customHeight="1" x14ac:dyDescent="0.2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24"/>
      <c r="L2" s="24"/>
      <c r="M2" s="24"/>
    </row>
    <row r="3" spans="1:22" ht="20.100000000000001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24"/>
      <c r="L3" s="24"/>
      <c r="M3" s="24"/>
    </row>
    <row r="4" spans="1:22" ht="20.100000000000001" customHeight="1" x14ac:dyDescent="0.2">
      <c r="A4" s="184" t="s">
        <v>23</v>
      </c>
      <c r="B4" s="184"/>
      <c r="C4" s="184"/>
      <c r="D4" s="184"/>
      <c r="E4" s="184"/>
      <c r="F4" s="184"/>
      <c r="G4" s="184"/>
      <c r="H4" s="184"/>
      <c r="I4" s="184"/>
      <c r="J4" s="184"/>
      <c r="K4" s="24"/>
      <c r="L4" s="24"/>
      <c r="M4" s="24"/>
    </row>
    <row r="5" spans="1:22" ht="20.100000000000001" customHeight="1" x14ac:dyDescent="0.2">
      <c r="A5" s="184" t="s">
        <v>24</v>
      </c>
      <c r="B5" s="184"/>
      <c r="C5" s="184"/>
      <c r="D5" s="184"/>
      <c r="E5" s="184"/>
      <c r="F5" s="184"/>
      <c r="G5" s="184"/>
      <c r="H5" s="184"/>
      <c r="I5" s="184"/>
      <c r="J5" s="184"/>
      <c r="K5" s="24"/>
      <c r="L5" s="24"/>
      <c r="M5" s="24"/>
    </row>
    <row r="6" spans="1:22" ht="20.100000000000001" customHeight="1" x14ac:dyDescent="0.2">
      <c r="A6" s="184" t="s">
        <v>2</v>
      </c>
      <c r="B6" s="184"/>
      <c r="C6" s="184"/>
      <c r="D6" s="184"/>
      <c r="E6" s="184"/>
      <c r="F6" s="184"/>
      <c r="G6" s="184"/>
      <c r="H6" s="184"/>
      <c r="I6" s="184"/>
      <c r="J6" s="184"/>
      <c r="K6" s="24"/>
      <c r="L6" s="24"/>
      <c r="M6" s="24"/>
    </row>
    <row r="7" spans="1:22" ht="20.100000000000001" customHeight="1" x14ac:dyDescent="0.2">
      <c r="A7" s="185">
        <v>43434</v>
      </c>
      <c r="B7" s="185"/>
      <c r="C7" s="185"/>
      <c r="D7" s="185"/>
      <c r="E7" s="185"/>
      <c r="F7" s="185"/>
      <c r="G7" s="185"/>
      <c r="H7" s="185"/>
      <c r="I7" s="185"/>
      <c r="J7" s="185"/>
      <c r="K7" s="24"/>
      <c r="L7" s="24"/>
      <c r="M7" s="24"/>
    </row>
    <row r="8" spans="1:22" s="9" customFormat="1" ht="30" customHeight="1" x14ac:dyDescent="0.2">
      <c r="A8" s="190" t="s">
        <v>3</v>
      </c>
      <c r="B8" s="192" t="s">
        <v>5</v>
      </c>
      <c r="C8" s="192" t="s">
        <v>6</v>
      </c>
      <c r="D8" s="188" t="s">
        <v>25</v>
      </c>
      <c r="E8" s="188" t="s">
        <v>31</v>
      </c>
      <c r="F8" s="188"/>
      <c r="G8" s="188"/>
      <c r="H8" s="188" t="s">
        <v>251</v>
      </c>
      <c r="I8" s="186" t="s">
        <v>22</v>
      </c>
      <c r="J8" s="188" t="s">
        <v>253</v>
      </c>
      <c r="K8" s="188" t="s">
        <v>251</v>
      </c>
      <c r="L8" s="26"/>
      <c r="M8" s="188" t="s">
        <v>29</v>
      </c>
      <c r="N8" s="28"/>
      <c r="O8" s="28"/>
      <c r="P8" s="29"/>
      <c r="Q8" s="29"/>
      <c r="R8" s="29"/>
      <c r="S8" s="29"/>
      <c r="T8" s="29"/>
      <c r="U8" s="29"/>
      <c r="V8" s="29"/>
    </row>
    <row r="9" spans="1:22" s="9" customFormat="1" ht="30" customHeight="1" x14ac:dyDescent="0.2">
      <c r="A9" s="191"/>
      <c r="B9" s="193"/>
      <c r="C9" s="193"/>
      <c r="D9" s="189"/>
      <c r="E9" s="42" t="s">
        <v>17</v>
      </c>
      <c r="F9" s="42" t="s">
        <v>18</v>
      </c>
      <c r="G9" s="42" t="s">
        <v>21</v>
      </c>
      <c r="H9" s="189"/>
      <c r="I9" s="187"/>
      <c r="J9" s="189"/>
      <c r="K9" s="189"/>
      <c r="L9" s="27"/>
      <c r="M9" s="189"/>
      <c r="N9" s="28"/>
      <c r="O9" s="28"/>
      <c r="P9" s="29"/>
      <c r="Q9" s="29"/>
      <c r="R9" s="29"/>
      <c r="S9" s="29"/>
      <c r="T9" s="29"/>
      <c r="U9" s="29"/>
      <c r="V9" s="29"/>
    </row>
    <row r="10" spans="1:22" ht="20.100000000000001" customHeight="1" x14ac:dyDescent="0.2">
      <c r="A10" s="89">
        <v>1</v>
      </c>
      <c r="B10" s="60" t="s">
        <v>675</v>
      </c>
      <c r="C10" s="61" t="s">
        <v>672</v>
      </c>
      <c r="D10" s="25">
        <v>2142</v>
      </c>
      <c r="E10" s="25">
        <v>1510</v>
      </c>
      <c r="F10" s="25">
        <v>75</v>
      </c>
      <c r="G10" s="25">
        <v>250</v>
      </c>
      <c r="H10" s="25" t="s">
        <v>606</v>
      </c>
      <c r="I10" s="25">
        <v>3727</v>
      </c>
      <c r="J10" s="25">
        <v>180.01</v>
      </c>
      <c r="K10" s="25" t="s">
        <v>606</v>
      </c>
      <c r="L10" s="25"/>
      <c r="M10" s="25">
        <v>3777.27</v>
      </c>
    </row>
    <row r="11" spans="1:22" ht="20.100000000000001" customHeight="1" x14ac:dyDescent="0.2">
      <c r="A11" s="89">
        <v>2</v>
      </c>
      <c r="B11" s="60" t="s">
        <v>791</v>
      </c>
      <c r="C11" s="61" t="s">
        <v>869</v>
      </c>
      <c r="D11" s="25">
        <v>2142</v>
      </c>
      <c r="E11" s="25">
        <v>1510</v>
      </c>
      <c r="F11" s="25" t="s">
        <v>606</v>
      </c>
      <c r="G11" s="25">
        <v>250</v>
      </c>
      <c r="H11" s="25" t="s">
        <v>606</v>
      </c>
      <c r="I11" s="25">
        <v>3652</v>
      </c>
      <c r="J11" s="25">
        <v>176.39</v>
      </c>
      <c r="K11" s="25" t="s">
        <v>606</v>
      </c>
      <c r="L11" s="25"/>
      <c r="M11" s="25">
        <v>3705.89</v>
      </c>
    </row>
    <row r="12" spans="1:22" ht="20.100000000000001" customHeight="1" x14ac:dyDescent="0.2">
      <c r="A12" s="89">
        <v>3</v>
      </c>
      <c r="B12" s="60" t="s">
        <v>1029</v>
      </c>
      <c r="C12" s="61" t="s">
        <v>869</v>
      </c>
      <c r="D12" s="25">
        <v>2142</v>
      </c>
      <c r="E12" s="25">
        <v>1510</v>
      </c>
      <c r="F12" s="25" t="s">
        <v>606</v>
      </c>
      <c r="G12" s="25">
        <v>250</v>
      </c>
      <c r="H12" s="25" t="s">
        <v>606</v>
      </c>
      <c r="I12" s="25">
        <v>3652</v>
      </c>
      <c r="J12" s="25">
        <v>176.39</v>
      </c>
      <c r="K12" s="25" t="s">
        <v>606</v>
      </c>
      <c r="L12" s="25"/>
      <c r="M12" s="25">
        <v>2414.2500000000005</v>
      </c>
    </row>
    <row r="13" spans="1:22" ht="20.100000000000001" customHeight="1" x14ac:dyDescent="0.2">
      <c r="A13" s="89">
        <v>4</v>
      </c>
      <c r="B13" s="80" t="s">
        <v>1270</v>
      </c>
      <c r="C13" s="81" t="s">
        <v>944</v>
      </c>
      <c r="D13" s="44">
        <v>2347.5</v>
      </c>
      <c r="E13" s="44">
        <v>1510</v>
      </c>
      <c r="F13" s="44">
        <v>75</v>
      </c>
      <c r="G13" s="44">
        <v>250</v>
      </c>
      <c r="H13" s="25" t="s">
        <v>606</v>
      </c>
      <c r="I13" s="44">
        <v>3932.5</v>
      </c>
      <c r="J13" s="44">
        <v>189.94</v>
      </c>
      <c r="K13" s="25" t="s">
        <v>606</v>
      </c>
      <c r="L13" s="44"/>
      <c r="M13" s="44">
        <v>2280.4</v>
      </c>
    </row>
    <row r="14" spans="1:22" ht="20.100000000000001" customHeight="1" x14ac:dyDescent="0.2">
      <c r="A14" s="89">
        <v>5</v>
      </c>
      <c r="B14" s="80" t="s">
        <v>1690</v>
      </c>
      <c r="C14" s="81" t="s">
        <v>1815</v>
      </c>
      <c r="D14" s="44">
        <v>2207.6999999999998</v>
      </c>
      <c r="E14" s="44">
        <v>1510</v>
      </c>
      <c r="F14" s="44">
        <v>75</v>
      </c>
      <c r="G14" s="44">
        <v>250</v>
      </c>
      <c r="H14" s="25" t="s">
        <v>606</v>
      </c>
      <c r="I14" s="44">
        <v>3792.7</v>
      </c>
      <c r="J14" s="44">
        <v>183.19</v>
      </c>
      <c r="K14" s="25" t="s">
        <v>606</v>
      </c>
      <c r="L14" s="44"/>
      <c r="M14" s="44">
        <v>1586.1499999999999</v>
      </c>
    </row>
    <row r="15" spans="1:22" ht="20.100000000000001" customHeight="1" x14ac:dyDescent="0.2">
      <c r="A15" s="89">
        <v>6</v>
      </c>
      <c r="B15" s="80" t="s">
        <v>1737</v>
      </c>
      <c r="C15" s="81" t="s">
        <v>1095</v>
      </c>
      <c r="D15" s="44">
        <v>2142</v>
      </c>
      <c r="E15" s="44">
        <v>1510</v>
      </c>
      <c r="F15" s="44">
        <v>50</v>
      </c>
      <c r="G15" s="44">
        <v>250</v>
      </c>
      <c r="H15" s="25" t="s">
        <v>606</v>
      </c>
      <c r="I15" s="44">
        <v>3702</v>
      </c>
      <c r="J15" s="44">
        <v>178.81</v>
      </c>
      <c r="K15" s="25" t="s">
        <v>606</v>
      </c>
      <c r="L15" s="44"/>
      <c r="M15" s="44">
        <v>2503.73</v>
      </c>
    </row>
    <row r="16" spans="1:22" ht="20.100000000000001" customHeight="1" x14ac:dyDescent="0.2">
      <c r="A16" s="89">
        <v>7</v>
      </c>
      <c r="B16" s="80" t="s">
        <v>1503</v>
      </c>
      <c r="C16" s="81" t="s">
        <v>1517</v>
      </c>
      <c r="D16" s="44">
        <v>2269.1999999999998</v>
      </c>
      <c r="E16" s="44">
        <v>1510</v>
      </c>
      <c r="F16" s="25" t="s">
        <v>606</v>
      </c>
      <c r="G16" s="44">
        <v>250</v>
      </c>
      <c r="H16" s="25" t="s">
        <v>606</v>
      </c>
      <c r="I16" s="44">
        <v>3779.2</v>
      </c>
      <c r="J16" s="44">
        <v>182.54</v>
      </c>
      <c r="K16" s="25" t="s">
        <v>606</v>
      </c>
      <c r="L16" s="44"/>
      <c r="M16" s="44">
        <v>3836.66</v>
      </c>
    </row>
    <row r="17" spans="1:13" ht="20.100000000000001" customHeight="1" x14ac:dyDescent="0.2">
      <c r="A17" s="89">
        <v>8</v>
      </c>
      <c r="B17" s="63" t="s">
        <v>887</v>
      </c>
      <c r="C17" s="61" t="s">
        <v>869</v>
      </c>
      <c r="D17" s="25">
        <v>2142</v>
      </c>
      <c r="E17" s="25">
        <v>1510</v>
      </c>
      <c r="F17" s="25" t="s">
        <v>606</v>
      </c>
      <c r="G17" s="25">
        <v>250</v>
      </c>
      <c r="H17" s="25" t="s">
        <v>606</v>
      </c>
      <c r="I17" s="25">
        <v>3652</v>
      </c>
      <c r="J17" s="25">
        <v>176.39</v>
      </c>
      <c r="K17" s="25" t="s">
        <v>606</v>
      </c>
      <c r="L17" s="25"/>
      <c r="M17" s="25">
        <v>2566.7700000000004</v>
      </c>
    </row>
    <row r="18" spans="1:13" ht="20.100000000000001" customHeight="1" x14ac:dyDescent="0.2">
      <c r="A18" s="89">
        <v>9</v>
      </c>
      <c r="B18" s="60" t="s">
        <v>707</v>
      </c>
      <c r="C18" s="61" t="s">
        <v>672</v>
      </c>
      <c r="D18" s="25">
        <v>2142</v>
      </c>
      <c r="E18" s="25">
        <v>1510</v>
      </c>
      <c r="F18" s="25">
        <v>0</v>
      </c>
      <c r="G18" s="25">
        <v>250</v>
      </c>
      <c r="H18" s="25" t="s">
        <v>606</v>
      </c>
      <c r="I18" s="25">
        <v>3652</v>
      </c>
      <c r="J18" s="25">
        <v>176.39</v>
      </c>
      <c r="K18" s="25" t="s">
        <v>606</v>
      </c>
      <c r="L18" s="25"/>
      <c r="M18" s="25">
        <v>3715.89</v>
      </c>
    </row>
    <row r="19" spans="1:13" ht="20.100000000000001" customHeight="1" x14ac:dyDescent="0.2">
      <c r="A19" s="89">
        <v>10</v>
      </c>
      <c r="B19" s="80" t="s">
        <v>1066</v>
      </c>
      <c r="C19" s="81" t="s">
        <v>869</v>
      </c>
      <c r="D19" s="44">
        <v>2142</v>
      </c>
      <c r="E19" s="44">
        <v>1510</v>
      </c>
      <c r="F19" s="44">
        <v>0</v>
      </c>
      <c r="G19" s="44">
        <v>250</v>
      </c>
      <c r="H19" s="25" t="s">
        <v>606</v>
      </c>
      <c r="I19" s="44">
        <v>3652</v>
      </c>
      <c r="J19" s="44">
        <v>176.39</v>
      </c>
      <c r="K19" s="25" t="s">
        <v>606</v>
      </c>
      <c r="L19" s="44"/>
      <c r="M19" s="44">
        <v>3715.61</v>
      </c>
    </row>
    <row r="20" spans="1:13" ht="20.100000000000001" customHeight="1" x14ac:dyDescent="0.2">
      <c r="A20" s="89">
        <v>11</v>
      </c>
      <c r="B20" s="80" t="s">
        <v>1348</v>
      </c>
      <c r="C20" s="81" t="s">
        <v>672</v>
      </c>
      <c r="D20" s="44">
        <v>2142</v>
      </c>
      <c r="E20" s="44">
        <v>1510</v>
      </c>
      <c r="F20" s="44">
        <v>50</v>
      </c>
      <c r="G20" s="44">
        <v>250</v>
      </c>
      <c r="H20" s="25" t="s">
        <v>606</v>
      </c>
      <c r="I20" s="44">
        <v>3702</v>
      </c>
      <c r="J20" s="44">
        <v>178.81</v>
      </c>
      <c r="K20" s="25" t="s">
        <v>606</v>
      </c>
      <c r="L20" s="44"/>
      <c r="M20" s="44">
        <v>1897.31</v>
      </c>
    </row>
    <row r="21" spans="1:13" ht="20.100000000000001" customHeight="1" x14ac:dyDescent="0.2">
      <c r="A21" s="89">
        <v>12</v>
      </c>
      <c r="B21" s="80" t="s">
        <v>1761</v>
      </c>
      <c r="C21" s="81" t="s">
        <v>1508</v>
      </c>
      <c r="D21" s="44">
        <v>2142</v>
      </c>
      <c r="E21" s="44">
        <v>1510</v>
      </c>
      <c r="F21" s="44">
        <v>50</v>
      </c>
      <c r="G21" s="44">
        <v>250</v>
      </c>
      <c r="H21" s="25" t="s">
        <v>606</v>
      </c>
      <c r="I21" s="44">
        <v>3702</v>
      </c>
      <c r="J21" s="44">
        <v>178.81</v>
      </c>
      <c r="K21" s="25" t="s">
        <v>606</v>
      </c>
      <c r="L21" s="44"/>
      <c r="M21" s="44">
        <v>2285.6300000000006</v>
      </c>
    </row>
    <row r="22" spans="1:13" ht="20.100000000000001" customHeight="1" x14ac:dyDescent="0.2">
      <c r="A22" s="89">
        <v>13</v>
      </c>
      <c r="B22" s="60" t="s">
        <v>1025</v>
      </c>
      <c r="C22" s="61" t="s">
        <v>869</v>
      </c>
      <c r="D22" s="25">
        <v>2142</v>
      </c>
      <c r="E22" s="25">
        <v>1510</v>
      </c>
      <c r="F22" s="25">
        <v>50</v>
      </c>
      <c r="G22" s="25">
        <v>250</v>
      </c>
      <c r="H22" s="25" t="s">
        <v>606</v>
      </c>
      <c r="I22" s="25">
        <v>3702</v>
      </c>
      <c r="J22" s="25">
        <v>178.81</v>
      </c>
      <c r="K22" s="25" t="s">
        <v>606</v>
      </c>
      <c r="L22" s="25"/>
      <c r="M22" s="25">
        <v>3346.2500000000005</v>
      </c>
    </row>
    <row r="23" spans="1:13" ht="20.100000000000001" customHeight="1" x14ac:dyDescent="0.2">
      <c r="A23" s="89">
        <v>14</v>
      </c>
      <c r="B23" s="60" t="s">
        <v>910</v>
      </c>
      <c r="C23" s="61" t="s">
        <v>869</v>
      </c>
      <c r="D23" s="25">
        <v>2142</v>
      </c>
      <c r="E23" s="25">
        <v>1510</v>
      </c>
      <c r="F23" s="25">
        <v>50</v>
      </c>
      <c r="G23" s="25">
        <v>250</v>
      </c>
      <c r="H23" s="25" t="s">
        <v>606</v>
      </c>
      <c r="I23" s="25">
        <v>3702</v>
      </c>
      <c r="J23" s="25">
        <v>178.81</v>
      </c>
      <c r="K23" s="25" t="s">
        <v>606</v>
      </c>
      <c r="L23" s="25"/>
      <c r="M23" s="25">
        <v>3753.4700000000003</v>
      </c>
    </row>
    <row r="24" spans="1:13" ht="20.100000000000001" customHeight="1" x14ac:dyDescent="0.2">
      <c r="A24" s="89">
        <v>15</v>
      </c>
      <c r="B24" s="80" t="s">
        <v>1104</v>
      </c>
      <c r="C24" s="81" t="s">
        <v>1095</v>
      </c>
      <c r="D24" s="44">
        <v>2142</v>
      </c>
      <c r="E24" s="44">
        <v>1510</v>
      </c>
      <c r="F24" s="44">
        <v>50</v>
      </c>
      <c r="G24" s="44">
        <v>250</v>
      </c>
      <c r="H24" s="25" t="s">
        <v>606</v>
      </c>
      <c r="I24" s="44">
        <v>3702</v>
      </c>
      <c r="J24" s="44">
        <v>178.81</v>
      </c>
      <c r="K24" s="25" t="s">
        <v>606</v>
      </c>
      <c r="L24" s="44"/>
      <c r="M24" s="44">
        <v>3763.47</v>
      </c>
    </row>
    <row r="25" spans="1:13" ht="20.100000000000001" customHeight="1" x14ac:dyDescent="0.2">
      <c r="A25" s="89">
        <v>16</v>
      </c>
      <c r="B25" s="60" t="s">
        <v>774</v>
      </c>
      <c r="C25" s="61" t="s">
        <v>745</v>
      </c>
      <c r="D25" s="25">
        <v>2142</v>
      </c>
      <c r="E25" s="25">
        <v>1510</v>
      </c>
      <c r="F25" s="25">
        <v>50</v>
      </c>
      <c r="G25" s="25">
        <v>250</v>
      </c>
      <c r="H25" s="25" t="s">
        <v>606</v>
      </c>
      <c r="I25" s="25">
        <v>3702</v>
      </c>
      <c r="J25" s="25">
        <v>178.81</v>
      </c>
      <c r="K25" s="25" t="s">
        <v>606</v>
      </c>
      <c r="L25" s="25"/>
      <c r="M25" s="25">
        <v>2249.1300000000006</v>
      </c>
    </row>
    <row r="26" spans="1:13" ht="20.100000000000001" customHeight="1" x14ac:dyDescent="0.2">
      <c r="A26" s="89">
        <v>17</v>
      </c>
      <c r="B26" s="60" t="s">
        <v>682</v>
      </c>
      <c r="C26" s="61" t="s">
        <v>672</v>
      </c>
      <c r="D26" s="25">
        <v>2142</v>
      </c>
      <c r="E26" s="25">
        <v>1510</v>
      </c>
      <c r="F26" s="25">
        <v>50</v>
      </c>
      <c r="G26" s="25">
        <v>250</v>
      </c>
      <c r="H26" s="25" t="s">
        <v>606</v>
      </c>
      <c r="I26" s="25">
        <v>3702</v>
      </c>
      <c r="J26" s="25">
        <v>178.81</v>
      </c>
      <c r="K26" s="25" t="s">
        <v>606</v>
      </c>
      <c r="L26" s="25"/>
      <c r="M26" s="25">
        <v>614.27</v>
      </c>
    </row>
    <row r="27" spans="1:13" ht="20.100000000000001" customHeight="1" x14ac:dyDescent="0.2">
      <c r="A27" s="89">
        <v>18</v>
      </c>
      <c r="B27" s="80" t="s">
        <v>1300</v>
      </c>
      <c r="C27" s="81" t="s">
        <v>672</v>
      </c>
      <c r="D27" s="44">
        <v>2142</v>
      </c>
      <c r="E27" s="44">
        <v>1510</v>
      </c>
      <c r="F27" s="44">
        <v>50</v>
      </c>
      <c r="G27" s="44">
        <v>250</v>
      </c>
      <c r="H27" s="25" t="s">
        <v>606</v>
      </c>
      <c r="I27" s="44">
        <v>3702</v>
      </c>
      <c r="J27" s="44">
        <v>178.81</v>
      </c>
      <c r="K27" s="25" t="s">
        <v>606</v>
      </c>
      <c r="L27" s="44"/>
      <c r="M27" s="44">
        <v>3763.47</v>
      </c>
    </row>
    <row r="28" spans="1:13" ht="20.100000000000001" customHeight="1" x14ac:dyDescent="0.2">
      <c r="A28" s="89">
        <v>19</v>
      </c>
      <c r="B28" s="49" t="s">
        <v>1202</v>
      </c>
      <c r="C28" s="81" t="s">
        <v>1261</v>
      </c>
      <c r="D28" s="44">
        <v>2327.7000000000003</v>
      </c>
      <c r="E28" s="44">
        <v>1510</v>
      </c>
      <c r="F28" s="25" t="s">
        <v>606</v>
      </c>
      <c r="G28" s="44">
        <v>250</v>
      </c>
      <c r="H28" s="25" t="s">
        <v>606</v>
      </c>
      <c r="I28" s="44">
        <v>3837.7</v>
      </c>
      <c r="J28" s="44">
        <v>185.36</v>
      </c>
      <c r="K28" s="25" t="s">
        <v>606</v>
      </c>
      <c r="L28" s="44"/>
      <c r="M28" s="54">
        <v>3892.34</v>
      </c>
    </row>
    <row r="29" spans="1:13" ht="20.100000000000001" customHeight="1" x14ac:dyDescent="0.2">
      <c r="A29" s="89">
        <v>20</v>
      </c>
      <c r="B29" s="60" t="s">
        <v>911</v>
      </c>
      <c r="C29" s="61" t="s">
        <v>869</v>
      </c>
      <c r="D29" s="25">
        <v>2142</v>
      </c>
      <c r="E29" s="25">
        <v>1510</v>
      </c>
      <c r="F29" s="25">
        <v>75</v>
      </c>
      <c r="G29" s="25">
        <v>250</v>
      </c>
      <c r="H29" s="25" t="s">
        <v>606</v>
      </c>
      <c r="I29" s="25">
        <v>3727</v>
      </c>
      <c r="J29" s="25">
        <v>180.01</v>
      </c>
      <c r="K29" s="25" t="s">
        <v>606</v>
      </c>
      <c r="L29" s="25"/>
      <c r="M29" s="25">
        <v>3777.27</v>
      </c>
    </row>
    <row r="30" spans="1:13" ht="20.100000000000001" customHeight="1" x14ac:dyDescent="0.2">
      <c r="A30" s="89">
        <v>21</v>
      </c>
      <c r="B30" s="67" t="s">
        <v>588</v>
      </c>
      <c r="C30" s="75" t="s">
        <v>597</v>
      </c>
      <c r="D30" s="25">
        <v>2142</v>
      </c>
      <c r="E30" s="25">
        <v>1510</v>
      </c>
      <c r="F30" s="25" t="s">
        <v>606</v>
      </c>
      <c r="G30" s="25">
        <v>250</v>
      </c>
      <c r="H30" s="25" t="s">
        <v>606</v>
      </c>
      <c r="I30" s="25">
        <v>3725.61</v>
      </c>
      <c r="J30" s="25">
        <v>176.39</v>
      </c>
      <c r="K30" s="25" t="s">
        <v>606</v>
      </c>
      <c r="L30" s="25"/>
      <c r="M30" s="25">
        <v>3725.61</v>
      </c>
    </row>
    <row r="31" spans="1:13" ht="20.100000000000001" customHeight="1" x14ac:dyDescent="0.2">
      <c r="A31" s="89">
        <v>22</v>
      </c>
      <c r="B31" s="63" t="s">
        <v>928</v>
      </c>
      <c r="C31" s="61" t="s">
        <v>943</v>
      </c>
      <c r="D31" s="25">
        <v>2142</v>
      </c>
      <c r="E31" s="25">
        <v>1510</v>
      </c>
      <c r="F31" s="25" t="s">
        <v>606</v>
      </c>
      <c r="G31" s="31">
        <v>250</v>
      </c>
      <c r="H31" s="25" t="s">
        <v>606</v>
      </c>
      <c r="I31" s="25">
        <v>3702</v>
      </c>
      <c r="J31" s="25">
        <v>178.81</v>
      </c>
      <c r="K31" s="25" t="s">
        <v>606</v>
      </c>
      <c r="L31" s="25"/>
      <c r="M31" s="25">
        <v>3753.4700000000003</v>
      </c>
    </row>
    <row r="32" spans="1:13" ht="20.100000000000001" customHeight="1" x14ac:dyDescent="0.2">
      <c r="A32" s="89">
        <v>23</v>
      </c>
      <c r="B32" s="80" t="s">
        <v>1568</v>
      </c>
      <c r="C32" s="81" t="s">
        <v>1638</v>
      </c>
      <c r="D32" s="44">
        <v>2176.2000000000003</v>
      </c>
      <c r="E32" s="44">
        <v>1510</v>
      </c>
      <c r="F32" s="44">
        <v>35</v>
      </c>
      <c r="G32" s="44">
        <v>250</v>
      </c>
      <c r="H32" s="25" t="s">
        <v>606</v>
      </c>
      <c r="I32" s="44">
        <v>3721.2000000000003</v>
      </c>
      <c r="J32" s="44">
        <v>179.73</v>
      </c>
      <c r="K32" s="25" t="s">
        <v>606</v>
      </c>
      <c r="L32" s="44"/>
      <c r="M32" s="44">
        <v>3372.14</v>
      </c>
    </row>
    <row r="33" spans="1:13" ht="20.100000000000001" customHeight="1" x14ac:dyDescent="0.2">
      <c r="A33" s="89">
        <v>24</v>
      </c>
      <c r="B33" s="80" t="s">
        <v>1698</v>
      </c>
      <c r="C33" s="81" t="s">
        <v>743</v>
      </c>
      <c r="D33" s="44">
        <v>2207.6999999999998</v>
      </c>
      <c r="E33" s="44">
        <v>1510</v>
      </c>
      <c r="F33" s="44">
        <v>75</v>
      </c>
      <c r="G33" s="44">
        <v>250</v>
      </c>
      <c r="H33" s="25" t="s">
        <v>606</v>
      </c>
      <c r="I33" s="44">
        <v>3792.7</v>
      </c>
      <c r="J33" s="44">
        <v>183.19</v>
      </c>
      <c r="K33" s="25" t="s">
        <v>606</v>
      </c>
      <c r="L33" s="44"/>
      <c r="M33" s="44">
        <v>1968.82</v>
      </c>
    </row>
    <row r="34" spans="1:13" ht="20.100000000000001" customHeight="1" x14ac:dyDescent="0.2">
      <c r="A34" s="89">
        <v>25</v>
      </c>
      <c r="B34" s="80" t="s">
        <v>1499</v>
      </c>
      <c r="C34" s="81" t="s">
        <v>672</v>
      </c>
      <c r="D34" s="44">
        <v>2142</v>
      </c>
      <c r="E34" s="44">
        <v>1510</v>
      </c>
      <c r="F34" s="25" t="s">
        <v>606</v>
      </c>
      <c r="G34" s="44">
        <v>250</v>
      </c>
      <c r="H34" s="25" t="s">
        <v>606</v>
      </c>
      <c r="I34" s="44">
        <v>3652</v>
      </c>
      <c r="J34" s="44">
        <v>176.39</v>
      </c>
      <c r="K34" s="25" t="s">
        <v>606</v>
      </c>
      <c r="L34" s="44"/>
      <c r="M34" s="44">
        <v>3725.61</v>
      </c>
    </row>
    <row r="35" spans="1:13" ht="20.100000000000001" customHeight="1" x14ac:dyDescent="0.2">
      <c r="A35" s="89">
        <v>26</v>
      </c>
      <c r="B35" s="49" t="s">
        <v>1216</v>
      </c>
      <c r="C35" s="81" t="s">
        <v>610</v>
      </c>
      <c r="D35" s="44">
        <v>2176.2000000000003</v>
      </c>
      <c r="E35" s="44">
        <v>1510</v>
      </c>
      <c r="F35" s="25" t="s">
        <v>606</v>
      </c>
      <c r="G35" s="44">
        <v>250</v>
      </c>
      <c r="H35" s="25" t="s">
        <v>606</v>
      </c>
      <c r="I35" s="44">
        <v>3686.2</v>
      </c>
      <c r="J35" s="44">
        <v>178.04</v>
      </c>
      <c r="K35" s="25" t="s">
        <v>606</v>
      </c>
      <c r="L35" s="44"/>
      <c r="M35" s="54">
        <v>3748.16</v>
      </c>
    </row>
    <row r="36" spans="1:13" ht="20.100000000000001" customHeight="1" x14ac:dyDescent="0.2">
      <c r="A36" s="89">
        <v>27</v>
      </c>
      <c r="B36" s="63" t="s">
        <v>709</v>
      </c>
      <c r="C36" s="61" t="s">
        <v>672</v>
      </c>
      <c r="D36" s="25">
        <v>2142</v>
      </c>
      <c r="E36" s="25">
        <v>1510</v>
      </c>
      <c r="F36" s="25">
        <v>0</v>
      </c>
      <c r="G36" s="25">
        <v>250</v>
      </c>
      <c r="H36" s="25" t="s">
        <v>606</v>
      </c>
      <c r="I36" s="25">
        <v>3652</v>
      </c>
      <c r="J36" s="25">
        <v>176.39</v>
      </c>
      <c r="K36" s="25" t="s">
        <v>606</v>
      </c>
      <c r="L36" s="25"/>
      <c r="M36" s="25">
        <v>2230.75</v>
      </c>
    </row>
    <row r="37" spans="1:13" ht="20.100000000000001" customHeight="1" x14ac:dyDescent="0.2">
      <c r="A37" s="89">
        <v>28</v>
      </c>
      <c r="B37" s="80" t="s">
        <v>1136</v>
      </c>
      <c r="C37" s="81" t="s">
        <v>610</v>
      </c>
      <c r="D37" s="44">
        <v>2176.2000000000003</v>
      </c>
      <c r="E37" s="44">
        <v>1510</v>
      </c>
      <c r="F37" s="25" t="s">
        <v>606</v>
      </c>
      <c r="G37" s="44">
        <v>250</v>
      </c>
      <c r="H37" s="25" t="s">
        <v>606</v>
      </c>
      <c r="I37" s="44">
        <v>3686.2</v>
      </c>
      <c r="J37" s="44">
        <v>178.04</v>
      </c>
      <c r="K37" s="25" t="s">
        <v>606</v>
      </c>
      <c r="L37" s="44"/>
      <c r="M37" s="44">
        <v>3733.49</v>
      </c>
    </row>
    <row r="38" spans="1:13" ht="20.100000000000001" customHeight="1" x14ac:dyDescent="0.2">
      <c r="A38" s="89">
        <v>29</v>
      </c>
      <c r="B38" s="80" t="s">
        <v>1688</v>
      </c>
      <c r="C38" s="81" t="s">
        <v>1815</v>
      </c>
      <c r="D38" s="44">
        <v>2207.6999999999998</v>
      </c>
      <c r="E38" s="44">
        <v>1510</v>
      </c>
      <c r="F38" s="44">
        <v>50</v>
      </c>
      <c r="G38" s="44">
        <v>250</v>
      </c>
      <c r="H38" s="25" t="s">
        <v>606</v>
      </c>
      <c r="I38" s="44">
        <v>3767.7</v>
      </c>
      <c r="J38" s="44">
        <v>181.98</v>
      </c>
      <c r="K38" s="25" t="s">
        <v>606</v>
      </c>
      <c r="L38" s="44"/>
      <c r="M38" s="44">
        <v>2306.9699999999998</v>
      </c>
    </row>
    <row r="39" spans="1:13" ht="20.100000000000001" customHeight="1" x14ac:dyDescent="0.2">
      <c r="A39" s="89">
        <v>30</v>
      </c>
      <c r="B39" s="60" t="s">
        <v>662</v>
      </c>
      <c r="C39" s="61" t="s">
        <v>672</v>
      </c>
      <c r="D39" s="25">
        <v>2142</v>
      </c>
      <c r="E39" s="25">
        <v>1510</v>
      </c>
      <c r="F39" s="25">
        <v>75</v>
      </c>
      <c r="G39" s="25">
        <v>250</v>
      </c>
      <c r="H39" s="25" t="s">
        <v>606</v>
      </c>
      <c r="I39" s="25">
        <v>3727</v>
      </c>
      <c r="J39" s="25">
        <v>180.01</v>
      </c>
      <c r="K39" s="25" t="s">
        <v>606</v>
      </c>
      <c r="L39" s="25"/>
      <c r="M39" s="25">
        <v>2337.4899999999998</v>
      </c>
    </row>
    <row r="40" spans="1:13" ht="20.100000000000001" customHeight="1" x14ac:dyDescent="0.2">
      <c r="A40" s="89">
        <v>31</v>
      </c>
      <c r="B40" s="64" t="s">
        <v>667</v>
      </c>
      <c r="C40" s="61" t="s">
        <v>672</v>
      </c>
      <c r="D40" s="25">
        <v>2142</v>
      </c>
      <c r="E40" s="25">
        <v>1510</v>
      </c>
      <c r="F40" s="25">
        <v>75</v>
      </c>
      <c r="G40" s="35">
        <v>250</v>
      </c>
      <c r="H40" s="25" t="s">
        <v>606</v>
      </c>
      <c r="I40" s="25">
        <v>3727</v>
      </c>
      <c r="J40" s="25">
        <v>180.01</v>
      </c>
      <c r="K40" s="25" t="s">
        <v>606</v>
      </c>
      <c r="L40" s="25"/>
      <c r="M40" s="25">
        <v>3777.27</v>
      </c>
    </row>
    <row r="41" spans="1:13" ht="20.100000000000001" customHeight="1" x14ac:dyDescent="0.2">
      <c r="A41" s="89">
        <v>32</v>
      </c>
      <c r="B41" s="60" t="s">
        <v>1007</v>
      </c>
      <c r="C41" s="61" t="s">
        <v>983</v>
      </c>
      <c r="D41" s="25">
        <v>2142</v>
      </c>
      <c r="E41" s="25">
        <v>1510</v>
      </c>
      <c r="F41" s="25">
        <v>35</v>
      </c>
      <c r="G41" s="25">
        <v>250</v>
      </c>
      <c r="H41" s="25" t="s">
        <v>606</v>
      </c>
      <c r="I41" s="25">
        <v>3687</v>
      </c>
      <c r="J41" s="25">
        <v>178.08</v>
      </c>
      <c r="K41" s="25" t="s">
        <v>606</v>
      </c>
      <c r="L41" s="25"/>
      <c r="M41" s="25">
        <v>3343.35</v>
      </c>
    </row>
    <row r="42" spans="1:13" ht="20.100000000000001" customHeight="1" x14ac:dyDescent="0.2">
      <c r="A42" s="89">
        <v>33</v>
      </c>
      <c r="B42" s="49" t="s">
        <v>1112</v>
      </c>
      <c r="C42" s="81" t="s">
        <v>622</v>
      </c>
      <c r="D42" s="44">
        <v>2176.1999999999998</v>
      </c>
      <c r="E42" s="44">
        <v>1510</v>
      </c>
      <c r="F42" s="44">
        <v>75</v>
      </c>
      <c r="G42" s="44">
        <v>250</v>
      </c>
      <c r="H42" s="25" t="s">
        <v>606</v>
      </c>
      <c r="I42" s="44">
        <v>3761.2</v>
      </c>
      <c r="J42" s="44">
        <v>181.67</v>
      </c>
      <c r="K42" s="25" t="s">
        <v>606</v>
      </c>
      <c r="L42" s="44"/>
      <c r="M42" s="44">
        <v>890.05</v>
      </c>
    </row>
    <row r="43" spans="1:13" ht="20.100000000000001" customHeight="1" x14ac:dyDescent="0.2">
      <c r="A43" s="89">
        <v>34</v>
      </c>
      <c r="B43" s="80" t="s">
        <v>1498</v>
      </c>
      <c r="C43" s="81" t="s">
        <v>622</v>
      </c>
      <c r="D43" s="44">
        <v>2176.2000000000003</v>
      </c>
      <c r="E43" s="44">
        <v>1510</v>
      </c>
      <c r="F43" s="44">
        <v>35</v>
      </c>
      <c r="G43" s="44">
        <v>250</v>
      </c>
      <c r="H43" s="25" t="s">
        <v>606</v>
      </c>
      <c r="I43" s="44">
        <v>3721.2000000000003</v>
      </c>
      <c r="J43" s="44">
        <v>179.73</v>
      </c>
      <c r="K43" s="25" t="s">
        <v>606</v>
      </c>
      <c r="L43" s="44"/>
      <c r="M43" s="44">
        <v>1990.4400000000003</v>
      </c>
    </row>
    <row r="44" spans="1:13" ht="20.100000000000001" customHeight="1" x14ac:dyDescent="0.2">
      <c r="A44" s="89">
        <v>35</v>
      </c>
      <c r="B44" s="80" t="s">
        <v>1708</v>
      </c>
      <c r="C44" s="81" t="s">
        <v>1510</v>
      </c>
      <c r="D44" s="44">
        <v>2176.1999999999998</v>
      </c>
      <c r="E44" s="44">
        <v>1510</v>
      </c>
      <c r="F44" s="44">
        <v>75</v>
      </c>
      <c r="G44" s="44">
        <v>250</v>
      </c>
      <c r="H44" s="25" t="s">
        <v>606</v>
      </c>
      <c r="I44" s="44">
        <v>3761.2</v>
      </c>
      <c r="J44" s="44">
        <v>181.67</v>
      </c>
      <c r="K44" s="25" t="s">
        <v>606</v>
      </c>
      <c r="L44" s="44"/>
      <c r="M44" s="44">
        <v>2148.2199999999993</v>
      </c>
    </row>
    <row r="45" spans="1:13" ht="20.100000000000001" customHeight="1" x14ac:dyDescent="0.2">
      <c r="A45" s="89">
        <v>36</v>
      </c>
      <c r="B45" s="60" t="s">
        <v>757</v>
      </c>
      <c r="C45" s="61" t="s">
        <v>745</v>
      </c>
      <c r="D45" s="25">
        <v>2142</v>
      </c>
      <c r="E45" s="25">
        <v>1510</v>
      </c>
      <c r="F45" s="25">
        <v>50</v>
      </c>
      <c r="G45" s="25">
        <v>250</v>
      </c>
      <c r="H45" s="25" t="s">
        <v>606</v>
      </c>
      <c r="I45" s="25">
        <v>3702</v>
      </c>
      <c r="J45" s="25">
        <v>178.81</v>
      </c>
      <c r="K45" s="25" t="s">
        <v>606</v>
      </c>
      <c r="L45" s="25"/>
      <c r="M45" s="25">
        <v>2285.6300000000006</v>
      </c>
    </row>
    <row r="46" spans="1:13" ht="20.100000000000001" customHeight="1" x14ac:dyDescent="0.2">
      <c r="A46" s="89">
        <v>37</v>
      </c>
      <c r="B46" s="80" t="s">
        <v>1446</v>
      </c>
      <c r="C46" s="81" t="s">
        <v>1511</v>
      </c>
      <c r="D46" s="44">
        <v>2142</v>
      </c>
      <c r="E46" s="44">
        <v>1510</v>
      </c>
      <c r="F46" s="44">
        <v>0</v>
      </c>
      <c r="G46" s="44">
        <v>250</v>
      </c>
      <c r="H46" s="25" t="s">
        <v>606</v>
      </c>
      <c r="I46" s="44">
        <v>3652</v>
      </c>
      <c r="J46" s="44">
        <v>176.39</v>
      </c>
      <c r="K46" s="25" t="s">
        <v>606</v>
      </c>
      <c r="L46" s="44"/>
      <c r="M46" s="44">
        <v>2316.0299999999997</v>
      </c>
    </row>
    <row r="47" spans="1:13" ht="20.100000000000001" customHeight="1" x14ac:dyDescent="0.2">
      <c r="A47" s="89">
        <v>38</v>
      </c>
      <c r="B47" s="49" t="s">
        <v>1842</v>
      </c>
      <c r="C47" s="81" t="s">
        <v>1260</v>
      </c>
      <c r="D47" s="44">
        <v>2176.2000000000003</v>
      </c>
      <c r="E47" s="44">
        <v>1510</v>
      </c>
      <c r="F47" s="25" t="s">
        <v>606</v>
      </c>
      <c r="G47" s="44">
        <v>250</v>
      </c>
      <c r="H47" s="25" t="s">
        <v>606</v>
      </c>
      <c r="I47" s="44">
        <v>3686.2</v>
      </c>
      <c r="J47" s="44">
        <v>178.04</v>
      </c>
      <c r="K47" s="25" t="s">
        <v>606</v>
      </c>
      <c r="L47" s="44"/>
      <c r="M47" s="54">
        <v>3758.16</v>
      </c>
    </row>
    <row r="48" spans="1:13" ht="20.100000000000001" customHeight="1" x14ac:dyDescent="0.2">
      <c r="A48" s="89">
        <v>39</v>
      </c>
      <c r="B48" s="60" t="s">
        <v>612</v>
      </c>
      <c r="C48" s="61" t="s">
        <v>622</v>
      </c>
      <c r="D48" s="25">
        <v>2176.2000000000003</v>
      </c>
      <c r="E48" s="25">
        <v>1510</v>
      </c>
      <c r="F48" s="25">
        <v>50</v>
      </c>
      <c r="G48" s="25">
        <v>250</v>
      </c>
      <c r="H48" s="25" t="s">
        <v>606</v>
      </c>
      <c r="I48" s="25">
        <v>3736.2000000000003</v>
      </c>
      <c r="J48" s="25">
        <v>180.46</v>
      </c>
      <c r="K48" s="25" t="s">
        <v>606</v>
      </c>
      <c r="L48" s="25"/>
      <c r="M48" s="25">
        <v>2575.7600000000002</v>
      </c>
    </row>
    <row r="49" spans="1:13" ht="20.100000000000001" customHeight="1" x14ac:dyDescent="0.2">
      <c r="A49" s="89">
        <v>40</v>
      </c>
      <c r="B49" s="80" t="s">
        <v>1534</v>
      </c>
      <c r="C49" s="81" t="s">
        <v>944</v>
      </c>
      <c r="D49" s="44">
        <v>2347.5</v>
      </c>
      <c r="E49" s="44">
        <v>1510</v>
      </c>
      <c r="F49" s="44">
        <v>75</v>
      </c>
      <c r="G49" s="44">
        <v>250</v>
      </c>
      <c r="H49" s="25" t="s">
        <v>606</v>
      </c>
      <c r="I49" s="44">
        <v>3932.5</v>
      </c>
      <c r="J49" s="44">
        <v>189.94</v>
      </c>
      <c r="K49" s="25" t="s">
        <v>606</v>
      </c>
      <c r="L49" s="44"/>
      <c r="M49" s="44">
        <v>3943.09</v>
      </c>
    </row>
    <row r="50" spans="1:13" ht="20.100000000000001" customHeight="1" x14ac:dyDescent="0.2">
      <c r="A50" s="89">
        <v>41</v>
      </c>
      <c r="B50" s="60" t="s">
        <v>792</v>
      </c>
      <c r="C50" s="61" t="s">
        <v>869</v>
      </c>
      <c r="D50" s="25">
        <v>2142</v>
      </c>
      <c r="E50" s="25">
        <v>1510</v>
      </c>
      <c r="F50" s="25" t="s">
        <v>606</v>
      </c>
      <c r="G50" s="25">
        <v>250</v>
      </c>
      <c r="H50" s="25" t="s">
        <v>606</v>
      </c>
      <c r="I50" s="25">
        <v>3652</v>
      </c>
      <c r="J50" s="25">
        <v>176.39</v>
      </c>
      <c r="K50" s="25" t="s">
        <v>606</v>
      </c>
      <c r="L50" s="25"/>
      <c r="M50" s="25">
        <v>1715.19</v>
      </c>
    </row>
    <row r="51" spans="1:13" ht="20.100000000000001" customHeight="1" x14ac:dyDescent="0.2">
      <c r="A51" s="89">
        <v>42</v>
      </c>
      <c r="B51" s="80" t="s">
        <v>1337</v>
      </c>
      <c r="C51" s="81" t="s">
        <v>672</v>
      </c>
      <c r="D51" s="44">
        <v>2142</v>
      </c>
      <c r="E51" s="44">
        <v>1510</v>
      </c>
      <c r="F51" s="44">
        <v>35</v>
      </c>
      <c r="G51" s="44">
        <v>250</v>
      </c>
      <c r="H51" s="25" t="s">
        <v>606</v>
      </c>
      <c r="I51" s="44">
        <v>3687</v>
      </c>
      <c r="J51" s="44">
        <v>178.08</v>
      </c>
      <c r="K51" s="25" t="s">
        <v>606</v>
      </c>
      <c r="L51" s="44"/>
      <c r="M51" s="44">
        <v>2466.8199999999997</v>
      </c>
    </row>
    <row r="52" spans="1:13" ht="20.100000000000001" customHeight="1" x14ac:dyDescent="0.2">
      <c r="A52" s="89">
        <v>43</v>
      </c>
      <c r="B52" s="65" t="s">
        <v>758</v>
      </c>
      <c r="C52" s="61" t="s">
        <v>745</v>
      </c>
      <c r="D52" s="25">
        <v>2142</v>
      </c>
      <c r="E52" s="25">
        <v>1510</v>
      </c>
      <c r="F52" s="25">
        <v>50</v>
      </c>
      <c r="G52" s="25">
        <v>250</v>
      </c>
      <c r="H52" s="25" t="s">
        <v>606</v>
      </c>
      <c r="I52" s="25">
        <v>3702</v>
      </c>
      <c r="J52" s="25">
        <v>178.81</v>
      </c>
      <c r="K52" s="25" t="s">
        <v>606</v>
      </c>
      <c r="L52" s="25"/>
      <c r="M52" s="25">
        <v>1873.09</v>
      </c>
    </row>
    <row r="53" spans="1:13" ht="20.100000000000001" customHeight="1" x14ac:dyDescent="0.2">
      <c r="A53" s="89">
        <v>44</v>
      </c>
      <c r="B53" s="80" t="s">
        <v>1137</v>
      </c>
      <c r="C53" s="81" t="s">
        <v>610</v>
      </c>
      <c r="D53" s="44">
        <v>2176.2000000000003</v>
      </c>
      <c r="E53" s="44">
        <v>1510</v>
      </c>
      <c r="F53" s="25" t="s">
        <v>606</v>
      </c>
      <c r="G53" s="44">
        <v>250</v>
      </c>
      <c r="H53" s="25" t="s">
        <v>606</v>
      </c>
      <c r="I53" s="44">
        <v>3686.2</v>
      </c>
      <c r="J53" s="44">
        <v>178.04</v>
      </c>
      <c r="K53" s="25" t="s">
        <v>606</v>
      </c>
      <c r="L53" s="44"/>
      <c r="M53" s="44">
        <v>3733.49</v>
      </c>
    </row>
    <row r="54" spans="1:13" ht="20.100000000000001" customHeight="1" x14ac:dyDescent="0.2">
      <c r="A54" s="89">
        <v>45</v>
      </c>
      <c r="B54" s="80" t="s">
        <v>1687</v>
      </c>
      <c r="C54" s="81" t="s">
        <v>1815</v>
      </c>
      <c r="D54" s="44">
        <v>2207.6999999999998</v>
      </c>
      <c r="E54" s="44">
        <v>1510</v>
      </c>
      <c r="F54" s="44">
        <v>75</v>
      </c>
      <c r="G54" s="44">
        <v>250</v>
      </c>
      <c r="H54" s="25" t="s">
        <v>606</v>
      </c>
      <c r="I54" s="44">
        <v>3792.7</v>
      </c>
      <c r="J54" s="44">
        <v>183.19</v>
      </c>
      <c r="K54" s="25" t="s">
        <v>606</v>
      </c>
      <c r="L54" s="44"/>
      <c r="M54" s="44">
        <v>3423.08</v>
      </c>
    </row>
    <row r="55" spans="1:13" ht="20.100000000000001" customHeight="1" x14ac:dyDescent="0.2">
      <c r="A55" s="89">
        <v>46</v>
      </c>
      <c r="B55" s="63" t="s">
        <v>719</v>
      </c>
      <c r="C55" s="61" t="s">
        <v>597</v>
      </c>
      <c r="D55" s="25">
        <v>2142</v>
      </c>
      <c r="E55" s="25">
        <v>1510</v>
      </c>
      <c r="F55" s="25">
        <v>0</v>
      </c>
      <c r="G55" s="25">
        <v>250</v>
      </c>
      <c r="H55" s="25" t="s">
        <v>606</v>
      </c>
      <c r="I55" s="25">
        <v>3652</v>
      </c>
      <c r="J55" s="25">
        <v>176.39</v>
      </c>
      <c r="K55" s="25" t="s">
        <v>606</v>
      </c>
      <c r="L55" s="25"/>
      <c r="M55" s="25">
        <v>3725.61</v>
      </c>
    </row>
    <row r="56" spans="1:13" ht="20.100000000000001" customHeight="1" x14ac:dyDescent="0.2">
      <c r="A56" s="89">
        <v>47</v>
      </c>
      <c r="B56" s="67" t="s">
        <v>581</v>
      </c>
      <c r="C56" s="75" t="s">
        <v>602</v>
      </c>
      <c r="D56" s="25">
        <v>2425.8000000000002</v>
      </c>
      <c r="E56" s="31">
        <v>1510</v>
      </c>
      <c r="F56" s="25" t="s">
        <v>606</v>
      </c>
      <c r="G56" s="25">
        <v>250</v>
      </c>
      <c r="H56" s="25" t="s">
        <v>606</v>
      </c>
      <c r="I56" s="25">
        <v>2525.29</v>
      </c>
      <c r="J56" s="25">
        <v>190.1</v>
      </c>
      <c r="K56" s="25" t="s">
        <v>606</v>
      </c>
      <c r="L56" s="25"/>
      <c r="M56" s="25">
        <v>2525.29</v>
      </c>
    </row>
    <row r="57" spans="1:13" ht="20.100000000000001" customHeight="1" x14ac:dyDescent="0.2">
      <c r="A57" s="89">
        <v>48</v>
      </c>
      <c r="B57" s="49" t="s">
        <v>1838</v>
      </c>
      <c r="C57" s="81" t="s">
        <v>1178</v>
      </c>
      <c r="D57" s="44">
        <v>2327.7000000000003</v>
      </c>
      <c r="E57" s="44">
        <v>1510</v>
      </c>
      <c r="F57" s="25" t="s">
        <v>606</v>
      </c>
      <c r="G57" s="44">
        <v>250</v>
      </c>
      <c r="H57" s="25" t="s">
        <v>606</v>
      </c>
      <c r="I57" s="44">
        <v>3837.7</v>
      </c>
      <c r="J57" s="44">
        <v>185.36</v>
      </c>
      <c r="K57" s="25" t="s">
        <v>606</v>
      </c>
      <c r="L57" s="44"/>
      <c r="M57" s="54">
        <v>3902.34</v>
      </c>
    </row>
    <row r="58" spans="1:13" ht="20.100000000000001" customHeight="1" x14ac:dyDescent="0.2">
      <c r="A58" s="89">
        <v>49</v>
      </c>
      <c r="B58" s="49" t="s">
        <v>1223</v>
      </c>
      <c r="C58" s="81" t="s">
        <v>1178</v>
      </c>
      <c r="D58" s="44">
        <v>2327.7000000000003</v>
      </c>
      <c r="E58" s="44">
        <v>1510</v>
      </c>
      <c r="F58" s="25" t="s">
        <v>606</v>
      </c>
      <c r="G58" s="44">
        <v>250</v>
      </c>
      <c r="H58" s="25" t="s">
        <v>606</v>
      </c>
      <c r="I58" s="44">
        <v>3837.7</v>
      </c>
      <c r="J58" s="44">
        <v>185.36</v>
      </c>
      <c r="K58" s="25" t="s">
        <v>606</v>
      </c>
      <c r="L58" s="44"/>
      <c r="M58" s="54">
        <v>3892.34</v>
      </c>
    </row>
    <row r="59" spans="1:13" ht="20.100000000000001" customHeight="1" x14ac:dyDescent="0.2">
      <c r="A59" s="89">
        <v>50</v>
      </c>
      <c r="B59" s="80" t="s">
        <v>1170</v>
      </c>
      <c r="C59" s="81" t="s">
        <v>598</v>
      </c>
      <c r="D59" s="44">
        <v>2142</v>
      </c>
      <c r="E59" s="44">
        <v>1510</v>
      </c>
      <c r="F59" s="25" t="s">
        <v>606</v>
      </c>
      <c r="G59" s="44">
        <v>250</v>
      </c>
      <c r="H59" s="25" t="s">
        <v>606</v>
      </c>
      <c r="I59" s="44">
        <v>3652</v>
      </c>
      <c r="J59" s="44">
        <v>176.39</v>
      </c>
      <c r="K59" s="25" t="s">
        <v>606</v>
      </c>
      <c r="L59" s="44"/>
      <c r="M59" s="44">
        <v>3715.61</v>
      </c>
    </row>
    <row r="60" spans="1:13" ht="20.100000000000001" customHeight="1" x14ac:dyDescent="0.2">
      <c r="A60" s="89">
        <v>51</v>
      </c>
      <c r="B60" s="60" t="s">
        <v>713</v>
      </c>
      <c r="C60" s="61" t="s">
        <v>672</v>
      </c>
      <c r="D60" s="25">
        <v>2142</v>
      </c>
      <c r="E60" s="25">
        <v>1510</v>
      </c>
      <c r="F60" s="25">
        <v>0</v>
      </c>
      <c r="G60" s="25">
        <v>250</v>
      </c>
      <c r="H60" s="25" t="s">
        <v>606</v>
      </c>
      <c r="I60" s="25">
        <v>3652</v>
      </c>
      <c r="J60" s="25">
        <v>176.39</v>
      </c>
      <c r="K60" s="25" t="s">
        <v>606</v>
      </c>
      <c r="L60" s="25"/>
      <c r="M60" s="25">
        <v>3715.89</v>
      </c>
    </row>
    <row r="61" spans="1:13" ht="20.100000000000001" customHeight="1" x14ac:dyDescent="0.2">
      <c r="A61" s="89">
        <v>52</v>
      </c>
      <c r="B61" s="60" t="s">
        <v>619</v>
      </c>
      <c r="C61" s="61" t="s">
        <v>610</v>
      </c>
      <c r="D61" s="25">
        <v>2176.2000000000003</v>
      </c>
      <c r="E61" s="25">
        <v>1510</v>
      </c>
      <c r="F61" s="25" t="s">
        <v>606</v>
      </c>
      <c r="G61" s="25">
        <v>250</v>
      </c>
      <c r="H61" s="25" t="s">
        <v>606</v>
      </c>
      <c r="I61" s="25">
        <v>3686.2000000000003</v>
      </c>
      <c r="J61" s="25">
        <v>178.04</v>
      </c>
      <c r="K61" s="25" t="s">
        <v>606</v>
      </c>
      <c r="L61" s="25"/>
      <c r="M61" s="25">
        <v>3758.1600000000003</v>
      </c>
    </row>
    <row r="62" spans="1:13" ht="20.100000000000001" customHeight="1" x14ac:dyDescent="0.2">
      <c r="A62" s="89">
        <v>53</v>
      </c>
      <c r="B62" s="49" t="s">
        <v>1250</v>
      </c>
      <c r="C62" s="81" t="s">
        <v>1178</v>
      </c>
      <c r="D62" s="44">
        <v>2327.7000000000003</v>
      </c>
      <c r="E62" s="44">
        <v>1510</v>
      </c>
      <c r="F62" s="25" t="s">
        <v>606</v>
      </c>
      <c r="G62" s="44">
        <v>250</v>
      </c>
      <c r="H62" s="25" t="s">
        <v>606</v>
      </c>
      <c r="I62" s="44">
        <v>3837.7</v>
      </c>
      <c r="J62" s="44">
        <v>185.36</v>
      </c>
      <c r="K62" s="25" t="s">
        <v>606</v>
      </c>
      <c r="L62" s="44"/>
      <c r="M62" s="54">
        <v>3902.34</v>
      </c>
    </row>
    <row r="63" spans="1:13" ht="20.100000000000001" customHeight="1" x14ac:dyDescent="0.2">
      <c r="A63" s="89">
        <v>54</v>
      </c>
      <c r="B63" s="60" t="s">
        <v>644</v>
      </c>
      <c r="C63" s="61" t="s">
        <v>622</v>
      </c>
      <c r="D63" s="25">
        <v>2176.2000000000003</v>
      </c>
      <c r="E63" s="25">
        <v>1510</v>
      </c>
      <c r="F63" s="25">
        <v>75</v>
      </c>
      <c r="G63" s="25">
        <v>250</v>
      </c>
      <c r="H63" s="25" t="s">
        <v>606</v>
      </c>
      <c r="I63" s="25">
        <v>3761.2000000000003</v>
      </c>
      <c r="J63" s="25">
        <v>181.67</v>
      </c>
      <c r="K63" s="25" t="s">
        <v>606</v>
      </c>
      <c r="L63" s="25"/>
      <c r="M63" s="25">
        <v>3804.86</v>
      </c>
    </row>
    <row r="64" spans="1:13" ht="20.100000000000001" customHeight="1" x14ac:dyDescent="0.2">
      <c r="A64" s="89">
        <v>55</v>
      </c>
      <c r="B64" s="60" t="s">
        <v>759</v>
      </c>
      <c r="C64" s="61" t="s">
        <v>745</v>
      </c>
      <c r="D64" s="25">
        <v>2142</v>
      </c>
      <c r="E64" s="25">
        <v>1510</v>
      </c>
      <c r="F64" s="25">
        <v>50</v>
      </c>
      <c r="G64" s="25">
        <v>250</v>
      </c>
      <c r="H64" s="25" t="s">
        <v>606</v>
      </c>
      <c r="I64" s="25">
        <v>3702</v>
      </c>
      <c r="J64" s="25">
        <v>178.81</v>
      </c>
      <c r="K64" s="25" t="s">
        <v>606</v>
      </c>
      <c r="L64" s="25"/>
      <c r="M64" s="25">
        <v>2900.7500000000005</v>
      </c>
    </row>
    <row r="65" spans="1:13" ht="20.100000000000001" customHeight="1" x14ac:dyDescent="0.2">
      <c r="A65" s="89">
        <v>56</v>
      </c>
      <c r="B65" s="66" t="s">
        <v>705</v>
      </c>
      <c r="C65" s="61" t="s">
        <v>672</v>
      </c>
      <c r="D65" s="25">
        <v>2142</v>
      </c>
      <c r="E65" s="25">
        <v>1510</v>
      </c>
      <c r="F65" s="25">
        <v>0</v>
      </c>
      <c r="G65" s="25">
        <v>250</v>
      </c>
      <c r="H65" s="25" t="s">
        <v>606</v>
      </c>
      <c r="I65" s="25">
        <v>3652</v>
      </c>
      <c r="J65" s="25">
        <v>176.39</v>
      </c>
      <c r="K65" s="25" t="s">
        <v>606</v>
      </c>
      <c r="L65" s="25"/>
      <c r="M65" s="25">
        <v>2856.47</v>
      </c>
    </row>
    <row r="66" spans="1:13" ht="20.100000000000001" customHeight="1" x14ac:dyDescent="0.2">
      <c r="A66" s="89">
        <v>57</v>
      </c>
      <c r="B66" s="80" t="s">
        <v>1371</v>
      </c>
      <c r="C66" s="81" t="s">
        <v>1095</v>
      </c>
      <c r="D66" s="44">
        <v>2142</v>
      </c>
      <c r="E66" s="44">
        <v>1510</v>
      </c>
      <c r="F66" s="44">
        <v>50</v>
      </c>
      <c r="G66" s="44">
        <v>250</v>
      </c>
      <c r="H66" s="25" t="s">
        <v>606</v>
      </c>
      <c r="I66" s="44">
        <v>3702</v>
      </c>
      <c r="J66" s="44">
        <v>178.81</v>
      </c>
      <c r="K66" s="25" t="s">
        <v>606</v>
      </c>
      <c r="L66" s="44"/>
      <c r="M66" s="44">
        <v>880.29</v>
      </c>
    </row>
    <row r="67" spans="1:13" ht="20.100000000000001" customHeight="1" x14ac:dyDescent="0.2">
      <c r="A67" s="89">
        <v>58</v>
      </c>
      <c r="B67" s="80" t="s">
        <v>1173</v>
      </c>
      <c r="C67" s="81" t="s">
        <v>598</v>
      </c>
      <c r="D67" s="44">
        <v>2142</v>
      </c>
      <c r="E67" s="44">
        <v>1510</v>
      </c>
      <c r="F67" s="25" t="s">
        <v>606</v>
      </c>
      <c r="G67" s="44">
        <v>250</v>
      </c>
      <c r="H67" s="25" t="s">
        <v>606</v>
      </c>
      <c r="I67" s="44">
        <v>3652</v>
      </c>
      <c r="J67" s="44">
        <v>176.39</v>
      </c>
      <c r="K67" s="25" t="s">
        <v>606</v>
      </c>
      <c r="L67" s="44"/>
      <c r="M67" s="44">
        <v>3715.61</v>
      </c>
    </row>
    <row r="68" spans="1:13" ht="20.100000000000001" customHeight="1" x14ac:dyDescent="0.2">
      <c r="A68" s="89">
        <v>59</v>
      </c>
      <c r="B68" s="80" t="s">
        <v>1470</v>
      </c>
      <c r="C68" s="81" t="s">
        <v>672</v>
      </c>
      <c r="D68" s="44">
        <v>2142</v>
      </c>
      <c r="E68" s="44">
        <v>1510</v>
      </c>
      <c r="F68" s="44">
        <v>0</v>
      </c>
      <c r="G68" s="44">
        <v>250</v>
      </c>
      <c r="H68" s="25" t="s">
        <v>606</v>
      </c>
      <c r="I68" s="44">
        <v>3652</v>
      </c>
      <c r="J68" s="44">
        <v>176.39</v>
      </c>
      <c r="K68" s="25" t="s">
        <v>606</v>
      </c>
      <c r="L68" s="44"/>
      <c r="M68" s="44">
        <v>2263.1000000000004</v>
      </c>
    </row>
    <row r="69" spans="1:13" ht="20.100000000000001" customHeight="1" x14ac:dyDescent="0.2">
      <c r="A69" s="89">
        <v>60</v>
      </c>
      <c r="B69" s="80" t="s">
        <v>1528</v>
      </c>
      <c r="C69" s="81" t="s">
        <v>1636</v>
      </c>
      <c r="D69" s="44">
        <v>2142</v>
      </c>
      <c r="E69" s="44">
        <v>1510</v>
      </c>
      <c r="F69" s="44">
        <v>75</v>
      </c>
      <c r="G69" s="44">
        <v>250</v>
      </c>
      <c r="H69" s="25" t="s">
        <v>606</v>
      </c>
      <c r="I69" s="44">
        <v>3727</v>
      </c>
      <c r="J69" s="44">
        <v>180.01</v>
      </c>
      <c r="K69" s="25" t="s">
        <v>606</v>
      </c>
      <c r="L69" s="44"/>
      <c r="M69" s="44">
        <v>3777.27</v>
      </c>
    </row>
    <row r="70" spans="1:13" ht="20.100000000000001" customHeight="1" x14ac:dyDescent="0.2">
      <c r="A70" s="89">
        <v>61</v>
      </c>
      <c r="B70" s="80" t="s">
        <v>1124</v>
      </c>
      <c r="C70" s="81" t="s">
        <v>1081</v>
      </c>
      <c r="D70" s="44">
        <v>2142</v>
      </c>
      <c r="E70" s="44">
        <v>1510</v>
      </c>
      <c r="F70" s="44">
        <v>0</v>
      </c>
      <c r="G70" s="44">
        <v>250</v>
      </c>
      <c r="H70" s="25" t="s">
        <v>606</v>
      </c>
      <c r="I70" s="44">
        <v>3652</v>
      </c>
      <c r="J70" s="44">
        <v>176.39</v>
      </c>
      <c r="K70" s="25" t="s">
        <v>606</v>
      </c>
      <c r="L70" s="44"/>
      <c r="M70" s="44">
        <v>3715.61</v>
      </c>
    </row>
    <row r="71" spans="1:13" ht="20.100000000000001" customHeight="1" x14ac:dyDescent="0.2">
      <c r="A71" s="89">
        <v>62</v>
      </c>
      <c r="B71" s="80" t="s">
        <v>1781</v>
      </c>
      <c r="C71" s="81" t="s">
        <v>1824</v>
      </c>
      <c r="D71" s="44">
        <v>2142</v>
      </c>
      <c r="E71" s="44">
        <v>1510</v>
      </c>
      <c r="F71" s="44">
        <v>50</v>
      </c>
      <c r="G71" s="44">
        <v>250</v>
      </c>
      <c r="H71" s="25" t="s">
        <v>606</v>
      </c>
      <c r="I71" s="44">
        <v>3702</v>
      </c>
      <c r="J71" s="44">
        <v>178.81</v>
      </c>
      <c r="K71" s="25" t="s">
        <v>606</v>
      </c>
      <c r="L71" s="44"/>
      <c r="M71" s="44">
        <v>1975.63</v>
      </c>
    </row>
    <row r="72" spans="1:13" ht="20.100000000000001" customHeight="1" x14ac:dyDescent="0.2">
      <c r="A72" s="89">
        <v>63</v>
      </c>
      <c r="B72" s="80" t="s">
        <v>1700</v>
      </c>
      <c r="C72" s="81" t="s">
        <v>743</v>
      </c>
      <c r="D72" s="44">
        <v>2207.6999999999998</v>
      </c>
      <c r="E72" s="44">
        <v>1510</v>
      </c>
      <c r="F72" s="44">
        <v>75</v>
      </c>
      <c r="G72" s="44">
        <v>250</v>
      </c>
      <c r="H72" s="25" t="s">
        <v>606</v>
      </c>
      <c r="I72" s="44">
        <v>3792.7</v>
      </c>
      <c r="J72" s="44">
        <v>183.19</v>
      </c>
      <c r="K72" s="25" t="s">
        <v>606</v>
      </c>
      <c r="L72" s="44"/>
      <c r="M72" s="44">
        <v>2397.8599999999997</v>
      </c>
    </row>
    <row r="73" spans="1:13" ht="20.100000000000001" customHeight="1" x14ac:dyDescent="0.2">
      <c r="A73" s="89">
        <v>64</v>
      </c>
      <c r="B73" s="80" t="s">
        <v>1591</v>
      </c>
      <c r="C73" s="81" t="s">
        <v>610</v>
      </c>
      <c r="D73" s="44">
        <v>2176.2000000000003</v>
      </c>
      <c r="E73" s="44">
        <v>1510</v>
      </c>
      <c r="F73" s="44">
        <v>75</v>
      </c>
      <c r="G73" s="44">
        <v>250</v>
      </c>
      <c r="H73" s="25" t="s">
        <v>606</v>
      </c>
      <c r="I73" s="44">
        <v>3761.2</v>
      </c>
      <c r="J73" s="44">
        <v>181.67</v>
      </c>
      <c r="K73" s="25" t="s">
        <v>606</v>
      </c>
      <c r="L73" s="44"/>
      <c r="M73" s="44">
        <v>3804.86</v>
      </c>
    </row>
    <row r="74" spans="1:13" ht="20.100000000000001" customHeight="1" x14ac:dyDescent="0.2">
      <c r="A74" s="89">
        <v>65</v>
      </c>
      <c r="B74" s="80" t="s">
        <v>1569</v>
      </c>
      <c r="C74" s="81" t="s">
        <v>1639</v>
      </c>
      <c r="D74" s="44">
        <v>2142</v>
      </c>
      <c r="E74" s="44">
        <v>1510</v>
      </c>
      <c r="F74" s="44">
        <v>75</v>
      </c>
      <c r="G74" s="44">
        <v>250</v>
      </c>
      <c r="H74" s="25" t="s">
        <v>606</v>
      </c>
      <c r="I74" s="44">
        <v>3727</v>
      </c>
      <c r="J74" s="44">
        <v>180.01</v>
      </c>
      <c r="K74" s="25" t="s">
        <v>606</v>
      </c>
      <c r="L74" s="44"/>
      <c r="M74" s="44">
        <v>3786.99</v>
      </c>
    </row>
    <row r="75" spans="1:13" ht="20.100000000000001" customHeight="1" x14ac:dyDescent="0.2">
      <c r="A75" s="89">
        <v>66</v>
      </c>
      <c r="B75" s="80" t="s">
        <v>1182</v>
      </c>
      <c r="C75" s="81" t="s">
        <v>943</v>
      </c>
      <c r="D75" s="44">
        <v>2142</v>
      </c>
      <c r="E75" s="44">
        <v>1510</v>
      </c>
      <c r="F75" s="25" t="s">
        <v>606</v>
      </c>
      <c r="G75" s="44">
        <v>250</v>
      </c>
      <c r="H75" s="25" t="s">
        <v>606</v>
      </c>
      <c r="I75" s="44">
        <v>3652</v>
      </c>
      <c r="J75" s="44">
        <v>176.39</v>
      </c>
      <c r="K75" s="25" t="s">
        <v>606</v>
      </c>
      <c r="L75" s="44"/>
      <c r="M75" s="44">
        <v>3715.61</v>
      </c>
    </row>
    <row r="76" spans="1:13" ht="20.100000000000001" customHeight="1" x14ac:dyDescent="0.2">
      <c r="A76" s="89">
        <v>67</v>
      </c>
      <c r="B76" s="80" t="s">
        <v>1633</v>
      </c>
      <c r="C76" s="81" t="s">
        <v>1262</v>
      </c>
      <c r="D76" s="44">
        <v>2142</v>
      </c>
      <c r="E76" s="44">
        <v>1510</v>
      </c>
      <c r="F76" s="25" t="s">
        <v>606</v>
      </c>
      <c r="G76" s="44">
        <v>250</v>
      </c>
      <c r="H76" s="25" t="s">
        <v>606</v>
      </c>
      <c r="I76" s="44">
        <v>3652</v>
      </c>
      <c r="J76" s="44">
        <v>176.39</v>
      </c>
      <c r="K76" s="25" t="s">
        <v>606</v>
      </c>
      <c r="L76" s="44"/>
      <c r="M76" s="44">
        <v>3725.61</v>
      </c>
    </row>
    <row r="77" spans="1:13" ht="20.100000000000001" customHeight="1" x14ac:dyDescent="0.2">
      <c r="A77" s="89">
        <v>68</v>
      </c>
      <c r="B77" s="80" t="s">
        <v>1695</v>
      </c>
      <c r="C77" s="81" t="s">
        <v>743</v>
      </c>
      <c r="D77" s="44">
        <v>2207.6999999999998</v>
      </c>
      <c r="E77" s="44">
        <v>1510</v>
      </c>
      <c r="F77" s="44">
        <v>75</v>
      </c>
      <c r="G77" s="44">
        <v>250</v>
      </c>
      <c r="H77" s="25" t="s">
        <v>606</v>
      </c>
      <c r="I77" s="44">
        <v>3792.7</v>
      </c>
      <c r="J77" s="44">
        <v>183.19</v>
      </c>
      <c r="K77" s="25" t="s">
        <v>606</v>
      </c>
      <c r="L77" s="44"/>
      <c r="M77" s="44">
        <v>3830.2799999999997</v>
      </c>
    </row>
    <row r="78" spans="1:13" ht="20.100000000000001" customHeight="1" x14ac:dyDescent="0.2">
      <c r="A78" s="89">
        <v>69</v>
      </c>
      <c r="B78" s="80" t="s">
        <v>1464</v>
      </c>
      <c r="C78" s="81" t="s">
        <v>672</v>
      </c>
      <c r="D78" s="44">
        <v>2142</v>
      </c>
      <c r="E78" s="44">
        <v>1510</v>
      </c>
      <c r="F78" s="44">
        <v>50</v>
      </c>
      <c r="G78" s="44">
        <v>250</v>
      </c>
      <c r="H78" s="25" t="s">
        <v>606</v>
      </c>
      <c r="I78" s="44">
        <v>3702</v>
      </c>
      <c r="J78" s="44">
        <v>178.81</v>
      </c>
      <c r="K78" s="25" t="s">
        <v>606</v>
      </c>
      <c r="L78" s="44"/>
      <c r="M78" s="44">
        <v>3753.47</v>
      </c>
    </row>
    <row r="79" spans="1:13" ht="20.100000000000001" customHeight="1" x14ac:dyDescent="0.2">
      <c r="A79" s="89">
        <v>70</v>
      </c>
      <c r="B79" s="64" t="s">
        <v>642</v>
      </c>
      <c r="C79" s="61" t="s">
        <v>622</v>
      </c>
      <c r="D79" s="25">
        <v>2176.2000000000003</v>
      </c>
      <c r="E79" s="25">
        <v>1510</v>
      </c>
      <c r="F79" s="25">
        <v>75</v>
      </c>
      <c r="G79" s="35">
        <v>250</v>
      </c>
      <c r="H79" s="25" t="s">
        <v>606</v>
      </c>
      <c r="I79" s="25">
        <v>3761.2000000000003</v>
      </c>
      <c r="J79" s="25">
        <v>181.67</v>
      </c>
      <c r="K79" s="25" t="s">
        <v>606</v>
      </c>
      <c r="L79" s="25"/>
      <c r="M79" s="25">
        <v>2225.1</v>
      </c>
    </row>
    <row r="80" spans="1:13" ht="20.100000000000001" customHeight="1" x14ac:dyDescent="0.2">
      <c r="A80" s="89">
        <v>71</v>
      </c>
      <c r="B80" s="80" t="s">
        <v>1454</v>
      </c>
      <c r="C80" s="81" t="s">
        <v>605</v>
      </c>
      <c r="D80" s="44">
        <v>2142</v>
      </c>
      <c r="E80" s="44">
        <v>1510</v>
      </c>
      <c r="F80" s="44">
        <v>0</v>
      </c>
      <c r="G80" s="44">
        <v>250</v>
      </c>
      <c r="H80" s="25" t="s">
        <v>606</v>
      </c>
      <c r="I80" s="44">
        <v>3652</v>
      </c>
      <c r="J80" s="44">
        <v>176.39</v>
      </c>
      <c r="K80" s="25" t="s">
        <v>606</v>
      </c>
      <c r="L80" s="44"/>
      <c r="M80" s="44">
        <v>3725.61</v>
      </c>
    </row>
    <row r="81" spans="1:13" ht="20.100000000000001" customHeight="1" x14ac:dyDescent="0.2">
      <c r="A81" s="89">
        <v>72</v>
      </c>
      <c r="B81" s="80" t="s">
        <v>1783</v>
      </c>
      <c r="C81" s="81" t="s">
        <v>1824</v>
      </c>
      <c r="D81" s="44">
        <v>2142</v>
      </c>
      <c r="E81" s="44">
        <v>1510</v>
      </c>
      <c r="F81" s="44">
        <v>50</v>
      </c>
      <c r="G81" s="44">
        <v>250</v>
      </c>
      <c r="H81" s="25" t="s">
        <v>606</v>
      </c>
      <c r="I81" s="44">
        <v>3702</v>
      </c>
      <c r="J81" s="44">
        <v>178.81</v>
      </c>
      <c r="K81" s="25" t="s">
        <v>606</v>
      </c>
      <c r="L81" s="44"/>
      <c r="M81" s="44">
        <v>3763.4700000000003</v>
      </c>
    </row>
    <row r="82" spans="1:13" ht="20.100000000000001" customHeight="1" x14ac:dyDescent="0.2">
      <c r="A82" s="89">
        <v>73</v>
      </c>
      <c r="B82" s="80" t="s">
        <v>1067</v>
      </c>
      <c r="C82" s="81" t="s">
        <v>610</v>
      </c>
      <c r="D82" s="44">
        <v>2176.2000000000003</v>
      </c>
      <c r="E82" s="44">
        <v>1510</v>
      </c>
      <c r="F82" s="44">
        <v>0</v>
      </c>
      <c r="G82" s="44">
        <v>250</v>
      </c>
      <c r="H82" s="25" t="s">
        <v>606</v>
      </c>
      <c r="I82" s="44">
        <v>3686.2</v>
      </c>
      <c r="J82" s="44">
        <v>178.04</v>
      </c>
      <c r="K82" s="25" t="s">
        <v>606</v>
      </c>
      <c r="L82" s="44"/>
      <c r="M82" s="44">
        <v>3748.16</v>
      </c>
    </row>
    <row r="83" spans="1:13" ht="20.100000000000001" customHeight="1" x14ac:dyDescent="0.2">
      <c r="A83" s="89">
        <v>74</v>
      </c>
      <c r="B83" s="80" t="s">
        <v>1538</v>
      </c>
      <c r="C83" s="81" t="s">
        <v>610</v>
      </c>
      <c r="D83" s="44">
        <v>2176.2000000000003</v>
      </c>
      <c r="E83" s="44">
        <v>1510</v>
      </c>
      <c r="F83" s="44">
        <v>75</v>
      </c>
      <c r="G83" s="44">
        <v>250</v>
      </c>
      <c r="H83" s="25" t="s">
        <v>606</v>
      </c>
      <c r="I83" s="44">
        <v>3761.2</v>
      </c>
      <c r="J83" s="44">
        <v>181.67</v>
      </c>
      <c r="K83" s="25" t="s">
        <v>606</v>
      </c>
      <c r="L83" s="44"/>
      <c r="M83" s="44">
        <v>3804.86</v>
      </c>
    </row>
    <row r="84" spans="1:13" ht="20.100000000000001" customHeight="1" x14ac:dyDescent="0.2">
      <c r="A84" s="89">
        <v>75</v>
      </c>
      <c r="B84" s="80" t="s">
        <v>1456</v>
      </c>
      <c r="C84" s="81" t="s">
        <v>605</v>
      </c>
      <c r="D84" s="44">
        <v>2142</v>
      </c>
      <c r="E84" s="44">
        <v>1510</v>
      </c>
      <c r="F84" s="44">
        <v>0</v>
      </c>
      <c r="G84" s="44">
        <v>250</v>
      </c>
      <c r="H84" s="25" t="s">
        <v>606</v>
      </c>
      <c r="I84" s="44">
        <v>3652</v>
      </c>
      <c r="J84" s="44">
        <v>176.39</v>
      </c>
      <c r="K84" s="25" t="s">
        <v>606</v>
      </c>
      <c r="L84" s="44"/>
      <c r="M84" s="44">
        <v>3075.57</v>
      </c>
    </row>
    <row r="85" spans="1:13" ht="20.100000000000001" customHeight="1" x14ac:dyDescent="0.2">
      <c r="A85" s="89">
        <v>76</v>
      </c>
      <c r="B85" s="80" t="s">
        <v>1753</v>
      </c>
      <c r="C85" s="81" t="s">
        <v>1095</v>
      </c>
      <c r="D85" s="44">
        <v>2142</v>
      </c>
      <c r="E85" s="44">
        <v>1510</v>
      </c>
      <c r="F85" s="44">
        <v>50</v>
      </c>
      <c r="G85" s="44">
        <v>250</v>
      </c>
      <c r="H85" s="25" t="s">
        <v>606</v>
      </c>
      <c r="I85" s="44">
        <v>3702</v>
      </c>
      <c r="J85" s="44">
        <v>178.81</v>
      </c>
      <c r="K85" s="25" t="s">
        <v>606</v>
      </c>
      <c r="L85" s="44"/>
      <c r="M85" s="44">
        <v>3763.4700000000003</v>
      </c>
    </row>
    <row r="86" spans="1:13" ht="20.100000000000001" customHeight="1" x14ac:dyDescent="0.2">
      <c r="A86" s="89">
        <v>77</v>
      </c>
      <c r="B86" s="80" t="s">
        <v>1623</v>
      </c>
      <c r="C86" s="81" t="s">
        <v>597</v>
      </c>
      <c r="D86" s="44">
        <v>2142</v>
      </c>
      <c r="E86" s="44">
        <v>1510</v>
      </c>
      <c r="F86" s="25" t="s">
        <v>606</v>
      </c>
      <c r="G86" s="44">
        <v>250</v>
      </c>
      <c r="H86" s="25" t="s">
        <v>606</v>
      </c>
      <c r="I86" s="44">
        <v>3652</v>
      </c>
      <c r="J86" s="44">
        <v>176.39</v>
      </c>
      <c r="K86" s="25" t="s">
        <v>606</v>
      </c>
      <c r="L86" s="44"/>
      <c r="M86" s="44">
        <v>3725.61</v>
      </c>
    </row>
    <row r="87" spans="1:13" ht="20.100000000000001" customHeight="1" x14ac:dyDescent="0.2">
      <c r="A87" s="89">
        <v>78</v>
      </c>
      <c r="B87" s="49" t="s">
        <v>1251</v>
      </c>
      <c r="C87" s="81" t="s">
        <v>1178</v>
      </c>
      <c r="D87" s="44">
        <v>2176.2000000000003</v>
      </c>
      <c r="E87" s="44">
        <v>1510</v>
      </c>
      <c r="F87" s="25" t="s">
        <v>606</v>
      </c>
      <c r="G87" s="44">
        <v>250</v>
      </c>
      <c r="H87" s="25" t="s">
        <v>606</v>
      </c>
      <c r="I87" s="44">
        <v>3686.2</v>
      </c>
      <c r="J87" s="44">
        <v>178.04</v>
      </c>
      <c r="K87" s="25" t="s">
        <v>606</v>
      </c>
      <c r="L87" s="44"/>
      <c r="M87" s="54">
        <v>3758.16</v>
      </c>
    </row>
    <row r="88" spans="1:13" ht="20.100000000000001" customHeight="1" x14ac:dyDescent="0.2">
      <c r="A88" s="89">
        <v>79</v>
      </c>
      <c r="B88" s="80" t="s">
        <v>1288</v>
      </c>
      <c r="C88" s="81" t="s">
        <v>1508</v>
      </c>
      <c r="D88" s="44">
        <v>2142</v>
      </c>
      <c r="E88" s="44">
        <v>1510</v>
      </c>
      <c r="F88" s="44">
        <v>35</v>
      </c>
      <c r="G88" s="44">
        <v>250</v>
      </c>
      <c r="H88" s="25" t="s">
        <v>606</v>
      </c>
      <c r="I88" s="44">
        <v>3687</v>
      </c>
      <c r="J88" s="44">
        <v>178.08</v>
      </c>
      <c r="K88" s="25" t="s">
        <v>606</v>
      </c>
      <c r="L88" s="44"/>
      <c r="M88" s="44">
        <v>2083.2399999999998</v>
      </c>
    </row>
    <row r="89" spans="1:13" ht="20.100000000000001" customHeight="1" x14ac:dyDescent="0.2">
      <c r="A89" s="89">
        <v>80</v>
      </c>
      <c r="B89" s="80" t="s">
        <v>1673</v>
      </c>
      <c r="C89" s="81" t="s">
        <v>742</v>
      </c>
      <c r="D89" s="44">
        <v>2238.9</v>
      </c>
      <c r="E89" s="44">
        <v>1510</v>
      </c>
      <c r="F89" s="44">
        <v>50</v>
      </c>
      <c r="G89" s="44">
        <v>250</v>
      </c>
      <c r="H89" s="25" t="s">
        <v>606</v>
      </c>
      <c r="I89" s="44">
        <v>3798.9</v>
      </c>
      <c r="J89" s="44">
        <v>183.49</v>
      </c>
      <c r="K89" s="25" t="s">
        <v>606</v>
      </c>
      <c r="L89" s="44"/>
      <c r="M89" s="44">
        <v>1484.5899999999997</v>
      </c>
    </row>
    <row r="90" spans="1:13" ht="20.100000000000001" customHeight="1" x14ac:dyDescent="0.2">
      <c r="A90" s="89">
        <v>81</v>
      </c>
      <c r="B90" s="80" t="s">
        <v>1444</v>
      </c>
      <c r="C90" s="81" t="s">
        <v>672</v>
      </c>
      <c r="D90" s="44">
        <v>2142</v>
      </c>
      <c r="E90" s="44">
        <v>1510</v>
      </c>
      <c r="F90" s="44">
        <v>0</v>
      </c>
      <c r="G90" s="44">
        <v>250</v>
      </c>
      <c r="H90" s="25" t="s">
        <v>606</v>
      </c>
      <c r="I90" s="44">
        <v>3652</v>
      </c>
      <c r="J90" s="44">
        <v>176.39</v>
      </c>
      <c r="K90" s="25" t="s">
        <v>606</v>
      </c>
      <c r="L90" s="44"/>
      <c r="M90" s="44">
        <v>3323.89</v>
      </c>
    </row>
    <row r="91" spans="1:13" ht="20.100000000000001" customHeight="1" x14ac:dyDescent="0.2">
      <c r="A91" s="89">
        <v>82</v>
      </c>
      <c r="B91" s="80" t="s">
        <v>1701</v>
      </c>
      <c r="C91" s="81" t="s">
        <v>743</v>
      </c>
      <c r="D91" s="44">
        <v>2207.6999999999998</v>
      </c>
      <c r="E91" s="44">
        <v>1510</v>
      </c>
      <c r="F91" s="44">
        <v>75</v>
      </c>
      <c r="G91" s="44">
        <v>250</v>
      </c>
      <c r="H91" s="25" t="s">
        <v>606</v>
      </c>
      <c r="I91" s="44">
        <v>3792.7</v>
      </c>
      <c r="J91" s="44">
        <v>183.19</v>
      </c>
      <c r="K91" s="25" t="s">
        <v>606</v>
      </c>
      <c r="L91" s="44"/>
      <c r="M91" s="44">
        <v>2397.8599999999997</v>
      </c>
    </row>
    <row r="92" spans="1:13" ht="20.100000000000001" customHeight="1" x14ac:dyDescent="0.2">
      <c r="A92" s="89">
        <v>83</v>
      </c>
      <c r="B92" s="80" t="s">
        <v>1694</v>
      </c>
      <c r="C92" s="81" t="s">
        <v>1816</v>
      </c>
      <c r="D92" s="44">
        <v>2207.6999999999998</v>
      </c>
      <c r="E92" s="44">
        <v>1510</v>
      </c>
      <c r="F92" s="44">
        <v>75</v>
      </c>
      <c r="G92" s="44">
        <v>250</v>
      </c>
      <c r="H92" s="25" t="s">
        <v>606</v>
      </c>
      <c r="I92" s="44">
        <v>3792.7</v>
      </c>
      <c r="J92" s="44">
        <v>183.19</v>
      </c>
      <c r="K92" s="25" t="s">
        <v>606</v>
      </c>
      <c r="L92" s="44"/>
      <c r="M92" s="44">
        <v>2640.7599999999998</v>
      </c>
    </row>
    <row r="93" spans="1:13" ht="20.100000000000001" customHeight="1" x14ac:dyDescent="0.2">
      <c r="A93" s="89">
        <v>84</v>
      </c>
      <c r="B93" s="67" t="s">
        <v>582</v>
      </c>
      <c r="C93" s="75" t="s">
        <v>597</v>
      </c>
      <c r="D93" s="25">
        <v>2142</v>
      </c>
      <c r="E93" s="25">
        <v>1510</v>
      </c>
      <c r="F93" s="25" t="s">
        <v>606</v>
      </c>
      <c r="G93" s="25">
        <v>250</v>
      </c>
      <c r="H93" s="25" t="s">
        <v>606</v>
      </c>
      <c r="I93" s="25">
        <v>3725.61</v>
      </c>
      <c r="J93" s="25">
        <v>176.39</v>
      </c>
      <c r="K93" s="25" t="s">
        <v>606</v>
      </c>
      <c r="L93" s="25"/>
      <c r="M93" s="25">
        <v>3725.61</v>
      </c>
    </row>
    <row r="94" spans="1:13" ht="20.100000000000001" customHeight="1" x14ac:dyDescent="0.2">
      <c r="A94" s="89">
        <v>85</v>
      </c>
      <c r="B94" s="60" t="s">
        <v>666</v>
      </c>
      <c r="C94" s="61" t="s">
        <v>672</v>
      </c>
      <c r="D94" s="25">
        <v>2142</v>
      </c>
      <c r="E94" s="25">
        <v>1510</v>
      </c>
      <c r="F94" s="25">
        <v>75</v>
      </c>
      <c r="G94" s="25">
        <v>250</v>
      </c>
      <c r="H94" s="25" t="s">
        <v>606</v>
      </c>
      <c r="I94" s="25">
        <v>3727</v>
      </c>
      <c r="J94" s="25">
        <v>180.01</v>
      </c>
      <c r="K94" s="25" t="s">
        <v>606</v>
      </c>
      <c r="L94" s="25"/>
      <c r="M94" s="25">
        <v>3777.27</v>
      </c>
    </row>
    <row r="95" spans="1:13" ht="20.100000000000001" customHeight="1" x14ac:dyDescent="0.2">
      <c r="A95" s="89">
        <v>86</v>
      </c>
      <c r="B95" s="80" t="s">
        <v>1656</v>
      </c>
      <c r="C95" s="81" t="s">
        <v>646</v>
      </c>
      <c r="D95" s="44">
        <v>2347.5</v>
      </c>
      <c r="E95" s="44">
        <v>1510</v>
      </c>
      <c r="F95" s="44">
        <v>50</v>
      </c>
      <c r="G95" s="44">
        <v>250</v>
      </c>
      <c r="H95" s="25" t="s">
        <v>606</v>
      </c>
      <c r="I95" s="44">
        <v>3907.5</v>
      </c>
      <c r="J95" s="44">
        <v>188.73</v>
      </c>
      <c r="K95" s="25" t="s">
        <v>606</v>
      </c>
      <c r="L95" s="44"/>
      <c r="M95" s="44">
        <v>3499.4700000000003</v>
      </c>
    </row>
    <row r="96" spans="1:13" ht="20.100000000000001" customHeight="1" x14ac:dyDescent="0.2">
      <c r="A96" s="89">
        <v>87</v>
      </c>
      <c r="B96" s="60" t="s">
        <v>760</v>
      </c>
      <c r="C96" s="61" t="s">
        <v>745</v>
      </c>
      <c r="D96" s="25">
        <v>2142</v>
      </c>
      <c r="E96" s="25">
        <v>1510</v>
      </c>
      <c r="F96" s="25">
        <v>50</v>
      </c>
      <c r="G96" s="25">
        <v>250</v>
      </c>
      <c r="H96" s="25" t="s">
        <v>606</v>
      </c>
      <c r="I96" s="25">
        <v>3702</v>
      </c>
      <c r="J96" s="25">
        <v>178.81</v>
      </c>
      <c r="K96" s="25" t="s">
        <v>606</v>
      </c>
      <c r="L96" s="25"/>
      <c r="M96" s="25">
        <v>3346.2500000000005</v>
      </c>
    </row>
    <row r="97" spans="1:13" ht="20.100000000000001" customHeight="1" x14ac:dyDescent="0.2">
      <c r="A97" s="89">
        <v>88</v>
      </c>
      <c r="B97" s="80" t="s">
        <v>1414</v>
      </c>
      <c r="C97" s="81" t="s">
        <v>622</v>
      </c>
      <c r="D97" s="44">
        <v>2176.2000000000003</v>
      </c>
      <c r="E97" s="44">
        <v>1510</v>
      </c>
      <c r="F97" s="44">
        <v>35</v>
      </c>
      <c r="G97" s="44">
        <v>250</v>
      </c>
      <c r="H97" s="25" t="s">
        <v>606</v>
      </c>
      <c r="I97" s="44">
        <v>3721.2000000000003</v>
      </c>
      <c r="J97" s="44">
        <v>179.73</v>
      </c>
      <c r="K97" s="25" t="s">
        <v>606</v>
      </c>
      <c r="L97" s="44"/>
      <c r="M97" s="44">
        <v>2260.58</v>
      </c>
    </row>
    <row r="98" spans="1:13" ht="20.100000000000001" customHeight="1" x14ac:dyDescent="0.2">
      <c r="A98" s="89">
        <v>89</v>
      </c>
      <c r="B98" s="60" t="s">
        <v>798</v>
      </c>
      <c r="C98" s="61" t="s">
        <v>869</v>
      </c>
      <c r="D98" s="25">
        <v>2142</v>
      </c>
      <c r="E98" s="25">
        <v>1510</v>
      </c>
      <c r="F98" s="25">
        <v>35</v>
      </c>
      <c r="G98" s="25">
        <v>250</v>
      </c>
      <c r="H98" s="25" t="s">
        <v>606</v>
      </c>
      <c r="I98" s="25">
        <v>3687</v>
      </c>
      <c r="J98" s="25">
        <v>178.08</v>
      </c>
      <c r="K98" s="25" t="s">
        <v>606</v>
      </c>
      <c r="L98" s="25"/>
      <c r="M98" s="25">
        <v>1863.03</v>
      </c>
    </row>
    <row r="99" spans="1:13" ht="20.100000000000001" customHeight="1" x14ac:dyDescent="0.2">
      <c r="A99" s="89">
        <v>90</v>
      </c>
      <c r="B99" s="60" t="s">
        <v>868</v>
      </c>
      <c r="C99" s="61" t="s">
        <v>869</v>
      </c>
      <c r="D99" s="25">
        <v>2142</v>
      </c>
      <c r="E99" s="25">
        <v>1510</v>
      </c>
      <c r="F99" s="25" t="s">
        <v>606</v>
      </c>
      <c r="G99" s="25">
        <v>250</v>
      </c>
      <c r="H99" s="25" t="s">
        <v>606</v>
      </c>
      <c r="I99" s="25">
        <v>3652</v>
      </c>
      <c r="J99" s="25">
        <v>176.39</v>
      </c>
      <c r="K99" s="25" t="s">
        <v>606</v>
      </c>
      <c r="L99" s="25"/>
      <c r="M99" s="25">
        <v>3705.89</v>
      </c>
    </row>
    <row r="100" spans="1:13" ht="20.100000000000001" customHeight="1" x14ac:dyDescent="0.2">
      <c r="A100" s="89">
        <v>91</v>
      </c>
      <c r="B100" s="80" t="s">
        <v>1658</v>
      </c>
      <c r="C100" s="81" t="s">
        <v>646</v>
      </c>
      <c r="D100" s="44">
        <v>2347.5</v>
      </c>
      <c r="E100" s="44">
        <v>1510</v>
      </c>
      <c r="F100" s="44">
        <v>50</v>
      </c>
      <c r="G100" s="44">
        <v>250</v>
      </c>
      <c r="H100" s="25" t="s">
        <v>606</v>
      </c>
      <c r="I100" s="44">
        <v>3907.5</v>
      </c>
      <c r="J100" s="44">
        <v>188.73</v>
      </c>
      <c r="K100" s="25" t="s">
        <v>606</v>
      </c>
      <c r="L100" s="44"/>
      <c r="M100" s="44">
        <v>3929.3</v>
      </c>
    </row>
    <row r="101" spans="1:13" ht="20.100000000000001" customHeight="1" x14ac:dyDescent="0.2">
      <c r="A101" s="89">
        <v>92</v>
      </c>
      <c r="B101" s="80" t="s">
        <v>1451</v>
      </c>
      <c r="C101" s="81" t="s">
        <v>605</v>
      </c>
      <c r="D101" s="44">
        <v>2142</v>
      </c>
      <c r="E101" s="44">
        <v>1510</v>
      </c>
      <c r="F101" s="44">
        <v>0</v>
      </c>
      <c r="G101" s="44">
        <v>250</v>
      </c>
      <c r="H101" s="25" t="s">
        <v>606</v>
      </c>
      <c r="I101" s="44">
        <v>3652</v>
      </c>
      <c r="J101" s="44">
        <v>176.39</v>
      </c>
      <c r="K101" s="25" t="s">
        <v>606</v>
      </c>
      <c r="L101" s="44"/>
      <c r="M101" s="44">
        <v>3323.89</v>
      </c>
    </row>
    <row r="102" spans="1:13" ht="20.100000000000001" customHeight="1" x14ac:dyDescent="0.2">
      <c r="A102" s="89">
        <v>93</v>
      </c>
      <c r="B102" s="80" t="s">
        <v>1784</v>
      </c>
      <c r="C102" s="81" t="s">
        <v>1824</v>
      </c>
      <c r="D102" s="44">
        <v>2142</v>
      </c>
      <c r="E102" s="44">
        <v>1510</v>
      </c>
      <c r="F102" s="44">
        <v>35</v>
      </c>
      <c r="G102" s="44">
        <v>250</v>
      </c>
      <c r="H102" s="25" t="s">
        <v>606</v>
      </c>
      <c r="I102" s="44">
        <v>3687</v>
      </c>
      <c r="J102" s="44">
        <v>178.08</v>
      </c>
      <c r="K102" s="25" t="s">
        <v>606</v>
      </c>
      <c r="L102" s="44"/>
      <c r="M102" s="44">
        <v>2093.2400000000002</v>
      </c>
    </row>
    <row r="103" spans="1:13" ht="20.100000000000001" customHeight="1" x14ac:dyDescent="0.2">
      <c r="A103" s="89">
        <v>94</v>
      </c>
      <c r="B103" s="80" t="s">
        <v>1646</v>
      </c>
      <c r="C103" s="81" t="s">
        <v>646</v>
      </c>
      <c r="D103" s="44">
        <v>2347.5</v>
      </c>
      <c r="E103" s="44">
        <v>1510</v>
      </c>
      <c r="F103" s="44">
        <v>50</v>
      </c>
      <c r="G103" s="44">
        <v>250</v>
      </c>
      <c r="H103" s="25" t="s">
        <v>606</v>
      </c>
      <c r="I103" s="44">
        <v>3907.5</v>
      </c>
      <c r="J103" s="44">
        <v>188.73</v>
      </c>
      <c r="K103" s="25" t="s">
        <v>606</v>
      </c>
      <c r="L103" s="44"/>
      <c r="M103" s="44">
        <v>3919.3</v>
      </c>
    </row>
    <row r="104" spans="1:13" ht="20.100000000000001" customHeight="1" x14ac:dyDescent="0.2">
      <c r="A104" s="89">
        <v>95</v>
      </c>
      <c r="B104" s="60" t="s">
        <v>799</v>
      </c>
      <c r="C104" s="61" t="s">
        <v>869</v>
      </c>
      <c r="D104" s="25">
        <v>2142</v>
      </c>
      <c r="E104" s="25">
        <v>1510</v>
      </c>
      <c r="F104" s="25">
        <v>35</v>
      </c>
      <c r="G104" s="25">
        <v>250</v>
      </c>
      <c r="H104" s="25" t="s">
        <v>606</v>
      </c>
      <c r="I104" s="25">
        <v>3687</v>
      </c>
      <c r="J104" s="25">
        <v>178.08</v>
      </c>
      <c r="K104" s="25" t="s">
        <v>606</v>
      </c>
      <c r="L104" s="25"/>
      <c r="M104" s="25">
        <v>1390.41</v>
      </c>
    </row>
    <row r="105" spans="1:13" ht="20.100000000000001" customHeight="1" x14ac:dyDescent="0.2">
      <c r="A105" s="89">
        <v>96</v>
      </c>
      <c r="B105" s="80" t="s">
        <v>1711</v>
      </c>
      <c r="C105" s="81" t="s">
        <v>744</v>
      </c>
      <c r="D105" s="44">
        <v>2176.1999999999998</v>
      </c>
      <c r="E105" s="44">
        <v>1510</v>
      </c>
      <c r="F105" s="44">
        <v>50</v>
      </c>
      <c r="G105" s="44">
        <v>250</v>
      </c>
      <c r="H105" s="25" t="s">
        <v>606</v>
      </c>
      <c r="I105" s="44">
        <v>3736.2</v>
      </c>
      <c r="J105" s="44">
        <v>180.46</v>
      </c>
      <c r="K105" s="25" t="s">
        <v>606</v>
      </c>
      <c r="L105" s="44"/>
      <c r="M105" s="44">
        <v>3791.0699999999997</v>
      </c>
    </row>
    <row r="106" spans="1:13" ht="20.100000000000001" customHeight="1" x14ac:dyDescent="0.2">
      <c r="A106" s="89">
        <v>97</v>
      </c>
      <c r="B106" s="80" t="s">
        <v>1586</v>
      </c>
      <c r="C106" s="81" t="s">
        <v>610</v>
      </c>
      <c r="D106" s="44">
        <v>2176.2000000000003</v>
      </c>
      <c r="E106" s="44">
        <v>1510</v>
      </c>
      <c r="F106" s="44">
        <v>50</v>
      </c>
      <c r="G106" s="44">
        <v>250</v>
      </c>
      <c r="H106" s="25" t="s">
        <v>606</v>
      </c>
      <c r="I106" s="44">
        <v>3736.2</v>
      </c>
      <c r="J106" s="44">
        <v>180.46</v>
      </c>
      <c r="K106" s="25" t="s">
        <v>606</v>
      </c>
      <c r="L106" s="44"/>
      <c r="M106" s="44">
        <v>3781.07</v>
      </c>
    </row>
    <row r="107" spans="1:13" ht="20.100000000000001" customHeight="1" x14ac:dyDescent="0.2">
      <c r="A107" s="89">
        <v>98</v>
      </c>
      <c r="B107" s="48" t="s">
        <v>1085</v>
      </c>
      <c r="C107" s="82" t="s">
        <v>605</v>
      </c>
      <c r="D107" s="44">
        <v>2142</v>
      </c>
      <c r="E107" s="44">
        <v>1510</v>
      </c>
      <c r="F107" s="55">
        <v>35</v>
      </c>
      <c r="G107" s="44">
        <v>250</v>
      </c>
      <c r="H107" s="25" t="s">
        <v>606</v>
      </c>
      <c r="I107" s="55">
        <v>3687</v>
      </c>
      <c r="J107" s="55">
        <v>178.08</v>
      </c>
      <c r="K107" s="25" t="s">
        <v>606</v>
      </c>
      <c r="L107" s="44"/>
      <c r="M107" s="44">
        <v>3749.2</v>
      </c>
    </row>
    <row r="108" spans="1:13" ht="20.100000000000001" customHeight="1" x14ac:dyDescent="0.2">
      <c r="A108" s="89">
        <v>99</v>
      </c>
      <c r="B108" s="80" t="s">
        <v>1680</v>
      </c>
      <c r="C108" s="81" t="s">
        <v>742</v>
      </c>
      <c r="D108" s="44">
        <v>2238.9</v>
      </c>
      <c r="E108" s="44">
        <v>1510</v>
      </c>
      <c r="F108" s="44">
        <v>75</v>
      </c>
      <c r="G108" s="44">
        <v>250</v>
      </c>
      <c r="H108" s="25" t="s">
        <v>606</v>
      </c>
      <c r="I108" s="44">
        <v>3823.9</v>
      </c>
      <c r="J108" s="44">
        <v>184.69</v>
      </c>
      <c r="K108" s="25" t="s">
        <v>606</v>
      </c>
      <c r="L108" s="44"/>
      <c r="M108" s="44">
        <v>2209.5</v>
      </c>
    </row>
    <row r="109" spans="1:13" ht="20.100000000000001" customHeight="1" x14ac:dyDescent="0.2">
      <c r="A109" s="89">
        <v>100</v>
      </c>
      <c r="B109" s="80" t="s">
        <v>1795</v>
      </c>
      <c r="C109" s="81" t="s">
        <v>1824</v>
      </c>
      <c r="D109" s="44">
        <v>2142</v>
      </c>
      <c r="E109" s="44">
        <v>1510</v>
      </c>
      <c r="F109" s="44">
        <v>35</v>
      </c>
      <c r="G109" s="44">
        <v>250</v>
      </c>
      <c r="H109" s="25" t="s">
        <v>606</v>
      </c>
      <c r="I109" s="44">
        <v>3687</v>
      </c>
      <c r="J109" s="44">
        <v>178.08</v>
      </c>
      <c r="K109" s="25" t="s">
        <v>606</v>
      </c>
      <c r="L109" s="44"/>
      <c r="M109" s="44">
        <v>2173.7200000000003</v>
      </c>
    </row>
    <row r="110" spans="1:13" ht="20.100000000000001" customHeight="1" x14ac:dyDescent="0.2">
      <c r="A110" s="89">
        <v>101</v>
      </c>
      <c r="B110" s="60" t="s">
        <v>724</v>
      </c>
      <c r="C110" s="61" t="s">
        <v>646</v>
      </c>
      <c r="D110" s="25">
        <v>2347.5</v>
      </c>
      <c r="E110" s="25">
        <v>1510</v>
      </c>
      <c r="F110" s="25">
        <v>75</v>
      </c>
      <c r="G110" s="25">
        <v>250</v>
      </c>
      <c r="H110" s="25" t="s">
        <v>606</v>
      </c>
      <c r="I110" s="25">
        <v>3932.5</v>
      </c>
      <c r="J110" s="25">
        <v>189.94</v>
      </c>
      <c r="K110" s="25" t="s">
        <v>606</v>
      </c>
      <c r="L110" s="25"/>
      <c r="M110" s="25">
        <v>3510.51</v>
      </c>
    </row>
    <row r="111" spans="1:13" ht="20.100000000000001" customHeight="1" x14ac:dyDescent="0.2">
      <c r="A111" s="89">
        <v>102</v>
      </c>
      <c r="B111" s="63" t="s">
        <v>749</v>
      </c>
      <c r="C111" s="61" t="s">
        <v>745</v>
      </c>
      <c r="D111" s="25">
        <v>2142</v>
      </c>
      <c r="E111" s="25">
        <v>1510</v>
      </c>
      <c r="F111" s="25">
        <v>50</v>
      </c>
      <c r="G111" s="38">
        <v>250</v>
      </c>
      <c r="H111" s="25" t="s">
        <v>606</v>
      </c>
      <c r="I111" s="25">
        <v>3702</v>
      </c>
      <c r="J111" s="25">
        <v>178.81</v>
      </c>
      <c r="K111" s="25" t="s">
        <v>606</v>
      </c>
      <c r="L111" s="25"/>
      <c r="M111" s="25">
        <v>3346.2500000000005</v>
      </c>
    </row>
    <row r="112" spans="1:13" ht="20.100000000000001" customHeight="1" x14ac:dyDescent="0.2">
      <c r="A112" s="89">
        <v>103</v>
      </c>
      <c r="B112" s="80" t="s">
        <v>1667</v>
      </c>
      <c r="C112" s="81" t="s">
        <v>1813</v>
      </c>
      <c r="D112" s="44">
        <v>2269.1999999999998</v>
      </c>
      <c r="E112" s="44">
        <v>1510</v>
      </c>
      <c r="F112" s="44">
        <v>75</v>
      </c>
      <c r="G112" s="44">
        <v>250</v>
      </c>
      <c r="H112" s="25" t="s">
        <v>606</v>
      </c>
      <c r="I112" s="44">
        <v>3854.2</v>
      </c>
      <c r="J112" s="44">
        <v>186.16</v>
      </c>
      <c r="K112" s="25" t="s">
        <v>606</v>
      </c>
      <c r="L112" s="44"/>
      <c r="M112" s="44">
        <v>3879.91</v>
      </c>
    </row>
    <row r="113" spans="1:13" ht="20.100000000000001" customHeight="1" x14ac:dyDescent="0.2">
      <c r="A113" s="89">
        <v>104</v>
      </c>
      <c r="B113" s="80" t="s">
        <v>1089</v>
      </c>
      <c r="C113" s="81" t="s">
        <v>671</v>
      </c>
      <c r="D113" s="44">
        <v>2176.1999999999998</v>
      </c>
      <c r="E113" s="55">
        <f>950+560</f>
        <v>1510</v>
      </c>
      <c r="F113" s="44">
        <v>75</v>
      </c>
      <c r="G113" s="44">
        <v>250</v>
      </c>
      <c r="H113" s="25" t="s">
        <v>606</v>
      </c>
      <c r="I113" s="44">
        <v>3761.2</v>
      </c>
      <c r="J113" s="44">
        <v>181.67</v>
      </c>
      <c r="K113" s="25" t="s">
        <v>606</v>
      </c>
      <c r="L113" s="44"/>
      <c r="M113" s="44">
        <v>3405.8</v>
      </c>
    </row>
    <row r="114" spans="1:13" ht="20.100000000000001" customHeight="1" x14ac:dyDescent="0.2">
      <c r="A114" s="89">
        <v>105</v>
      </c>
      <c r="B114" s="49" t="s">
        <v>1234</v>
      </c>
      <c r="C114" s="81" t="s">
        <v>984</v>
      </c>
      <c r="D114" s="44">
        <v>2327.7000000000003</v>
      </c>
      <c r="E114" s="44">
        <v>1510</v>
      </c>
      <c r="F114" s="25" t="s">
        <v>606</v>
      </c>
      <c r="G114" s="44">
        <v>250</v>
      </c>
      <c r="H114" s="25" t="s">
        <v>606</v>
      </c>
      <c r="I114" s="44">
        <v>3837.7</v>
      </c>
      <c r="J114" s="44">
        <v>185.36</v>
      </c>
      <c r="K114" s="25" t="s">
        <v>606</v>
      </c>
      <c r="L114" s="44"/>
      <c r="M114" s="54">
        <v>3902.34</v>
      </c>
    </row>
    <row r="115" spans="1:13" ht="20.100000000000001" customHeight="1" x14ac:dyDescent="0.2">
      <c r="A115" s="89">
        <v>106</v>
      </c>
      <c r="B115" s="80" t="s">
        <v>1529</v>
      </c>
      <c r="C115" s="81" t="s">
        <v>1636</v>
      </c>
      <c r="D115" s="44">
        <v>2142</v>
      </c>
      <c r="E115" s="44">
        <v>1510</v>
      </c>
      <c r="F115" s="44">
        <v>50</v>
      </c>
      <c r="G115" s="44">
        <v>250</v>
      </c>
      <c r="H115" s="25" t="s">
        <v>606</v>
      </c>
      <c r="I115" s="44">
        <v>3702</v>
      </c>
      <c r="J115" s="44">
        <v>178.81</v>
      </c>
      <c r="K115" s="25" t="s">
        <v>606</v>
      </c>
      <c r="L115" s="44"/>
      <c r="M115" s="44">
        <v>3355.97</v>
      </c>
    </row>
    <row r="116" spans="1:13" ht="20.100000000000001" customHeight="1" x14ac:dyDescent="0.2">
      <c r="A116" s="89">
        <v>107</v>
      </c>
      <c r="B116" s="80" t="s">
        <v>1723</v>
      </c>
      <c r="C116" s="81" t="s">
        <v>622</v>
      </c>
      <c r="D116" s="44">
        <v>2176.1999999999998</v>
      </c>
      <c r="E116" s="44">
        <v>1510</v>
      </c>
      <c r="F116" s="44">
        <v>50</v>
      </c>
      <c r="G116" s="44">
        <v>250</v>
      </c>
      <c r="H116" s="25" t="s">
        <v>606</v>
      </c>
      <c r="I116" s="44">
        <v>3736.2</v>
      </c>
      <c r="J116" s="44">
        <v>180.46</v>
      </c>
      <c r="K116" s="25" t="s">
        <v>606</v>
      </c>
      <c r="L116" s="44"/>
      <c r="M116" s="44">
        <v>3394.7599999999998</v>
      </c>
    </row>
    <row r="117" spans="1:13" ht="20.100000000000001" customHeight="1" x14ac:dyDescent="0.2">
      <c r="A117" s="89">
        <v>108</v>
      </c>
      <c r="B117" s="80" t="s">
        <v>1542</v>
      </c>
      <c r="C117" s="81" t="s">
        <v>1636</v>
      </c>
      <c r="D117" s="44">
        <v>2142</v>
      </c>
      <c r="E117" s="44">
        <v>1510</v>
      </c>
      <c r="F117" s="44">
        <v>75</v>
      </c>
      <c r="G117" s="44">
        <v>250</v>
      </c>
      <c r="H117" s="25" t="s">
        <v>606</v>
      </c>
      <c r="I117" s="44">
        <v>3727</v>
      </c>
      <c r="J117" s="44">
        <v>180.01</v>
      </c>
      <c r="K117" s="25" t="s">
        <v>606</v>
      </c>
      <c r="L117" s="44"/>
      <c r="M117" s="44">
        <v>3777.27</v>
      </c>
    </row>
    <row r="118" spans="1:13" ht="20.100000000000001" customHeight="1" x14ac:dyDescent="0.2">
      <c r="A118" s="89">
        <v>109</v>
      </c>
      <c r="B118" s="60" t="s">
        <v>800</v>
      </c>
      <c r="C118" s="61" t="s">
        <v>869</v>
      </c>
      <c r="D118" s="25">
        <v>2142</v>
      </c>
      <c r="E118" s="25">
        <v>1510</v>
      </c>
      <c r="F118" s="25">
        <v>35</v>
      </c>
      <c r="G118" s="25">
        <v>250</v>
      </c>
      <c r="H118" s="25" t="s">
        <v>606</v>
      </c>
      <c r="I118" s="25">
        <v>3687</v>
      </c>
      <c r="J118" s="25">
        <v>178.08</v>
      </c>
      <c r="K118" s="25" t="s">
        <v>606</v>
      </c>
      <c r="L118" s="25"/>
      <c r="M118" s="25">
        <v>3739.2</v>
      </c>
    </row>
    <row r="119" spans="1:13" ht="20.100000000000001" customHeight="1" x14ac:dyDescent="0.2">
      <c r="A119" s="89">
        <v>110</v>
      </c>
      <c r="B119" s="60" t="s">
        <v>669</v>
      </c>
      <c r="C119" s="61" t="s">
        <v>672</v>
      </c>
      <c r="D119" s="25">
        <v>2142</v>
      </c>
      <c r="E119" s="25">
        <v>1510</v>
      </c>
      <c r="F119" s="25">
        <v>75</v>
      </c>
      <c r="G119" s="25">
        <v>250</v>
      </c>
      <c r="H119" s="25" t="s">
        <v>606</v>
      </c>
      <c r="I119" s="25">
        <v>3727</v>
      </c>
      <c r="J119" s="25">
        <v>180.01</v>
      </c>
      <c r="K119" s="25" t="s">
        <v>606</v>
      </c>
      <c r="L119" s="25"/>
      <c r="M119" s="25">
        <v>3777.27</v>
      </c>
    </row>
    <row r="120" spans="1:13" ht="20.100000000000001" customHeight="1" x14ac:dyDescent="0.2">
      <c r="A120" s="89">
        <v>111</v>
      </c>
      <c r="B120" s="80" t="s">
        <v>1140</v>
      </c>
      <c r="C120" s="81" t="s">
        <v>610</v>
      </c>
      <c r="D120" s="44">
        <v>2176.2000000000003</v>
      </c>
      <c r="E120" s="44">
        <v>1510</v>
      </c>
      <c r="F120" s="25" t="s">
        <v>606</v>
      </c>
      <c r="G120" s="44">
        <v>250</v>
      </c>
      <c r="H120" s="25" t="s">
        <v>606</v>
      </c>
      <c r="I120" s="44">
        <v>3686.2</v>
      </c>
      <c r="J120" s="44">
        <v>178.04</v>
      </c>
      <c r="K120" s="25" t="s">
        <v>606</v>
      </c>
      <c r="L120" s="44"/>
      <c r="M120" s="44">
        <v>2249.37</v>
      </c>
    </row>
    <row r="121" spans="1:13" ht="20.100000000000001" customHeight="1" x14ac:dyDescent="0.2">
      <c r="A121" s="89">
        <v>112</v>
      </c>
      <c r="B121" s="80" t="s">
        <v>1427</v>
      </c>
      <c r="C121" s="81" t="s">
        <v>672</v>
      </c>
      <c r="D121" s="44">
        <v>2142</v>
      </c>
      <c r="E121" s="44">
        <v>1510</v>
      </c>
      <c r="F121" s="44">
        <v>50</v>
      </c>
      <c r="G121" s="44">
        <v>250</v>
      </c>
      <c r="H121" s="25" t="s">
        <v>606</v>
      </c>
      <c r="I121" s="44">
        <v>3702</v>
      </c>
      <c r="J121" s="44">
        <v>178.81</v>
      </c>
      <c r="K121" s="25" t="s">
        <v>606</v>
      </c>
      <c r="L121" s="44"/>
      <c r="M121" s="44">
        <v>3355.9700000000003</v>
      </c>
    </row>
    <row r="122" spans="1:13" ht="20.100000000000001" customHeight="1" x14ac:dyDescent="0.2">
      <c r="A122" s="89">
        <v>113</v>
      </c>
      <c r="B122" s="60" t="s">
        <v>801</v>
      </c>
      <c r="C122" s="61" t="s">
        <v>869</v>
      </c>
      <c r="D122" s="25">
        <v>2142</v>
      </c>
      <c r="E122" s="25">
        <v>1510</v>
      </c>
      <c r="F122" s="25" t="s">
        <v>606</v>
      </c>
      <c r="G122" s="25">
        <v>250</v>
      </c>
      <c r="H122" s="25" t="s">
        <v>606</v>
      </c>
      <c r="I122" s="25">
        <v>3652</v>
      </c>
      <c r="J122" s="25">
        <v>176.39</v>
      </c>
      <c r="K122" s="25" t="s">
        <v>606</v>
      </c>
      <c r="L122" s="25"/>
      <c r="M122" s="25">
        <v>3715.89</v>
      </c>
    </row>
    <row r="123" spans="1:13" ht="20.100000000000001" customHeight="1" x14ac:dyDescent="0.2">
      <c r="A123" s="89">
        <v>114</v>
      </c>
      <c r="B123" s="49" t="s">
        <v>1239</v>
      </c>
      <c r="C123" s="81" t="s">
        <v>1178</v>
      </c>
      <c r="D123" s="44">
        <v>2207.7000000000003</v>
      </c>
      <c r="E123" s="44">
        <v>1510</v>
      </c>
      <c r="F123" s="25" t="s">
        <v>606</v>
      </c>
      <c r="G123" s="44">
        <v>250</v>
      </c>
      <c r="H123" s="25" t="s">
        <v>606</v>
      </c>
      <c r="I123" s="44">
        <v>3717.7</v>
      </c>
      <c r="J123" s="44">
        <v>179.56</v>
      </c>
      <c r="K123" s="25" t="s">
        <v>606</v>
      </c>
      <c r="L123" s="44"/>
      <c r="M123" s="54">
        <v>3788.14</v>
      </c>
    </row>
    <row r="124" spans="1:13" ht="20.100000000000001" customHeight="1" x14ac:dyDescent="0.2">
      <c r="A124" s="89">
        <v>115</v>
      </c>
      <c r="B124" s="80" t="s">
        <v>1809</v>
      </c>
      <c r="C124" s="81" t="s">
        <v>742</v>
      </c>
      <c r="D124" s="44">
        <v>2238.9</v>
      </c>
      <c r="E124" s="44">
        <v>1510</v>
      </c>
      <c r="F124" s="44">
        <v>50</v>
      </c>
      <c r="G124" s="44">
        <v>250</v>
      </c>
      <c r="H124" s="25" t="s">
        <v>606</v>
      </c>
      <c r="I124" s="44">
        <v>3798.9</v>
      </c>
      <c r="J124" s="44">
        <v>183.49</v>
      </c>
      <c r="K124" s="25" t="s">
        <v>606</v>
      </c>
      <c r="L124" s="44"/>
      <c r="M124" s="44">
        <v>3841.66</v>
      </c>
    </row>
    <row r="125" spans="1:13" ht="20.100000000000001" customHeight="1" x14ac:dyDescent="0.2">
      <c r="A125" s="89">
        <v>116</v>
      </c>
      <c r="B125" s="49" t="s">
        <v>1245</v>
      </c>
      <c r="C125" s="81" t="s">
        <v>1261</v>
      </c>
      <c r="D125" s="44">
        <v>2269.1999999999998</v>
      </c>
      <c r="E125" s="44">
        <v>1510</v>
      </c>
      <c r="F125" s="25" t="s">
        <v>606</v>
      </c>
      <c r="G125" s="44">
        <v>250</v>
      </c>
      <c r="H125" s="25" t="s">
        <v>606</v>
      </c>
      <c r="I125" s="44">
        <v>3779.2</v>
      </c>
      <c r="J125" s="44">
        <v>182.54</v>
      </c>
      <c r="K125" s="25" t="s">
        <v>606</v>
      </c>
      <c r="L125" s="44"/>
      <c r="M125" s="54">
        <v>3846.66</v>
      </c>
    </row>
    <row r="126" spans="1:13" ht="20.100000000000001" customHeight="1" x14ac:dyDescent="0.2">
      <c r="A126" s="89">
        <v>117</v>
      </c>
      <c r="B126" s="60" t="s">
        <v>937</v>
      </c>
      <c r="C126" s="61" t="s">
        <v>869</v>
      </c>
      <c r="D126" s="25">
        <v>2142</v>
      </c>
      <c r="E126" s="25">
        <v>1510</v>
      </c>
      <c r="F126" s="25" t="s">
        <v>606</v>
      </c>
      <c r="G126" s="25">
        <v>250</v>
      </c>
      <c r="H126" s="25" t="s">
        <v>606</v>
      </c>
      <c r="I126" s="25">
        <v>3687</v>
      </c>
      <c r="J126" s="25">
        <v>178.08</v>
      </c>
      <c r="K126" s="25" t="s">
        <v>606</v>
      </c>
      <c r="L126" s="25"/>
      <c r="M126" s="25">
        <v>3353.35</v>
      </c>
    </row>
    <row r="127" spans="1:13" ht="20.100000000000001" customHeight="1" x14ac:dyDescent="0.2">
      <c r="A127" s="89">
        <v>118</v>
      </c>
      <c r="B127" s="80" t="s">
        <v>1749</v>
      </c>
      <c r="C127" s="81" t="s">
        <v>1095</v>
      </c>
      <c r="D127" s="44">
        <v>2142</v>
      </c>
      <c r="E127" s="44">
        <v>1510</v>
      </c>
      <c r="F127" s="44">
        <v>35</v>
      </c>
      <c r="G127" s="44">
        <v>250</v>
      </c>
      <c r="H127" s="25" t="s">
        <v>606</v>
      </c>
      <c r="I127" s="44">
        <v>3687</v>
      </c>
      <c r="J127" s="44">
        <v>178.08</v>
      </c>
      <c r="K127" s="25" t="s">
        <v>606</v>
      </c>
      <c r="L127" s="44"/>
      <c r="M127" s="44">
        <v>1936.7</v>
      </c>
    </row>
    <row r="128" spans="1:13" ht="20.100000000000001" customHeight="1" x14ac:dyDescent="0.2">
      <c r="A128" s="89">
        <v>119</v>
      </c>
      <c r="B128" s="60" t="s">
        <v>613</v>
      </c>
      <c r="C128" s="61" t="s">
        <v>622</v>
      </c>
      <c r="D128" s="25">
        <v>2176.2000000000003</v>
      </c>
      <c r="E128" s="25">
        <v>1510</v>
      </c>
      <c r="F128" s="25">
        <v>50</v>
      </c>
      <c r="G128" s="25">
        <v>250</v>
      </c>
      <c r="H128" s="25" t="s">
        <v>606</v>
      </c>
      <c r="I128" s="25">
        <v>3736.2000000000003</v>
      </c>
      <c r="J128" s="25">
        <v>180.46</v>
      </c>
      <c r="K128" s="25" t="s">
        <v>606</v>
      </c>
      <c r="L128" s="25"/>
      <c r="M128" s="25">
        <v>3791.07</v>
      </c>
    </row>
    <row r="129" spans="1:13" ht="20.100000000000001" customHeight="1" x14ac:dyDescent="0.2">
      <c r="A129" s="89">
        <v>120</v>
      </c>
      <c r="B129" s="65" t="s">
        <v>986</v>
      </c>
      <c r="C129" s="61" t="s">
        <v>869</v>
      </c>
      <c r="D129" s="25">
        <v>2142</v>
      </c>
      <c r="E129" s="25">
        <v>1510</v>
      </c>
      <c r="F129" s="25" t="s">
        <v>606</v>
      </c>
      <c r="G129" s="25">
        <v>250</v>
      </c>
      <c r="H129" s="25" t="s">
        <v>606</v>
      </c>
      <c r="I129" s="25">
        <v>3652</v>
      </c>
      <c r="J129" s="25">
        <v>176.39</v>
      </c>
      <c r="K129" s="25" t="s">
        <v>606</v>
      </c>
      <c r="L129" s="25"/>
      <c r="M129" s="25">
        <v>3314.1700000000005</v>
      </c>
    </row>
    <row r="130" spans="1:13" ht="20.100000000000001" customHeight="1" x14ac:dyDescent="0.2">
      <c r="A130" s="89">
        <v>121</v>
      </c>
      <c r="B130" s="65" t="s">
        <v>686</v>
      </c>
      <c r="C130" s="61" t="s">
        <v>672</v>
      </c>
      <c r="D130" s="25">
        <v>2142</v>
      </c>
      <c r="E130" s="25">
        <v>1510</v>
      </c>
      <c r="F130" s="25">
        <v>35</v>
      </c>
      <c r="G130" s="25">
        <v>250</v>
      </c>
      <c r="H130" s="25" t="s">
        <v>606</v>
      </c>
      <c r="I130" s="25">
        <v>3687</v>
      </c>
      <c r="J130" s="25">
        <v>178.08</v>
      </c>
      <c r="K130" s="25" t="s">
        <v>606</v>
      </c>
      <c r="L130" s="25"/>
      <c r="M130" s="25">
        <v>2285.42</v>
      </c>
    </row>
    <row r="131" spans="1:13" ht="20.100000000000001" customHeight="1" x14ac:dyDescent="0.2">
      <c r="A131" s="89">
        <v>122</v>
      </c>
      <c r="B131" s="67" t="s">
        <v>577</v>
      </c>
      <c r="C131" s="75" t="s">
        <v>597</v>
      </c>
      <c r="D131" s="25">
        <v>2142</v>
      </c>
      <c r="E131" s="25">
        <v>1510</v>
      </c>
      <c r="F131" s="25" t="s">
        <v>606</v>
      </c>
      <c r="G131" s="25">
        <v>250</v>
      </c>
      <c r="H131" s="25" t="s">
        <v>606</v>
      </c>
      <c r="I131" s="34">
        <v>3725.61</v>
      </c>
      <c r="J131" s="25">
        <v>176.39</v>
      </c>
      <c r="K131" s="25" t="s">
        <v>606</v>
      </c>
      <c r="L131" s="25"/>
      <c r="M131" s="25">
        <v>3725.61</v>
      </c>
    </row>
    <row r="132" spans="1:13" ht="20.100000000000001" customHeight="1" x14ac:dyDescent="0.2">
      <c r="A132" s="89">
        <v>123</v>
      </c>
      <c r="B132" s="63" t="s">
        <v>677</v>
      </c>
      <c r="C132" s="61" t="s">
        <v>605</v>
      </c>
      <c r="D132" s="25">
        <v>2142</v>
      </c>
      <c r="E132" s="25">
        <v>1510</v>
      </c>
      <c r="F132" s="25">
        <v>50</v>
      </c>
      <c r="G132" s="25">
        <v>250</v>
      </c>
      <c r="H132" s="25" t="s">
        <v>606</v>
      </c>
      <c r="I132" s="25">
        <v>3702</v>
      </c>
      <c r="J132" s="25">
        <v>178.81</v>
      </c>
      <c r="K132" s="25" t="s">
        <v>606</v>
      </c>
      <c r="L132" s="25"/>
      <c r="M132" s="25">
        <v>3763.47</v>
      </c>
    </row>
    <row r="133" spans="1:13" ht="20.100000000000001" customHeight="1" x14ac:dyDescent="0.2">
      <c r="A133" s="89">
        <v>124</v>
      </c>
      <c r="B133" s="80" t="s">
        <v>1347</v>
      </c>
      <c r="C133" s="81" t="s">
        <v>605</v>
      </c>
      <c r="D133" s="44">
        <v>2142</v>
      </c>
      <c r="E133" s="44">
        <v>1510</v>
      </c>
      <c r="F133" s="44">
        <v>50</v>
      </c>
      <c r="G133" s="44">
        <v>250</v>
      </c>
      <c r="H133" s="25" t="s">
        <v>606</v>
      </c>
      <c r="I133" s="44">
        <v>3702</v>
      </c>
      <c r="J133" s="44">
        <v>178.81</v>
      </c>
      <c r="K133" s="25" t="s">
        <v>606</v>
      </c>
      <c r="L133" s="44"/>
      <c r="M133" s="44">
        <v>3753.47</v>
      </c>
    </row>
    <row r="134" spans="1:13" ht="20.100000000000001" customHeight="1" x14ac:dyDescent="0.2">
      <c r="A134" s="89">
        <v>125</v>
      </c>
      <c r="B134" s="80" t="s">
        <v>1144</v>
      </c>
      <c r="C134" s="81" t="s">
        <v>943</v>
      </c>
      <c r="D134" s="44">
        <v>2142</v>
      </c>
      <c r="E134" s="44">
        <v>1510</v>
      </c>
      <c r="F134" s="25" t="s">
        <v>606</v>
      </c>
      <c r="G134" s="44">
        <v>250</v>
      </c>
      <c r="H134" s="25" t="s">
        <v>606</v>
      </c>
      <c r="I134" s="44">
        <v>3652</v>
      </c>
      <c r="J134" s="44">
        <v>176.39</v>
      </c>
      <c r="K134" s="25" t="s">
        <v>606</v>
      </c>
      <c r="L134" s="44"/>
      <c r="M134" s="44">
        <v>3725.61</v>
      </c>
    </row>
    <row r="135" spans="1:13" ht="20.100000000000001" customHeight="1" x14ac:dyDescent="0.2">
      <c r="A135" s="89">
        <v>126</v>
      </c>
      <c r="B135" s="60" t="s">
        <v>940</v>
      </c>
      <c r="C135" s="61" t="s">
        <v>597</v>
      </c>
      <c r="D135" s="25">
        <v>2142</v>
      </c>
      <c r="E135" s="25">
        <v>1510</v>
      </c>
      <c r="F135" s="25" t="s">
        <v>606</v>
      </c>
      <c r="G135" s="25">
        <v>250</v>
      </c>
      <c r="H135" s="25" t="s">
        <v>606</v>
      </c>
      <c r="I135" s="25">
        <v>3652</v>
      </c>
      <c r="J135" s="25">
        <v>176.39</v>
      </c>
      <c r="K135" s="25" t="s">
        <v>606</v>
      </c>
      <c r="L135" s="25"/>
      <c r="M135" s="25">
        <v>3725.61</v>
      </c>
    </row>
    <row r="136" spans="1:13" ht="20.100000000000001" customHeight="1" x14ac:dyDescent="0.2">
      <c r="A136" s="89">
        <v>127</v>
      </c>
      <c r="B136" s="80" t="s">
        <v>1344</v>
      </c>
      <c r="C136" s="81" t="s">
        <v>672</v>
      </c>
      <c r="D136" s="44">
        <v>2142</v>
      </c>
      <c r="E136" s="44">
        <v>1510</v>
      </c>
      <c r="F136" s="44">
        <v>50</v>
      </c>
      <c r="G136" s="44">
        <v>250</v>
      </c>
      <c r="H136" s="25" t="s">
        <v>606</v>
      </c>
      <c r="I136" s="44">
        <v>3702</v>
      </c>
      <c r="J136" s="44">
        <v>178.81</v>
      </c>
      <c r="K136" s="25" t="s">
        <v>606</v>
      </c>
      <c r="L136" s="44"/>
      <c r="M136" s="44">
        <v>3355.9700000000003</v>
      </c>
    </row>
    <row r="137" spans="1:13" ht="20.100000000000001" customHeight="1" x14ac:dyDescent="0.2">
      <c r="A137" s="89">
        <v>128</v>
      </c>
      <c r="B137" s="60" t="s">
        <v>802</v>
      </c>
      <c r="C137" s="61" t="s">
        <v>869</v>
      </c>
      <c r="D137" s="25">
        <v>2142</v>
      </c>
      <c r="E137" s="25">
        <v>1510</v>
      </c>
      <c r="F137" s="25" t="s">
        <v>606</v>
      </c>
      <c r="G137" s="25">
        <v>250</v>
      </c>
      <c r="H137" s="25" t="s">
        <v>606</v>
      </c>
      <c r="I137" s="25">
        <v>3652</v>
      </c>
      <c r="J137" s="25">
        <v>176.39</v>
      </c>
      <c r="K137" s="25" t="s">
        <v>606</v>
      </c>
      <c r="L137" s="25"/>
      <c r="M137" s="25">
        <v>2422.31</v>
      </c>
    </row>
    <row r="138" spans="1:13" ht="20.100000000000001" customHeight="1" x14ac:dyDescent="0.2">
      <c r="A138" s="89">
        <v>129</v>
      </c>
      <c r="B138" s="60" t="s">
        <v>717</v>
      </c>
      <c r="C138" s="61" t="s">
        <v>722</v>
      </c>
      <c r="D138" s="25">
        <v>2142</v>
      </c>
      <c r="E138" s="25">
        <v>1510</v>
      </c>
      <c r="F138" s="25">
        <v>0</v>
      </c>
      <c r="G138" s="25">
        <v>250</v>
      </c>
      <c r="H138" s="25" t="s">
        <v>606</v>
      </c>
      <c r="I138" s="25">
        <v>3652</v>
      </c>
      <c r="J138" s="25">
        <v>176.39</v>
      </c>
      <c r="K138" s="25" t="s">
        <v>606</v>
      </c>
      <c r="L138" s="25"/>
      <c r="M138" s="25">
        <v>3725.61</v>
      </c>
    </row>
    <row r="139" spans="1:13" ht="20.100000000000001" customHeight="1" x14ac:dyDescent="0.2">
      <c r="A139" s="89">
        <v>130</v>
      </c>
      <c r="B139" s="60" t="s">
        <v>639</v>
      </c>
      <c r="C139" s="61" t="s">
        <v>622</v>
      </c>
      <c r="D139" s="25">
        <v>2176.2000000000003</v>
      </c>
      <c r="E139" s="25">
        <v>1510</v>
      </c>
      <c r="F139" s="25">
        <v>75</v>
      </c>
      <c r="G139" s="25">
        <v>250</v>
      </c>
      <c r="H139" s="25" t="s">
        <v>606</v>
      </c>
      <c r="I139" s="25">
        <v>3761.2000000000003</v>
      </c>
      <c r="J139" s="25">
        <v>181.67</v>
      </c>
      <c r="K139" s="25" t="s">
        <v>606</v>
      </c>
      <c r="L139" s="25"/>
      <c r="M139" s="25">
        <v>2215.1</v>
      </c>
    </row>
    <row r="140" spans="1:13" ht="20.100000000000001" customHeight="1" x14ac:dyDescent="0.2">
      <c r="A140" s="89">
        <v>131</v>
      </c>
      <c r="B140" s="60" t="s">
        <v>912</v>
      </c>
      <c r="C140" s="61" t="s">
        <v>869</v>
      </c>
      <c r="D140" s="25">
        <v>2142</v>
      </c>
      <c r="E140" s="25">
        <v>1510</v>
      </c>
      <c r="F140" s="25">
        <v>75</v>
      </c>
      <c r="G140" s="25">
        <v>250</v>
      </c>
      <c r="H140" s="25" t="s">
        <v>606</v>
      </c>
      <c r="I140" s="25">
        <v>3727</v>
      </c>
      <c r="J140" s="25">
        <v>180.01</v>
      </c>
      <c r="K140" s="25" t="s">
        <v>606</v>
      </c>
      <c r="L140" s="25"/>
      <c r="M140" s="25">
        <v>3055.5099999999998</v>
      </c>
    </row>
    <row r="141" spans="1:13" ht="20.100000000000001" customHeight="1" x14ac:dyDescent="0.2">
      <c r="A141" s="89">
        <v>132</v>
      </c>
      <c r="B141" s="60" t="s">
        <v>843</v>
      </c>
      <c r="C141" s="61" t="s">
        <v>597</v>
      </c>
      <c r="D141" s="25">
        <v>2142</v>
      </c>
      <c r="E141" s="25">
        <v>1510</v>
      </c>
      <c r="F141" s="25" t="s">
        <v>606</v>
      </c>
      <c r="G141" s="25">
        <v>250</v>
      </c>
      <c r="H141" s="25" t="s">
        <v>606</v>
      </c>
      <c r="I141" s="25">
        <v>3652</v>
      </c>
      <c r="J141" s="25">
        <v>176.39</v>
      </c>
      <c r="K141" s="25" t="s">
        <v>606</v>
      </c>
      <c r="L141" s="25"/>
      <c r="M141" s="25">
        <v>3323.89</v>
      </c>
    </row>
    <row r="142" spans="1:13" ht="20.100000000000001" customHeight="1" x14ac:dyDescent="0.2">
      <c r="A142" s="89">
        <v>133</v>
      </c>
      <c r="B142" s="80" t="s">
        <v>1547</v>
      </c>
      <c r="C142" s="81" t="s">
        <v>1636</v>
      </c>
      <c r="D142" s="44">
        <v>2142</v>
      </c>
      <c r="E142" s="44">
        <v>1510</v>
      </c>
      <c r="F142" s="44">
        <v>35</v>
      </c>
      <c r="G142" s="44">
        <v>250</v>
      </c>
      <c r="H142" s="25" t="s">
        <v>606</v>
      </c>
      <c r="I142" s="44">
        <v>3687</v>
      </c>
      <c r="J142" s="44">
        <v>178.08</v>
      </c>
      <c r="K142" s="25" t="s">
        <v>606</v>
      </c>
      <c r="L142" s="44"/>
      <c r="M142" s="44">
        <v>3343.35</v>
      </c>
    </row>
    <row r="143" spans="1:13" ht="20.100000000000001" customHeight="1" x14ac:dyDescent="0.2">
      <c r="A143" s="89">
        <v>134</v>
      </c>
      <c r="B143" s="67" t="s">
        <v>595</v>
      </c>
      <c r="C143" s="75" t="s">
        <v>597</v>
      </c>
      <c r="D143" s="25">
        <v>2142</v>
      </c>
      <c r="E143" s="25">
        <v>1510</v>
      </c>
      <c r="F143" s="25" t="s">
        <v>606</v>
      </c>
      <c r="G143" s="25">
        <v>250</v>
      </c>
      <c r="H143" s="25" t="s">
        <v>606</v>
      </c>
      <c r="I143" s="25">
        <v>3725.61</v>
      </c>
      <c r="J143" s="25">
        <v>176.39</v>
      </c>
      <c r="K143" s="25" t="s">
        <v>606</v>
      </c>
      <c r="L143" s="25"/>
      <c r="M143" s="25">
        <v>3725.61</v>
      </c>
    </row>
    <row r="144" spans="1:13" ht="20.100000000000001" customHeight="1" x14ac:dyDescent="0.2">
      <c r="A144" s="89">
        <v>135</v>
      </c>
      <c r="B144" s="60" t="s">
        <v>1016</v>
      </c>
      <c r="C144" s="61" t="s">
        <v>869</v>
      </c>
      <c r="D144" s="25">
        <v>2142</v>
      </c>
      <c r="E144" s="25">
        <v>1510</v>
      </c>
      <c r="F144" s="25">
        <v>35</v>
      </c>
      <c r="G144" s="25">
        <v>250</v>
      </c>
      <c r="H144" s="25" t="s">
        <v>606</v>
      </c>
      <c r="I144" s="25">
        <v>3687</v>
      </c>
      <c r="J144" s="25">
        <v>178.08</v>
      </c>
      <c r="K144" s="25" t="s">
        <v>606</v>
      </c>
      <c r="L144" s="25"/>
      <c r="M144" s="25">
        <v>2221.36</v>
      </c>
    </row>
    <row r="145" spans="1:13" ht="20.100000000000001" customHeight="1" x14ac:dyDescent="0.2">
      <c r="A145" s="89">
        <v>136</v>
      </c>
      <c r="B145" s="67" t="s">
        <v>569</v>
      </c>
      <c r="C145" s="75" t="s">
        <v>597</v>
      </c>
      <c r="D145" s="25">
        <v>2142</v>
      </c>
      <c r="E145" s="25">
        <v>1510</v>
      </c>
      <c r="F145" s="25" t="s">
        <v>606</v>
      </c>
      <c r="G145" s="25">
        <v>250</v>
      </c>
      <c r="H145" s="25" t="s">
        <v>606</v>
      </c>
      <c r="I145" s="25">
        <v>3323.8900000000003</v>
      </c>
      <c r="J145" s="25">
        <v>176.39</v>
      </c>
      <c r="K145" s="25" t="s">
        <v>606</v>
      </c>
      <c r="L145" s="25"/>
      <c r="M145" s="25">
        <v>3323.8900000000003</v>
      </c>
    </row>
    <row r="146" spans="1:13" ht="20.100000000000001" customHeight="1" x14ac:dyDescent="0.2">
      <c r="A146" s="89">
        <v>137</v>
      </c>
      <c r="B146" s="80" t="s">
        <v>1165</v>
      </c>
      <c r="C146" s="81" t="s">
        <v>1178</v>
      </c>
      <c r="D146" s="44">
        <v>2327.7000000000003</v>
      </c>
      <c r="E146" s="44">
        <v>1510</v>
      </c>
      <c r="F146" s="25" t="s">
        <v>606</v>
      </c>
      <c r="G146" s="44">
        <v>250</v>
      </c>
      <c r="H146" s="25" t="s">
        <v>606</v>
      </c>
      <c r="I146" s="44">
        <v>3837.7</v>
      </c>
      <c r="J146" s="44">
        <v>185.36</v>
      </c>
      <c r="K146" s="25" t="s">
        <v>606</v>
      </c>
      <c r="L146" s="44"/>
      <c r="M146" s="44">
        <v>3892.34</v>
      </c>
    </row>
    <row r="147" spans="1:13" ht="20.100000000000001" customHeight="1" x14ac:dyDescent="0.2">
      <c r="A147" s="89">
        <v>138</v>
      </c>
      <c r="B147" s="80" t="s">
        <v>1313</v>
      </c>
      <c r="C147" s="81" t="s">
        <v>672</v>
      </c>
      <c r="D147" s="44">
        <v>2142</v>
      </c>
      <c r="E147" s="44">
        <v>1510</v>
      </c>
      <c r="F147" s="44">
        <v>35</v>
      </c>
      <c r="G147" s="44">
        <v>250</v>
      </c>
      <c r="H147" s="25" t="s">
        <v>606</v>
      </c>
      <c r="I147" s="44">
        <v>3687</v>
      </c>
      <c r="J147" s="44">
        <v>178.08</v>
      </c>
      <c r="K147" s="25" t="s">
        <v>606</v>
      </c>
      <c r="L147" s="44"/>
      <c r="M147" s="44">
        <v>3739.2</v>
      </c>
    </row>
    <row r="148" spans="1:13" ht="20.100000000000001" customHeight="1" x14ac:dyDescent="0.2">
      <c r="A148" s="89">
        <v>139</v>
      </c>
      <c r="B148" s="80" t="s">
        <v>1277</v>
      </c>
      <c r="C148" s="81" t="s">
        <v>597</v>
      </c>
      <c r="D148" s="44">
        <v>2142</v>
      </c>
      <c r="E148" s="44">
        <v>1510</v>
      </c>
      <c r="F148" s="44">
        <v>0</v>
      </c>
      <c r="G148" s="44">
        <v>250</v>
      </c>
      <c r="H148" s="25" t="s">
        <v>606</v>
      </c>
      <c r="I148" s="44">
        <v>3652</v>
      </c>
      <c r="J148" s="44">
        <v>176.39</v>
      </c>
      <c r="K148" s="25" t="s">
        <v>606</v>
      </c>
      <c r="L148" s="44"/>
      <c r="M148" s="44">
        <v>3725.61</v>
      </c>
    </row>
    <row r="149" spans="1:13" ht="20.100000000000001" customHeight="1" x14ac:dyDescent="0.2">
      <c r="A149" s="89">
        <v>140</v>
      </c>
      <c r="B149" s="80" t="s">
        <v>1408</v>
      </c>
      <c r="C149" s="81" t="s">
        <v>1508</v>
      </c>
      <c r="D149" s="44">
        <v>2142</v>
      </c>
      <c r="E149" s="44">
        <v>1510</v>
      </c>
      <c r="F149" s="44">
        <v>35</v>
      </c>
      <c r="G149" s="44">
        <v>250</v>
      </c>
      <c r="H149" s="25" t="s">
        <v>606</v>
      </c>
      <c r="I149" s="44">
        <v>3687</v>
      </c>
      <c r="J149" s="44">
        <v>178.08</v>
      </c>
      <c r="K149" s="25" t="s">
        <v>606</v>
      </c>
      <c r="L149" s="44"/>
      <c r="M149" s="44">
        <v>2007.82</v>
      </c>
    </row>
    <row r="150" spans="1:13" ht="20.100000000000001" customHeight="1" x14ac:dyDescent="0.2">
      <c r="A150" s="89">
        <v>141</v>
      </c>
      <c r="B150" s="49" t="s">
        <v>1199</v>
      </c>
      <c r="C150" s="81" t="s">
        <v>610</v>
      </c>
      <c r="D150" s="44">
        <v>2207.7000000000003</v>
      </c>
      <c r="E150" s="44">
        <v>1510</v>
      </c>
      <c r="F150" s="25" t="s">
        <v>606</v>
      </c>
      <c r="G150" s="44">
        <v>250</v>
      </c>
      <c r="H150" s="25" t="s">
        <v>606</v>
      </c>
      <c r="I150" s="44">
        <v>3717.7</v>
      </c>
      <c r="J150" s="44">
        <v>179.56</v>
      </c>
      <c r="K150" s="25" t="s">
        <v>606</v>
      </c>
      <c r="L150" s="44"/>
      <c r="M150" s="54">
        <v>3778.14</v>
      </c>
    </row>
    <row r="151" spans="1:13" ht="20.100000000000001" customHeight="1" x14ac:dyDescent="0.2">
      <c r="A151" s="89">
        <v>142</v>
      </c>
      <c r="B151" s="49" t="s">
        <v>1115</v>
      </c>
      <c r="C151" s="81" t="s">
        <v>1116</v>
      </c>
      <c r="D151" s="44">
        <v>2269.1999999999998</v>
      </c>
      <c r="E151" s="44">
        <v>1510</v>
      </c>
      <c r="F151" s="44">
        <v>50</v>
      </c>
      <c r="G151" s="44">
        <v>250</v>
      </c>
      <c r="H151" s="25" t="s">
        <v>606</v>
      </c>
      <c r="I151" s="44">
        <v>3829.2</v>
      </c>
      <c r="J151" s="44">
        <v>184.95</v>
      </c>
      <c r="K151" s="25" t="s">
        <v>606</v>
      </c>
      <c r="L151" s="44"/>
      <c r="M151" s="44">
        <v>2583.16</v>
      </c>
    </row>
    <row r="152" spans="1:13" ht="20.100000000000001" customHeight="1" x14ac:dyDescent="0.2">
      <c r="A152" s="89">
        <v>143</v>
      </c>
      <c r="B152" s="80" t="s">
        <v>1197</v>
      </c>
      <c r="C152" s="81" t="s">
        <v>943</v>
      </c>
      <c r="D152" s="44">
        <v>2142</v>
      </c>
      <c r="E152" s="44">
        <v>1510</v>
      </c>
      <c r="F152" s="25" t="s">
        <v>606</v>
      </c>
      <c r="G152" s="44">
        <v>250</v>
      </c>
      <c r="H152" s="25" t="s">
        <v>606</v>
      </c>
      <c r="I152" s="44">
        <v>3652</v>
      </c>
      <c r="J152" s="44">
        <v>176.39</v>
      </c>
      <c r="K152" s="25" t="s">
        <v>606</v>
      </c>
      <c r="L152" s="44"/>
      <c r="M152" s="44">
        <v>3715.61</v>
      </c>
    </row>
    <row r="153" spans="1:13" ht="20.100000000000001" customHeight="1" x14ac:dyDescent="0.2">
      <c r="A153" s="89">
        <v>144</v>
      </c>
      <c r="B153" s="80" t="s">
        <v>1601</v>
      </c>
      <c r="C153" s="81" t="s">
        <v>1260</v>
      </c>
      <c r="D153" s="44">
        <v>2207.7000000000003</v>
      </c>
      <c r="E153" s="44">
        <v>1510</v>
      </c>
      <c r="F153" s="44">
        <v>75</v>
      </c>
      <c r="G153" s="44">
        <v>250</v>
      </c>
      <c r="H153" s="25" t="s">
        <v>606</v>
      </c>
      <c r="I153" s="44">
        <v>3792.7</v>
      </c>
      <c r="J153" s="44">
        <v>183.19</v>
      </c>
      <c r="K153" s="25" t="s">
        <v>606</v>
      </c>
      <c r="L153" s="44"/>
      <c r="M153" s="44">
        <v>3830.28</v>
      </c>
    </row>
    <row r="154" spans="1:13" ht="20.100000000000001" customHeight="1" x14ac:dyDescent="0.2">
      <c r="A154" s="89">
        <v>145</v>
      </c>
      <c r="B154" s="60" t="s">
        <v>1015</v>
      </c>
      <c r="C154" s="61" t="s">
        <v>869</v>
      </c>
      <c r="D154" s="25">
        <v>2142</v>
      </c>
      <c r="E154" s="25">
        <v>1510</v>
      </c>
      <c r="F154" s="25">
        <v>35</v>
      </c>
      <c r="G154" s="25">
        <v>250</v>
      </c>
      <c r="H154" s="25" t="s">
        <v>606</v>
      </c>
      <c r="I154" s="25">
        <v>3687</v>
      </c>
      <c r="J154" s="25">
        <v>178.08</v>
      </c>
      <c r="K154" s="25" t="s">
        <v>606</v>
      </c>
      <c r="L154" s="25"/>
      <c r="M154" s="25">
        <v>3343.35</v>
      </c>
    </row>
    <row r="155" spans="1:13" ht="20.100000000000001" customHeight="1" x14ac:dyDescent="0.2">
      <c r="A155" s="89">
        <v>146</v>
      </c>
      <c r="B155" s="80" t="s">
        <v>1549</v>
      </c>
      <c r="C155" s="81" t="s">
        <v>944</v>
      </c>
      <c r="D155" s="44">
        <v>2347.5</v>
      </c>
      <c r="E155" s="44">
        <v>1510</v>
      </c>
      <c r="F155" s="44">
        <v>75</v>
      </c>
      <c r="G155" s="44">
        <v>250</v>
      </c>
      <c r="H155" s="25" t="s">
        <v>606</v>
      </c>
      <c r="I155" s="44">
        <v>3932.5</v>
      </c>
      <c r="J155" s="44">
        <v>189.94</v>
      </c>
      <c r="K155" s="25" t="s">
        <v>606</v>
      </c>
      <c r="L155" s="44"/>
      <c r="M155" s="44">
        <v>3943.09</v>
      </c>
    </row>
    <row r="156" spans="1:13" ht="20.100000000000001" customHeight="1" x14ac:dyDescent="0.2">
      <c r="A156" s="89">
        <v>147</v>
      </c>
      <c r="B156" s="80" t="s">
        <v>1651</v>
      </c>
      <c r="C156" s="81" t="s">
        <v>646</v>
      </c>
      <c r="D156" s="44">
        <v>2347.5</v>
      </c>
      <c r="E156" s="44">
        <v>1510</v>
      </c>
      <c r="F156" s="44">
        <v>75</v>
      </c>
      <c r="G156" s="44">
        <v>250</v>
      </c>
      <c r="H156" s="25" t="s">
        <v>606</v>
      </c>
      <c r="I156" s="44">
        <v>3932.5</v>
      </c>
      <c r="J156" s="44">
        <v>189.94</v>
      </c>
      <c r="K156" s="25" t="s">
        <v>606</v>
      </c>
      <c r="L156" s="44"/>
      <c r="M156" s="44">
        <v>1947.4499999999998</v>
      </c>
    </row>
    <row r="157" spans="1:13" ht="20.100000000000001" customHeight="1" x14ac:dyDescent="0.2">
      <c r="A157" s="89">
        <v>148</v>
      </c>
      <c r="B157" s="63" t="s">
        <v>842</v>
      </c>
      <c r="C157" s="61" t="s">
        <v>869</v>
      </c>
      <c r="D157" s="25">
        <v>2142</v>
      </c>
      <c r="E157" s="25">
        <v>1510</v>
      </c>
      <c r="F157" s="25" t="s">
        <v>606</v>
      </c>
      <c r="G157" s="25">
        <v>250</v>
      </c>
      <c r="H157" s="25" t="s">
        <v>606</v>
      </c>
      <c r="I157" s="25">
        <v>3652</v>
      </c>
      <c r="J157" s="25">
        <v>176.39</v>
      </c>
      <c r="K157" s="25" t="s">
        <v>606</v>
      </c>
      <c r="L157" s="25"/>
      <c r="M157" s="25">
        <v>1715.19</v>
      </c>
    </row>
    <row r="158" spans="1:13" ht="20.100000000000001" customHeight="1" x14ac:dyDescent="0.2">
      <c r="A158" s="89">
        <v>149</v>
      </c>
      <c r="B158" s="49" t="s">
        <v>1227</v>
      </c>
      <c r="C158" s="81" t="s">
        <v>1261</v>
      </c>
      <c r="D158" s="44">
        <v>2269.1999999999998</v>
      </c>
      <c r="E158" s="44">
        <v>1510</v>
      </c>
      <c r="F158" s="25" t="s">
        <v>606</v>
      </c>
      <c r="G158" s="44">
        <v>250</v>
      </c>
      <c r="H158" s="25" t="s">
        <v>606</v>
      </c>
      <c r="I158" s="44">
        <v>3779.2</v>
      </c>
      <c r="J158" s="44">
        <v>182.54</v>
      </c>
      <c r="K158" s="25" t="s">
        <v>606</v>
      </c>
      <c r="L158" s="44"/>
      <c r="M158" s="54">
        <v>3836.66</v>
      </c>
    </row>
    <row r="159" spans="1:13" ht="20.100000000000001" customHeight="1" x14ac:dyDescent="0.2">
      <c r="A159" s="89">
        <v>150</v>
      </c>
      <c r="B159" s="80" t="s">
        <v>1159</v>
      </c>
      <c r="C159" s="81" t="s">
        <v>1180</v>
      </c>
      <c r="D159" s="44">
        <v>2327.7000000000003</v>
      </c>
      <c r="E159" s="44">
        <v>1510</v>
      </c>
      <c r="F159" s="25" t="s">
        <v>606</v>
      </c>
      <c r="G159" s="44">
        <v>250</v>
      </c>
      <c r="H159" s="25" t="s">
        <v>606</v>
      </c>
      <c r="I159" s="44">
        <v>3837.7</v>
      </c>
      <c r="J159" s="44">
        <v>185.36</v>
      </c>
      <c r="K159" s="25" t="s">
        <v>606</v>
      </c>
      <c r="L159" s="44"/>
      <c r="M159" s="44">
        <v>3892.34</v>
      </c>
    </row>
    <row r="160" spans="1:13" ht="20.100000000000001" customHeight="1" x14ac:dyDescent="0.2">
      <c r="A160" s="89">
        <v>151</v>
      </c>
      <c r="B160" s="80" t="s">
        <v>1450</v>
      </c>
      <c r="C160" s="81" t="s">
        <v>605</v>
      </c>
      <c r="D160" s="44">
        <v>2142</v>
      </c>
      <c r="E160" s="44">
        <v>1510</v>
      </c>
      <c r="F160" s="44">
        <v>0</v>
      </c>
      <c r="G160" s="44">
        <v>250</v>
      </c>
      <c r="H160" s="25" t="s">
        <v>606</v>
      </c>
      <c r="I160" s="44">
        <v>3652</v>
      </c>
      <c r="J160" s="44">
        <v>176.39160000000001</v>
      </c>
      <c r="K160" s="25" t="s">
        <v>606</v>
      </c>
      <c r="L160" s="44"/>
      <c r="M160" s="44">
        <v>3725.6084000000001</v>
      </c>
    </row>
    <row r="161" spans="1:13" ht="20.100000000000001" customHeight="1" x14ac:dyDescent="0.2">
      <c r="A161" s="89">
        <v>152</v>
      </c>
      <c r="B161" s="80" t="s">
        <v>1063</v>
      </c>
      <c r="C161" s="81" t="s">
        <v>869</v>
      </c>
      <c r="D161" s="44">
        <v>2142</v>
      </c>
      <c r="E161" s="44">
        <v>1510</v>
      </c>
      <c r="F161" s="44">
        <v>0</v>
      </c>
      <c r="G161" s="44">
        <v>250</v>
      </c>
      <c r="H161" s="25" t="s">
        <v>606</v>
      </c>
      <c r="I161" s="44">
        <v>3652</v>
      </c>
      <c r="J161" s="44">
        <v>176.39</v>
      </c>
      <c r="K161" s="25" t="s">
        <v>606</v>
      </c>
      <c r="L161" s="44"/>
      <c r="M161" s="44">
        <v>2094.09</v>
      </c>
    </row>
    <row r="162" spans="1:13" ht="20.100000000000001" customHeight="1" x14ac:dyDescent="0.2">
      <c r="A162" s="89">
        <v>153</v>
      </c>
      <c r="B162" s="60" t="s">
        <v>803</v>
      </c>
      <c r="C162" s="61" t="s">
        <v>869</v>
      </c>
      <c r="D162" s="25">
        <v>2142</v>
      </c>
      <c r="E162" s="25">
        <v>1510</v>
      </c>
      <c r="F162" s="25" t="s">
        <v>606</v>
      </c>
      <c r="G162" s="25">
        <v>250</v>
      </c>
      <c r="H162" s="25" t="s">
        <v>606</v>
      </c>
      <c r="I162" s="36">
        <v>3652</v>
      </c>
      <c r="J162" s="36">
        <v>176.39</v>
      </c>
      <c r="K162" s="25" t="s">
        <v>606</v>
      </c>
      <c r="L162" s="25"/>
      <c r="M162" s="25">
        <v>769.11</v>
      </c>
    </row>
    <row r="163" spans="1:13" ht="20.100000000000001" customHeight="1" x14ac:dyDescent="0.2">
      <c r="A163" s="89">
        <v>154</v>
      </c>
      <c r="B163" s="80" t="s">
        <v>1550</v>
      </c>
      <c r="C163" s="81" t="s">
        <v>944</v>
      </c>
      <c r="D163" s="44">
        <v>2347.5</v>
      </c>
      <c r="E163" s="44">
        <v>1510</v>
      </c>
      <c r="F163" s="44">
        <v>50</v>
      </c>
      <c r="G163" s="44">
        <v>250</v>
      </c>
      <c r="H163" s="25" t="s">
        <v>606</v>
      </c>
      <c r="I163" s="44">
        <v>3907.5</v>
      </c>
      <c r="J163" s="44">
        <v>188.73</v>
      </c>
      <c r="K163" s="25" t="s">
        <v>606</v>
      </c>
      <c r="L163" s="44"/>
      <c r="M163" s="44">
        <v>3919.3</v>
      </c>
    </row>
    <row r="164" spans="1:13" ht="20.100000000000001" customHeight="1" x14ac:dyDescent="0.2">
      <c r="A164" s="89">
        <v>155</v>
      </c>
      <c r="B164" s="80" t="s">
        <v>1778</v>
      </c>
      <c r="C164" s="81" t="s">
        <v>1824</v>
      </c>
      <c r="D164" s="44">
        <v>2142</v>
      </c>
      <c r="E164" s="44">
        <v>1510</v>
      </c>
      <c r="F164" s="44">
        <v>35</v>
      </c>
      <c r="G164" s="44">
        <v>250</v>
      </c>
      <c r="H164" s="25" t="s">
        <v>606</v>
      </c>
      <c r="I164" s="44">
        <v>3687</v>
      </c>
      <c r="J164" s="44">
        <v>178.08</v>
      </c>
      <c r="K164" s="25" t="s">
        <v>606</v>
      </c>
      <c r="L164" s="44"/>
      <c r="M164" s="44">
        <v>1069.3799999999999</v>
      </c>
    </row>
    <row r="165" spans="1:13" ht="20.100000000000001" customHeight="1" x14ac:dyDescent="0.2">
      <c r="A165" s="89">
        <v>156</v>
      </c>
      <c r="B165" s="49" t="s">
        <v>1244</v>
      </c>
      <c r="C165" s="81" t="s">
        <v>1261</v>
      </c>
      <c r="D165" s="44">
        <v>2269.1999999999998</v>
      </c>
      <c r="E165" s="44">
        <v>1510</v>
      </c>
      <c r="F165" s="25" t="s">
        <v>606</v>
      </c>
      <c r="G165" s="44">
        <v>250</v>
      </c>
      <c r="H165" s="25" t="s">
        <v>606</v>
      </c>
      <c r="I165" s="44">
        <v>3779.2</v>
      </c>
      <c r="J165" s="44">
        <v>182.54</v>
      </c>
      <c r="K165" s="25" t="s">
        <v>606</v>
      </c>
      <c r="L165" s="44"/>
      <c r="M165" s="54">
        <v>3846.66</v>
      </c>
    </row>
    <row r="166" spans="1:13" ht="20.100000000000001" customHeight="1" x14ac:dyDescent="0.2">
      <c r="A166" s="89">
        <v>157</v>
      </c>
      <c r="B166" s="49" t="s">
        <v>1219</v>
      </c>
      <c r="C166" s="81" t="s">
        <v>1178</v>
      </c>
      <c r="D166" s="44">
        <v>2327.7000000000003</v>
      </c>
      <c r="E166" s="44">
        <v>1510</v>
      </c>
      <c r="F166" s="25" t="s">
        <v>606</v>
      </c>
      <c r="G166" s="44">
        <v>250</v>
      </c>
      <c r="H166" s="25" t="s">
        <v>606</v>
      </c>
      <c r="I166" s="44">
        <v>3837.7</v>
      </c>
      <c r="J166" s="44">
        <v>185.36</v>
      </c>
      <c r="K166" s="25" t="s">
        <v>606</v>
      </c>
      <c r="L166" s="44"/>
      <c r="M166" s="54">
        <v>3892.34</v>
      </c>
    </row>
    <row r="167" spans="1:13" ht="20.100000000000001" customHeight="1" x14ac:dyDescent="0.2">
      <c r="A167" s="89">
        <v>158</v>
      </c>
      <c r="B167" s="60" t="s">
        <v>844</v>
      </c>
      <c r="C167" s="61" t="s">
        <v>869</v>
      </c>
      <c r="D167" s="25">
        <v>2142</v>
      </c>
      <c r="E167" s="25">
        <v>1510</v>
      </c>
      <c r="F167" s="25" t="s">
        <v>606</v>
      </c>
      <c r="G167" s="25">
        <v>250</v>
      </c>
      <c r="H167" s="25" t="s">
        <v>606</v>
      </c>
      <c r="I167" s="25">
        <v>3652</v>
      </c>
      <c r="J167" s="25">
        <v>176.39</v>
      </c>
      <c r="K167" s="25" t="s">
        <v>606</v>
      </c>
      <c r="L167" s="25"/>
      <c r="M167" s="25">
        <v>3323.89</v>
      </c>
    </row>
    <row r="168" spans="1:13" ht="20.100000000000001" customHeight="1" x14ac:dyDescent="0.2">
      <c r="A168" s="89">
        <v>159</v>
      </c>
      <c r="B168" s="68" t="s">
        <v>987</v>
      </c>
      <c r="C168" s="61" t="s">
        <v>869</v>
      </c>
      <c r="D168" s="25">
        <v>2142</v>
      </c>
      <c r="E168" s="25">
        <v>1510</v>
      </c>
      <c r="F168" s="25" t="s">
        <v>606</v>
      </c>
      <c r="G168" s="25">
        <v>250</v>
      </c>
      <c r="H168" s="25" t="s">
        <v>606</v>
      </c>
      <c r="I168" s="25">
        <v>3652</v>
      </c>
      <c r="J168" s="25">
        <v>176.39</v>
      </c>
      <c r="K168" s="25" t="s">
        <v>606</v>
      </c>
      <c r="L168" s="25"/>
      <c r="M168" s="25">
        <v>3304.1700000000005</v>
      </c>
    </row>
    <row r="169" spans="1:13" ht="20.100000000000001" customHeight="1" x14ac:dyDescent="0.2">
      <c r="A169" s="89">
        <v>160</v>
      </c>
      <c r="B169" s="80" t="s">
        <v>1286</v>
      </c>
      <c r="C169" s="81" t="s">
        <v>672</v>
      </c>
      <c r="D169" s="44">
        <v>2142</v>
      </c>
      <c r="E169" s="44">
        <v>1510</v>
      </c>
      <c r="F169" s="44">
        <v>50</v>
      </c>
      <c r="G169" s="44">
        <v>250</v>
      </c>
      <c r="H169" s="25" t="s">
        <v>606</v>
      </c>
      <c r="I169" s="44">
        <v>3702</v>
      </c>
      <c r="J169" s="44">
        <v>178.81</v>
      </c>
      <c r="K169" s="25" t="s">
        <v>606</v>
      </c>
      <c r="L169" s="44"/>
      <c r="M169" s="44">
        <v>3355.9700000000003</v>
      </c>
    </row>
    <row r="170" spans="1:13" ht="20.100000000000001" customHeight="1" x14ac:dyDescent="0.2">
      <c r="A170" s="89">
        <v>161</v>
      </c>
      <c r="B170" s="49" t="s">
        <v>1208</v>
      </c>
      <c r="C170" s="81" t="s">
        <v>1178</v>
      </c>
      <c r="D170" s="44">
        <v>2327.7000000000003</v>
      </c>
      <c r="E170" s="44">
        <v>1510</v>
      </c>
      <c r="F170" s="25" t="s">
        <v>606</v>
      </c>
      <c r="G170" s="44">
        <v>250</v>
      </c>
      <c r="H170" s="25" t="s">
        <v>606</v>
      </c>
      <c r="I170" s="44">
        <v>3837.7</v>
      </c>
      <c r="J170" s="44">
        <v>185.36</v>
      </c>
      <c r="K170" s="25" t="s">
        <v>606</v>
      </c>
      <c r="L170" s="44"/>
      <c r="M170" s="54">
        <v>3892.34</v>
      </c>
    </row>
    <row r="171" spans="1:13" ht="20.100000000000001" customHeight="1" x14ac:dyDescent="0.2">
      <c r="A171" s="89">
        <v>162</v>
      </c>
      <c r="B171" s="63" t="s">
        <v>873</v>
      </c>
      <c r="C171" s="69" t="s">
        <v>869</v>
      </c>
      <c r="D171" s="25">
        <v>2142</v>
      </c>
      <c r="E171" s="31">
        <v>1510</v>
      </c>
      <c r="F171" s="25" t="s">
        <v>606</v>
      </c>
      <c r="G171" s="25">
        <v>250</v>
      </c>
      <c r="H171" s="25" t="s">
        <v>606</v>
      </c>
      <c r="I171" s="25">
        <v>3652</v>
      </c>
      <c r="J171" s="25">
        <v>176.39</v>
      </c>
      <c r="K171" s="25" t="s">
        <v>606</v>
      </c>
      <c r="L171" s="25"/>
      <c r="M171" s="25">
        <v>2017.21</v>
      </c>
    </row>
    <row r="172" spans="1:13" ht="20.100000000000001" customHeight="1" x14ac:dyDescent="0.2">
      <c r="A172" s="89">
        <v>163</v>
      </c>
      <c r="B172" s="80" t="s">
        <v>1526</v>
      </c>
      <c r="C172" s="81" t="s">
        <v>610</v>
      </c>
      <c r="D172" s="44">
        <v>2176.2000000000003</v>
      </c>
      <c r="E172" s="44">
        <v>1510</v>
      </c>
      <c r="F172" s="44">
        <v>35</v>
      </c>
      <c r="G172" s="44">
        <v>250</v>
      </c>
      <c r="H172" s="25" t="s">
        <v>606</v>
      </c>
      <c r="I172" s="44">
        <v>3721.2</v>
      </c>
      <c r="J172" s="44">
        <v>179.73</v>
      </c>
      <c r="K172" s="25" t="s">
        <v>606</v>
      </c>
      <c r="L172" s="44"/>
      <c r="M172" s="44">
        <v>3766.8</v>
      </c>
    </row>
    <row r="173" spans="1:13" ht="20.100000000000001" customHeight="1" x14ac:dyDescent="0.2">
      <c r="A173" s="89">
        <v>164</v>
      </c>
      <c r="B173" s="80" t="s">
        <v>1777</v>
      </c>
      <c r="C173" s="81" t="s">
        <v>1824</v>
      </c>
      <c r="D173" s="44">
        <v>2142</v>
      </c>
      <c r="E173" s="44">
        <v>1510</v>
      </c>
      <c r="F173" s="44">
        <v>35</v>
      </c>
      <c r="G173" s="44">
        <v>250</v>
      </c>
      <c r="H173" s="25" t="s">
        <v>606</v>
      </c>
      <c r="I173" s="44">
        <v>3687</v>
      </c>
      <c r="J173" s="44">
        <v>178.08</v>
      </c>
      <c r="K173" s="25" t="s">
        <v>606</v>
      </c>
      <c r="L173" s="44"/>
      <c r="M173" s="44">
        <v>1728.6000000000001</v>
      </c>
    </row>
    <row r="174" spans="1:13" ht="20.100000000000001" customHeight="1" x14ac:dyDescent="0.2">
      <c r="A174" s="89">
        <v>165</v>
      </c>
      <c r="B174" s="70" t="s">
        <v>930</v>
      </c>
      <c r="C174" s="61" t="s">
        <v>944</v>
      </c>
      <c r="D174" s="25">
        <v>2347.5</v>
      </c>
      <c r="E174" s="25">
        <v>1510</v>
      </c>
      <c r="F174" s="25" t="s">
        <v>606</v>
      </c>
      <c r="G174" s="25">
        <v>250</v>
      </c>
      <c r="H174" s="25" t="s">
        <v>606</v>
      </c>
      <c r="I174" s="25">
        <v>3932.5</v>
      </c>
      <c r="J174" s="25">
        <v>189.94</v>
      </c>
      <c r="K174" s="25" t="s">
        <v>606</v>
      </c>
      <c r="L174" s="25"/>
      <c r="M174" s="25">
        <v>3559.98</v>
      </c>
    </row>
    <row r="175" spans="1:13" ht="20.100000000000001" customHeight="1" x14ac:dyDescent="0.2">
      <c r="A175" s="89">
        <v>166</v>
      </c>
      <c r="B175" s="80" t="s">
        <v>1361</v>
      </c>
      <c r="C175" s="81" t="s">
        <v>672</v>
      </c>
      <c r="D175" s="44">
        <v>2142</v>
      </c>
      <c r="E175" s="44">
        <v>1510</v>
      </c>
      <c r="F175" s="44">
        <v>35</v>
      </c>
      <c r="G175" s="44">
        <v>250</v>
      </c>
      <c r="H175" s="25" t="s">
        <v>606</v>
      </c>
      <c r="I175" s="44">
        <v>3687</v>
      </c>
      <c r="J175" s="44">
        <v>178.08</v>
      </c>
      <c r="K175" s="25" t="s">
        <v>606</v>
      </c>
      <c r="L175" s="44"/>
      <c r="M175" s="44">
        <v>2956.5299999999997</v>
      </c>
    </row>
    <row r="176" spans="1:13" ht="20.100000000000001" customHeight="1" x14ac:dyDescent="0.2">
      <c r="A176" s="89">
        <v>167</v>
      </c>
      <c r="B176" s="80" t="s">
        <v>1861</v>
      </c>
      <c r="C176" s="81" t="s">
        <v>1641</v>
      </c>
      <c r="D176" s="44">
        <v>1378.2600000000002</v>
      </c>
      <c r="E176" s="44">
        <v>956.33</v>
      </c>
      <c r="F176" s="25" t="s">
        <v>606</v>
      </c>
      <c r="G176" s="44">
        <v>158.33000000000001</v>
      </c>
      <c r="H176" s="25" t="s">
        <v>606</v>
      </c>
      <c r="I176" s="44">
        <v>956.33</v>
      </c>
      <c r="J176" s="44">
        <v>2334.59</v>
      </c>
      <c r="K176" s="25" t="s">
        <v>606</v>
      </c>
      <c r="L176" s="44"/>
      <c r="M176" s="44">
        <v>2380.16</v>
      </c>
    </row>
    <row r="177" spans="1:13" ht="20.100000000000001" customHeight="1" x14ac:dyDescent="0.2">
      <c r="A177" s="89">
        <v>168</v>
      </c>
      <c r="B177" s="67" t="s">
        <v>587</v>
      </c>
      <c r="C177" s="67" t="s">
        <v>598</v>
      </c>
      <c r="D177" s="25">
        <v>2142</v>
      </c>
      <c r="E177" s="25">
        <v>1510</v>
      </c>
      <c r="F177" s="25" t="s">
        <v>606</v>
      </c>
      <c r="G177" s="25">
        <v>250</v>
      </c>
      <c r="H177" s="25" t="s">
        <v>606</v>
      </c>
      <c r="I177" s="25">
        <v>3725.61</v>
      </c>
      <c r="J177" s="25">
        <v>176.39</v>
      </c>
      <c r="K177" s="25" t="s">
        <v>606</v>
      </c>
      <c r="L177" s="25"/>
      <c r="M177" s="25">
        <v>3725.61</v>
      </c>
    </row>
    <row r="178" spans="1:13" ht="20.100000000000001" customHeight="1" x14ac:dyDescent="0.2">
      <c r="A178" s="89">
        <v>169</v>
      </c>
      <c r="B178" s="80" t="s">
        <v>1676</v>
      </c>
      <c r="C178" s="81" t="s">
        <v>742</v>
      </c>
      <c r="D178" s="44">
        <v>2238.9</v>
      </c>
      <c r="E178" s="44">
        <v>1510</v>
      </c>
      <c r="F178" s="44">
        <v>50</v>
      </c>
      <c r="G178" s="44">
        <v>250</v>
      </c>
      <c r="H178" s="25" t="s">
        <v>606</v>
      </c>
      <c r="I178" s="44">
        <v>3798.9</v>
      </c>
      <c r="J178" s="44">
        <v>183.49</v>
      </c>
      <c r="K178" s="25" t="s">
        <v>606</v>
      </c>
      <c r="L178" s="44"/>
      <c r="M178" s="44">
        <v>2291.54</v>
      </c>
    </row>
    <row r="179" spans="1:13" ht="20.100000000000001" customHeight="1" x14ac:dyDescent="0.2">
      <c r="A179" s="89">
        <v>170</v>
      </c>
      <c r="B179" s="80" t="s">
        <v>1494</v>
      </c>
      <c r="C179" s="81" t="s">
        <v>1095</v>
      </c>
      <c r="D179" s="44">
        <v>2142</v>
      </c>
      <c r="E179" s="44">
        <v>1510</v>
      </c>
      <c r="F179" s="44">
        <v>0</v>
      </c>
      <c r="G179" s="44">
        <v>250</v>
      </c>
      <c r="H179" s="25" t="s">
        <v>606</v>
      </c>
      <c r="I179" s="44">
        <v>3652</v>
      </c>
      <c r="J179" s="44">
        <v>176.39</v>
      </c>
      <c r="K179" s="25" t="s">
        <v>606</v>
      </c>
      <c r="L179" s="44"/>
      <c r="M179" s="44">
        <v>1817.0100000000002</v>
      </c>
    </row>
    <row r="180" spans="1:13" ht="20.100000000000001" customHeight="1" x14ac:dyDescent="0.2">
      <c r="A180" s="89">
        <v>171</v>
      </c>
      <c r="B180" s="80" t="s">
        <v>1852</v>
      </c>
      <c r="C180" s="81" t="s">
        <v>984</v>
      </c>
      <c r="D180" s="44">
        <v>1940.3799999999999</v>
      </c>
      <c r="E180" s="44">
        <v>1308.67</v>
      </c>
      <c r="F180" s="25" t="s">
        <v>606</v>
      </c>
      <c r="G180" s="44">
        <v>216.67</v>
      </c>
      <c r="H180" s="25" t="s">
        <v>606</v>
      </c>
      <c r="I180" s="44">
        <v>1308.67</v>
      </c>
      <c r="J180" s="44">
        <v>3249.05</v>
      </c>
      <c r="K180" s="25" t="s">
        <v>606</v>
      </c>
      <c r="L180" s="44"/>
      <c r="M180" s="44">
        <v>3308.79</v>
      </c>
    </row>
    <row r="181" spans="1:13" ht="20.100000000000001" customHeight="1" x14ac:dyDescent="0.2">
      <c r="A181" s="89">
        <v>172</v>
      </c>
      <c r="B181" s="63" t="s">
        <v>999</v>
      </c>
      <c r="C181" s="61" t="s">
        <v>869</v>
      </c>
      <c r="D181" s="25">
        <v>2142</v>
      </c>
      <c r="E181" s="25">
        <v>1510</v>
      </c>
      <c r="F181" s="25">
        <v>35</v>
      </c>
      <c r="G181" s="25">
        <v>250</v>
      </c>
      <c r="H181" s="25" t="s">
        <v>606</v>
      </c>
      <c r="I181" s="25">
        <v>3687</v>
      </c>
      <c r="J181" s="25">
        <v>178.08</v>
      </c>
      <c r="K181" s="25" t="s">
        <v>606</v>
      </c>
      <c r="L181" s="25"/>
      <c r="M181" s="25">
        <v>3095.36</v>
      </c>
    </row>
    <row r="182" spans="1:13" ht="20.100000000000001" customHeight="1" x14ac:dyDescent="0.2">
      <c r="A182" s="89">
        <v>173</v>
      </c>
      <c r="B182" s="60" t="s">
        <v>678</v>
      </c>
      <c r="C182" s="61" t="s">
        <v>672</v>
      </c>
      <c r="D182" s="25">
        <v>2142</v>
      </c>
      <c r="E182" s="25">
        <v>1510</v>
      </c>
      <c r="F182" s="25">
        <v>50</v>
      </c>
      <c r="G182" s="25">
        <v>250</v>
      </c>
      <c r="H182" s="25" t="s">
        <v>606</v>
      </c>
      <c r="I182" s="25">
        <v>3702</v>
      </c>
      <c r="J182" s="25">
        <v>178.81</v>
      </c>
      <c r="K182" s="25" t="s">
        <v>606</v>
      </c>
      <c r="L182" s="25"/>
      <c r="M182" s="25">
        <v>2660.73</v>
      </c>
    </row>
    <row r="183" spans="1:13" ht="20.100000000000001" customHeight="1" x14ac:dyDescent="0.2">
      <c r="A183" s="89">
        <v>174</v>
      </c>
      <c r="B183" s="80" t="s">
        <v>1780</v>
      </c>
      <c r="C183" s="81" t="s">
        <v>1824</v>
      </c>
      <c r="D183" s="44">
        <v>2142</v>
      </c>
      <c r="E183" s="44">
        <v>1510</v>
      </c>
      <c r="F183" s="44">
        <v>50</v>
      </c>
      <c r="G183" s="44">
        <v>250</v>
      </c>
      <c r="H183" s="25" t="s">
        <v>606</v>
      </c>
      <c r="I183" s="44">
        <v>3702</v>
      </c>
      <c r="J183" s="44">
        <v>178.81</v>
      </c>
      <c r="K183" s="25" t="s">
        <v>606</v>
      </c>
      <c r="L183" s="44"/>
      <c r="M183" s="44">
        <v>3365.9700000000003</v>
      </c>
    </row>
    <row r="184" spans="1:13" ht="20.100000000000001" customHeight="1" x14ac:dyDescent="0.2">
      <c r="A184" s="89">
        <v>175</v>
      </c>
      <c r="B184" s="67" t="s">
        <v>580</v>
      </c>
      <c r="C184" s="75" t="s">
        <v>598</v>
      </c>
      <c r="D184" s="25">
        <v>2142</v>
      </c>
      <c r="E184" s="25">
        <v>1510</v>
      </c>
      <c r="F184" s="25" t="s">
        <v>606</v>
      </c>
      <c r="G184" s="25">
        <v>250</v>
      </c>
      <c r="H184" s="25" t="s">
        <v>606</v>
      </c>
      <c r="I184" s="25">
        <v>3725.61</v>
      </c>
      <c r="J184" s="25">
        <v>176.39</v>
      </c>
      <c r="K184" s="25" t="s">
        <v>606</v>
      </c>
      <c r="L184" s="25"/>
      <c r="M184" s="25">
        <v>3725.61</v>
      </c>
    </row>
    <row r="185" spans="1:13" ht="20.100000000000001" customHeight="1" x14ac:dyDescent="0.2">
      <c r="A185" s="89">
        <v>176</v>
      </c>
      <c r="B185" s="67" t="s">
        <v>563</v>
      </c>
      <c r="C185" s="75" t="s">
        <v>598</v>
      </c>
      <c r="D185" s="25">
        <v>2142</v>
      </c>
      <c r="E185" s="25">
        <v>1510</v>
      </c>
      <c r="F185" s="25">
        <v>50</v>
      </c>
      <c r="G185" s="25">
        <v>250</v>
      </c>
      <c r="H185" s="25" t="s">
        <v>606</v>
      </c>
      <c r="I185" s="25">
        <v>3355.9700000000003</v>
      </c>
      <c r="J185" s="25">
        <v>178.81</v>
      </c>
      <c r="K185" s="25" t="s">
        <v>606</v>
      </c>
      <c r="L185" s="25"/>
      <c r="M185" s="25">
        <v>3355.9700000000003</v>
      </c>
    </row>
    <row r="186" spans="1:13" ht="20.100000000000001" customHeight="1" x14ac:dyDescent="0.2">
      <c r="A186" s="89">
        <v>177</v>
      </c>
      <c r="B186" s="67" t="s">
        <v>562</v>
      </c>
      <c r="C186" s="75" t="s">
        <v>597</v>
      </c>
      <c r="D186" s="25">
        <v>2142</v>
      </c>
      <c r="E186" s="25">
        <v>1510</v>
      </c>
      <c r="F186" s="25" t="s">
        <v>606</v>
      </c>
      <c r="G186" s="31">
        <v>250</v>
      </c>
      <c r="H186" s="25" t="s">
        <v>606</v>
      </c>
      <c r="I186" s="25">
        <v>1074.43</v>
      </c>
      <c r="J186" s="25">
        <v>176.39</v>
      </c>
      <c r="K186" s="25" t="s">
        <v>606</v>
      </c>
      <c r="L186" s="25"/>
      <c r="M186" s="25">
        <v>1074.43</v>
      </c>
    </row>
    <row r="187" spans="1:13" ht="20.100000000000001" customHeight="1" x14ac:dyDescent="0.2">
      <c r="A187" s="89">
        <v>178</v>
      </c>
      <c r="B187" s="80" t="s">
        <v>1171</v>
      </c>
      <c r="C187" s="81" t="s">
        <v>943</v>
      </c>
      <c r="D187" s="44">
        <v>2142</v>
      </c>
      <c r="E187" s="44">
        <v>1510</v>
      </c>
      <c r="F187" s="25" t="s">
        <v>606</v>
      </c>
      <c r="G187" s="44">
        <v>250</v>
      </c>
      <c r="H187" s="25" t="s">
        <v>606</v>
      </c>
      <c r="I187" s="44">
        <v>3652</v>
      </c>
      <c r="J187" s="44">
        <v>176.39</v>
      </c>
      <c r="K187" s="25" t="s">
        <v>606</v>
      </c>
      <c r="L187" s="44"/>
      <c r="M187" s="44">
        <v>3158.61</v>
      </c>
    </row>
    <row r="188" spans="1:13" ht="20.100000000000001" customHeight="1" x14ac:dyDescent="0.2">
      <c r="A188" s="89">
        <v>179</v>
      </c>
      <c r="B188" s="80" t="s">
        <v>1329</v>
      </c>
      <c r="C188" s="81" t="s">
        <v>672</v>
      </c>
      <c r="D188" s="44">
        <v>2142</v>
      </c>
      <c r="E188" s="44">
        <v>1510</v>
      </c>
      <c r="F188" s="44">
        <v>35</v>
      </c>
      <c r="G188" s="44">
        <v>250</v>
      </c>
      <c r="H188" s="25" t="s">
        <v>606</v>
      </c>
      <c r="I188" s="44">
        <v>3687</v>
      </c>
      <c r="J188" s="44">
        <v>178.08</v>
      </c>
      <c r="K188" s="25" t="s">
        <v>606</v>
      </c>
      <c r="L188" s="44"/>
      <c r="M188" s="44">
        <v>2147.08</v>
      </c>
    </row>
    <row r="189" spans="1:13" ht="20.100000000000001" customHeight="1" x14ac:dyDescent="0.2">
      <c r="A189" s="89">
        <v>180</v>
      </c>
      <c r="B189" s="80" t="s">
        <v>1398</v>
      </c>
      <c r="C189" s="81" t="s">
        <v>622</v>
      </c>
      <c r="D189" s="44">
        <v>2176.2000000000003</v>
      </c>
      <c r="E189" s="44">
        <v>1510</v>
      </c>
      <c r="F189" s="44">
        <v>35</v>
      </c>
      <c r="G189" s="44">
        <v>250</v>
      </c>
      <c r="H189" s="25" t="s">
        <v>606</v>
      </c>
      <c r="I189" s="44">
        <v>3721.2000000000003</v>
      </c>
      <c r="J189" s="44">
        <v>179.73</v>
      </c>
      <c r="K189" s="25" t="s">
        <v>606</v>
      </c>
      <c r="L189" s="44"/>
      <c r="M189" s="44">
        <v>3776.8</v>
      </c>
    </row>
    <row r="190" spans="1:13" ht="20.100000000000001" customHeight="1" x14ac:dyDescent="0.2">
      <c r="A190" s="89">
        <v>181</v>
      </c>
      <c r="B190" s="80" t="s">
        <v>1628</v>
      </c>
      <c r="C190" s="81" t="s">
        <v>610</v>
      </c>
      <c r="D190" s="44">
        <v>2176.2000000000003</v>
      </c>
      <c r="E190" s="44">
        <v>1510</v>
      </c>
      <c r="F190" s="44">
        <v>50</v>
      </c>
      <c r="G190" s="44">
        <v>250</v>
      </c>
      <c r="H190" s="25" t="s">
        <v>606</v>
      </c>
      <c r="I190" s="44">
        <v>3736.2</v>
      </c>
      <c r="J190" s="44">
        <v>180.46</v>
      </c>
      <c r="K190" s="25" t="s">
        <v>606</v>
      </c>
      <c r="L190" s="44"/>
      <c r="M190" s="44">
        <v>3384.76</v>
      </c>
    </row>
    <row r="191" spans="1:13" ht="20.100000000000001" customHeight="1" x14ac:dyDescent="0.2">
      <c r="A191" s="89">
        <v>182</v>
      </c>
      <c r="B191" s="80" t="s">
        <v>1669</v>
      </c>
      <c r="C191" s="81" t="s">
        <v>648</v>
      </c>
      <c r="D191" s="44">
        <v>2238.9</v>
      </c>
      <c r="E191" s="44">
        <v>1510</v>
      </c>
      <c r="F191" s="44">
        <v>50</v>
      </c>
      <c r="G191" s="44">
        <v>250</v>
      </c>
      <c r="H191" s="25" t="s">
        <v>606</v>
      </c>
      <c r="I191" s="44">
        <v>3798.9</v>
      </c>
      <c r="J191" s="44">
        <v>183.49</v>
      </c>
      <c r="K191" s="25" t="s">
        <v>606</v>
      </c>
      <c r="L191" s="44"/>
      <c r="M191" s="44">
        <v>1878.7199999999998</v>
      </c>
    </row>
    <row r="192" spans="1:13" ht="20.100000000000001" customHeight="1" x14ac:dyDescent="0.2">
      <c r="A192" s="89">
        <v>183</v>
      </c>
      <c r="B192" s="80" t="s">
        <v>1553</v>
      </c>
      <c r="C192" s="81" t="s">
        <v>610</v>
      </c>
      <c r="D192" s="44">
        <v>2176.2000000000003</v>
      </c>
      <c r="E192" s="44">
        <v>1510</v>
      </c>
      <c r="F192" s="44">
        <v>75</v>
      </c>
      <c r="G192" s="44">
        <v>250</v>
      </c>
      <c r="H192" s="25" t="s">
        <v>606</v>
      </c>
      <c r="I192" s="44">
        <v>3761.2</v>
      </c>
      <c r="J192" s="44">
        <v>181.67</v>
      </c>
      <c r="K192" s="25" t="s">
        <v>606</v>
      </c>
      <c r="L192" s="44"/>
      <c r="M192" s="44">
        <v>3405.8</v>
      </c>
    </row>
    <row r="193" spans="1:13" ht="20.100000000000001" customHeight="1" x14ac:dyDescent="0.2">
      <c r="A193" s="89">
        <v>184</v>
      </c>
      <c r="B193" s="80" t="s">
        <v>1521</v>
      </c>
      <c r="C193" s="81" t="s">
        <v>610</v>
      </c>
      <c r="D193" s="44">
        <v>2176.2000000000003</v>
      </c>
      <c r="E193" s="44">
        <v>1510</v>
      </c>
      <c r="F193" s="44">
        <v>75</v>
      </c>
      <c r="G193" s="44">
        <v>250</v>
      </c>
      <c r="H193" s="25" t="s">
        <v>606</v>
      </c>
      <c r="I193" s="44">
        <v>3761.2</v>
      </c>
      <c r="J193" s="44">
        <v>181.67</v>
      </c>
      <c r="K193" s="25" t="s">
        <v>606</v>
      </c>
      <c r="L193" s="44"/>
      <c r="M193" s="44">
        <v>3804.86</v>
      </c>
    </row>
    <row r="194" spans="1:13" ht="20.100000000000001" customHeight="1" x14ac:dyDescent="0.2">
      <c r="A194" s="89">
        <v>185</v>
      </c>
      <c r="B194" s="63" t="s">
        <v>692</v>
      </c>
      <c r="C194" s="61" t="s">
        <v>672</v>
      </c>
      <c r="D194" s="25">
        <v>2142</v>
      </c>
      <c r="E194" s="25">
        <v>1510</v>
      </c>
      <c r="F194" s="25">
        <v>35</v>
      </c>
      <c r="G194" s="25">
        <v>250</v>
      </c>
      <c r="H194" s="25" t="s">
        <v>606</v>
      </c>
      <c r="I194" s="33">
        <v>3687</v>
      </c>
      <c r="J194" s="25">
        <v>178.08</v>
      </c>
      <c r="K194" s="25" t="s">
        <v>606</v>
      </c>
      <c r="L194" s="25"/>
      <c r="M194" s="25">
        <v>3749.2</v>
      </c>
    </row>
    <row r="195" spans="1:13" ht="20.100000000000001" customHeight="1" x14ac:dyDescent="0.2">
      <c r="A195" s="89">
        <v>186</v>
      </c>
      <c r="B195" s="80" t="s">
        <v>1764</v>
      </c>
      <c r="C195" s="81" t="s">
        <v>1823</v>
      </c>
      <c r="D195" s="44">
        <v>2142</v>
      </c>
      <c r="E195" s="44">
        <v>1510</v>
      </c>
      <c r="F195" s="44">
        <v>75</v>
      </c>
      <c r="G195" s="44">
        <v>250</v>
      </c>
      <c r="H195" s="25" t="s">
        <v>606</v>
      </c>
      <c r="I195" s="44">
        <v>3727</v>
      </c>
      <c r="J195" s="44">
        <v>180.01</v>
      </c>
      <c r="K195" s="25" t="s">
        <v>606</v>
      </c>
      <c r="L195" s="44"/>
      <c r="M195" s="44">
        <v>3377.2999999999997</v>
      </c>
    </row>
    <row r="196" spans="1:13" ht="20.100000000000001" customHeight="1" x14ac:dyDescent="0.2">
      <c r="A196" s="89">
        <v>187</v>
      </c>
      <c r="B196" s="68" t="s">
        <v>687</v>
      </c>
      <c r="C196" s="61" t="s">
        <v>672</v>
      </c>
      <c r="D196" s="25">
        <v>2142</v>
      </c>
      <c r="E196" s="25">
        <v>1510</v>
      </c>
      <c r="F196" s="25">
        <v>35</v>
      </c>
      <c r="G196" s="25">
        <v>250</v>
      </c>
      <c r="H196" s="25" t="s">
        <v>606</v>
      </c>
      <c r="I196" s="25">
        <v>3687</v>
      </c>
      <c r="J196" s="25">
        <v>178.08</v>
      </c>
      <c r="K196" s="25" t="s">
        <v>606</v>
      </c>
      <c r="L196" s="25"/>
      <c r="M196" s="25">
        <v>2146.62</v>
      </c>
    </row>
    <row r="197" spans="1:13" ht="20.100000000000001" customHeight="1" x14ac:dyDescent="0.2">
      <c r="A197" s="89">
        <v>188</v>
      </c>
      <c r="B197" s="60" t="s">
        <v>964</v>
      </c>
      <c r="C197" s="61" t="s">
        <v>602</v>
      </c>
      <c r="D197" s="25">
        <v>2425.8000000000002</v>
      </c>
      <c r="E197" s="25">
        <v>1510</v>
      </c>
      <c r="F197" s="25" t="s">
        <v>606</v>
      </c>
      <c r="G197" s="25">
        <v>250</v>
      </c>
      <c r="H197" s="25" t="s">
        <v>606</v>
      </c>
      <c r="I197" s="25">
        <v>3935.8</v>
      </c>
      <c r="J197" s="25">
        <v>190.1</v>
      </c>
      <c r="K197" s="25" t="s">
        <v>606</v>
      </c>
      <c r="L197" s="25"/>
      <c r="M197" s="25">
        <v>3995.7000000000003</v>
      </c>
    </row>
    <row r="198" spans="1:13" ht="20.100000000000001" customHeight="1" x14ac:dyDescent="0.2">
      <c r="A198" s="89">
        <v>189</v>
      </c>
      <c r="B198" s="80" t="s">
        <v>1696</v>
      </c>
      <c r="C198" s="81" t="s">
        <v>743</v>
      </c>
      <c r="D198" s="44">
        <v>2207.6999999999998</v>
      </c>
      <c r="E198" s="44">
        <v>1510</v>
      </c>
      <c r="F198" s="44">
        <v>75</v>
      </c>
      <c r="G198" s="44">
        <v>250</v>
      </c>
      <c r="H198" s="25" t="s">
        <v>606</v>
      </c>
      <c r="I198" s="44">
        <v>3792.7</v>
      </c>
      <c r="J198" s="44">
        <v>183.19</v>
      </c>
      <c r="K198" s="25" t="s">
        <v>606</v>
      </c>
      <c r="L198" s="44"/>
      <c r="M198" s="44">
        <v>1914.47</v>
      </c>
    </row>
    <row r="199" spans="1:13" ht="20.100000000000001" customHeight="1" x14ac:dyDescent="0.2">
      <c r="A199" s="89">
        <v>190</v>
      </c>
      <c r="B199" s="60" t="s">
        <v>1046</v>
      </c>
      <c r="C199" s="61" t="s">
        <v>869</v>
      </c>
      <c r="D199" s="25">
        <v>2142</v>
      </c>
      <c r="E199" s="25">
        <v>1510</v>
      </c>
      <c r="F199" s="25">
        <v>75</v>
      </c>
      <c r="G199" s="25">
        <v>250</v>
      </c>
      <c r="H199" s="25" t="s">
        <v>606</v>
      </c>
      <c r="I199" s="25">
        <v>3727</v>
      </c>
      <c r="J199" s="25">
        <v>180.01</v>
      </c>
      <c r="K199" s="25" t="s">
        <v>606</v>
      </c>
      <c r="L199" s="25"/>
      <c r="M199" s="25">
        <v>3777.27</v>
      </c>
    </row>
    <row r="200" spans="1:13" ht="20.100000000000001" customHeight="1" x14ac:dyDescent="0.2">
      <c r="A200" s="89">
        <v>191</v>
      </c>
      <c r="B200" s="80" t="s">
        <v>1691</v>
      </c>
      <c r="C200" s="81" t="s">
        <v>1816</v>
      </c>
      <c r="D200" s="44">
        <v>2207.6999999999998</v>
      </c>
      <c r="E200" s="44">
        <v>1510</v>
      </c>
      <c r="F200" s="44">
        <v>75</v>
      </c>
      <c r="G200" s="44">
        <v>250</v>
      </c>
      <c r="H200" s="25" t="s">
        <v>606</v>
      </c>
      <c r="I200" s="44">
        <v>3792.7</v>
      </c>
      <c r="J200" s="44">
        <v>183.19</v>
      </c>
      <c r="K200" s="25" t="s">
        <v>606</v>
      </c>
      <c r="L200" s="44"/>
      <c r="M200" s="44">
        <v>3423.08</v>
      </c>
    </row>
    <row r="201" spans="1:13" ht="20.100000000000001" customHeight="1" x14ac:dyDescent="0.2">
      <c r="A201" s="89">
        <v>192</v>
      </c>
      <c r="B201" s="60" t="s">
        <v>804</v>
      </c>
      <c r="C201" s="61" t="s">
        <v>869</v>
      </c>
      <c r="D201" s="25">
        <v>2142</v>
      </c>
      <c r="E201" s="25">
        <v>1510</v>
      </c>
      <c r="F201" s="25">
        <v>35</v>
      </c>
      <c r="G201" s="25">
        <v>250</v>
      </c>
      <c r="H201" s="25" t="s">
        <v>606</v>
      </c>
      <c r="I201" s="25">
        <v>3687</v>
      </c>
      <c r="J201" s="25">
        <v>178.08</v>
      </c>
      <c r="K201" s="25" t="s">
        <v>606</v>
      </c>
      <c r="L201" s="25"/>
      <c r="M201" s="25">
        <v>1957.1</v>
      </c>
    </row>
    <row r="202" spans="1:13" ht="20.100000000000001" customHeight="1" x14ac:dyDescent="0.2">
      <c r="A202" s="89">
        <v>193</v>
      </c>
      <c r="B202" s="63" t="s">
        <v>793</v>
      </c>
      <c r="C202" s="61" t="s">
        <v>869</v>
      </c>
      <c r="D202" s="25">
        <v>2142</v>
      </c>
      <c r="E202" s="25">
        <v>1510</v>
      </c>
      <c r="F202" s="25">
        <v>35</v>
      </c>
      <c r="G202" s="25">
        <v>250</v>
      </c>
      <c r="H202" s="25" t="s">
        <v>606</v>
      </c>
      <c r="I202" s="33">
        <v>3687</v>
      </c>
      <c r="J202" s="25">
        <v>178.08</v>
      </c>
      <c r="K202" s="25" t="s">
        <v>606</v>
      </c>
      <c r="L202" s="25"/>
      <c r="M202" s="25">
        <v>3739.2</v>
      </c>
    </row>
    <row r="203" spans="1:13" ht="20.100000000000001" customHeight="1" x14ac:dyDescent="0.2">
      <c r="A203" s="89">
        <v>194</v>
      </c>
      <c r="B203" s="60" t="s">
        <v>1008</v>
      </c>
      <c r="C203" s="61" t="s">
        <v>966</v>
      </c>
      <c r="D203" s="25">
        <v>2142</v>
      </c>
      <c r="E203" s="25">
        <v>1510</v>
      </c>
      <c r="F203" s="25">
        <v>50</v>
      </c>
      <c r="G203" s="25">
        <v>250</v>
      </c>
      <c r="H203" s="25" t="s">
        <v>606</v>
      </c>
      <c r="I203" s="25">
        <v>3702</v>
      </c>
      <c r="J203" s="25">
        <v>178.81</v>
      </c>
      <c r="K203" s="25" t="s">
        <v>606</v>
      </c>
      <c r="L203" s="25"/>
      <c r="M203" s="25">
        <v>3355.9700000000003</v>
      </c>
    </row>
    <row r="204" spans="1:13" ht="20.100000000000001" customHeight="1" x14ac:dyDescent="0.2">
      <c r="A204" s="89">
        <v>195</v>
      </c>
      <c r="B204" s="60" t="s">
        <v>845</v>
      </c>
      <c r="C204" s="61" t="s">
        <v>869</v>
      </c>
      <c r="D204" s="25">
        <v>2142</v>
      </c>
      <c r="E204" s="25">
        <v>1510</v>
      </c>
      <c r="F204" s="25">
        <v>35</v>
      </c>
      <c r="G204" s="25">
        <v>250</v>
      </c>
      <c r="H204" s="25" t="s">
        <v>606</v>
      </c>
      <c r="I204" s="25">
        <v>3687</v>
      </c>
      <c r="J204" s="25">
        <v>178.08</v>
      </c>
      <c r="K204" s="25" t="s">
        <v>606</v>
      </c>
      <c r="L204" s="25"/>
      <c r="M204" s="25">
        <v>1527.17</v>
      </c>
    </row>
    <row r="205" spans="1:13" ht="20.100000000000001" customHeight="1" x14ac:dyDescent="0.2">
      <c r="A205" s="89">
        <v>196</v>
      </c>
      <c r="B205" s="80" t="s">
        <v>1523</v>
      </c>
      <c r="C205" s="81" t="s">
        <v>610</v>
      </c>
      <c r="D205" s="44">
        <v>2176.2000000000003</v>
      </c>
      <c r="E205" s="44">
        <v>1510</v>
      </c>
      <c r="F205" s="44">
        <v>50</v>
      </c>
      <c r="G205" s="44">
        <v>250</v>
      </c>
      <c r="H205" s="25" t="s">
        <v>606</v>
      </c>
      <c r="I205" s="44">
        <v>3736.2</v>
      </c>
      <c r="J205" s="44">
        <v>180.46</v>
      </c>
      <c r="K205" s="25" t="s">
        <v>606</v>
      </c>
      <c r="L205" s="44"/>
      <c r="M205" s="44">
        <v>3781.07</v>
      </c>
    </row>
    <row r="206" spans="1:13" ht="20.100000000000001" customHeight="1" x14ac:dyDescent="0.2">
      <c r="A206" s="89">
        <v>197</v>
      </c>
      <c r="B206" s="49" t="s">
        <v>1247</v>
      </c>
      <c r="C206" s="81" t="s">
        <v>984</v>
      </c>
      <c r="D206" s="44">
        <v>2238.8999999999996</v>
      </c>
      <c r="E206" s="44">
        <v>1510</v>
      </c>
      <c r="F206" s="25" t="s">
        <v>606</v>
      </c>
      <c r="G206" s="44">
        <v>250</v>
      </c>
      <c r="H206" s="25" t="s">
        <v>606</v>
      </c>
      <c r="I206" s="44">
        <v>3748.9</v>
      </c>
      <c r="J206" s="44">
        <v>181.07</v>
      </c>
      <c r="K206" s="25" t="s">
        <v>606</v>
      </c>
      <c r="L206" s="44"/>
      <c r="M206" s="54">
        <v>3817.83</v>
      </c>
    </row>
    <row r="207" spans="1:13" ht="20.100000000000001" customHeight="1" x14ac:dyDescent="0.2">
      <c r="A207" s="89">
        <v>198</v>
      </c>
      <c r="B207" s="49" t="s">
        <v>1253</v>
      </c>
      <c r="C207" s="81" t="s">
        <v>610</v>
      </c>
      <c r="D207" s="44">
        <v>2327.7000000000003</v>
      </c>
      <c r="E207" s="44">
        <v>1510</v>
      </c>
      <c r="F207" s="25" t="s">
        <v>606</v>
      </c>
      <c r="G207" s="44">
        <v>250</v>
      </c>
      <c r="H207" s="25" t="s">
        <v>606</v>
      </c>
      <c r="I207" s="44">
        <v>3837.7</v>
      </c>
      <c r="J207" s="44">
        <v>185.36</v>
      </c>
      <c r="K207" s="25" t="s">
        <v>606</v>
      </c>
      <c r="L207" s="44"/>
      <c r="M207" s="54">
        <v>3902.34</v>
      </c>
    </row>
    <row r="208" spans="1:13" ht="20.100000000000001" customHeight="1" x14ac:dyDescent="0.2">
      <c r="A208" s="89">
        <v>199</v>
      </c>
      <c r="B208" s="49" t="s">
        <v>1211</v>
      </c>
      <c r="C208" s="81" t="s">
        <v>1178</v>
      </c>
      <c r="D208" s="44">
        <v>2327.7000000000003</v>
      </c>
      <c r="E208" s="44">
        <v>1510</v>
      </c>
      <c r="F208" s="25" t="s">
        <v>606</v>
      </c>
      <c r="G208" s="44">
        <v>250</v>
      </c>
      <c r="H208" s="25" t="s">
        <v>606</v>
      </c>
      <c r="I208" s="44">
        <v>3837.7</v>
      </c>
      <c r="J208" s="44">
        <v>185.36</v>
      </c>
      <c r="K208" s="25" t="s">
        <v>606</v>
      </c>
      <c r="L208" s="44"/>
      <c r="M208" s="54">
        <v>3892.34</v>
      </c>
    </row>
    <row r="209" spans="1:13" ht="20.100000000000001" customHeight="1" x14ac:dyDescent="0.2">
      <c r="A209" s="89">
        <v>200</v>
      </c>
      <c r="B209" s="60" t="s">
        <v>1825</v>
      </c>
      <c r="C209" s="61" t="s">
        <v>869</v>
      </c>
      <c r="D209" s="25">
        <v>2142</v>
      </c>
      <c r="E209" s="25">
        <v>1510</v>
      </c>
      <c r="F209" s="25">
        <v>35</v>
      </c>
      <c r="G209" s="25">
        <v>250</v>
      </c>
      <c r="H209" s="25" t="s">
        <v>606</v>
      </c>
      <c r="I209" s="25">
        <v>3687</v>
      </c>
      <c r="J209" s="25">
        <v>178.08</v>
      </c>
      <c r="K209" s="25" t="s">
        <v>606</v>
      </c>
      <c r="L209" s="25"/>
      <c r="M209" s="25">
        <v>3353.35</v>
      </c>
    </row>
    <row r="210" spans="1:13" ht="20.100000000000001" customHeight="1" x14ac:dyDescent="0.2">
      <c r="A210" s="89">
        <v>201</v>
      </c>
      <c r="B210" s="63" t="s">
        <v>775</v>
      </c>
      <c r="C210" s="61" t="s">
        <v>745</v>
      </c>
      <c r="D210" s="25">
        <v>2142</v>
      </c>
      <c r="E210" s="25">
        <v>1510</v>
      </c>
      <c r="F210" s="25">
        <v>50</v>
      </c>
      <c r="G210" s="31">
        <v>250</v>
      </c>
      <c r="H210" s="25" t="s">
        <v>606</v>
      </c>
      <c r="I210" s="25">
        <v>3702</v>
      </c>
      <c r="J210" s="25">
        <v>178.81</v>
      </c>
      <c r="K210" s="25" t="s">
        <v>606</v>
      </c>
      <c r="L210" s="25"/>
      <c r="M210" s="25">
        <v>1897.31</v>
      </c>
    </row>
    <row r="211" spans="1:13" ht="20.100000000000001" customHeight="1" x14ac:dyDescent="0.2">
      <c r="A211" s="89">
        <v>202</v>
      </c>
      <c r="B211" s="68" t="s">
        <v>728</v>
      </c>
      <c r="C211" s="61" t="s">
        <v>742</v>
      </c>
      <c r="D211" s="25">
        <v>2238.8999999999996</v>
      </c>
      <c r="E211" s="25">
        <v>1510</v>
      </c>
      <c r="F211" s="25">
        <v>75</v>
      </c>
      <c r="G211" s="25">
        <v>250</v>
      </c>
      <c r="H211" s="25" t="s">
        <v>606</v>
      </c>
      <c r="I211" s="25">
        <v>3823.9</v>
      </c>
      <c r="J211" s="25">
        <v>184.69</v>
      </c>
      <c r="K211" s="25" t="s">
        <v>606</v>
      </c>
      <c r="L211" s="25"/>
      <c r="M211" s="25">
        <v>3855.46</v>
      </c>
    </row>
    <row r="212" spans="1:13" ht="20.100000000000001" customHeight="1" x14ac:dyDescent="0.2">
      <c r="A212" s="89">
        <v>203</v>
      </c>
      <c r="B212" s="65" t="s">
        <v>701</v>
      </c>
      <c r="C212" s="61" t="s">
        <v>672</v>
      </c>
      <c r="D212" s="25">
        <v>2142</v>
      </c>
      <c r="E212" s="25">
        <v>1510</v>
      </c>
      <c r="F212" s="25">
        <v>50</v>
      </c>
      <c r="G212" s="25">
        <v>250</v>
      </c>
      <c r="H212" s="25" t="s">
        <v>606</v>
      </c>
      <c r="I212" s="25">
        <v>3702</v>
      </c>
      <c r="J212" s="25">
        <v>178.81</v>
      </c>
      <c r="K212" s="25" t="s">
        <v>606</v>
      </c>
      <c r="L212" s="25"/>
      <c r="M212" s="25">
        <v>3753.47</v>
      </c>
    </row>
    <row r="213" spans="1:13" ht="20.100000000000001" customHeight="1" x14ac:dyDescent="0.2">
      <c r="A213" s="89">
        <v>204</v>
      </c>
      <c r="B213" s="60" t="s">
        <v>805</v>
      </c>
      <c r="C213" s="61" t="s">
        <v>869</v>
      </c>
      <c r="D213" s="25">
        <v>2142</v>
      </c>
      <c r="E213" s="25">
        <v>1510</v>
      </c>
      <c r="F213" s="25">
        <v>35</v>
      </c>
      <c r="G213" s="25">
        <v>250</v>
      </c>
      <c r="H213" s="25" t="s">
        <v>606</v>
      </c>
      <c r="I213" s="25">
        <v>3687</v>
      </c>
      <c r="J213" s="25">
        <v>178.08</v>
      </c>
      <c r="K213" s="25" t="s">
        <v>606</v>
      </c>
      <c r="L213" s="25"/>
      <c r="M213" s="25">
        <v>1783.47</v>
      </c>
    </row>
    <row r="214" spans="1:13" ht="20.100000000000001" customHeight="1" x14ac:dyDescent="0.2">
      <c r="A214" s="89">
        <v>205</v>
      </c>
      <c r="B214" s="80" t="s">
        <v>1413</v>
      </c>
      <c r="C214" s="81" t="s">
        <v>622</v>
      </c>
      <c r="D214" s="44">
        <v>2176.2000000000003</v>
      </c>
      <c r="E214" s="44">
        <v>1510</v>
      </c>
      <c r="F214" s="44">
        <v>35</v>
      </c>
      <c r="G214" s="44">
        <v>250</v>
      </c>
      <c r="H214" s="25" t="s">
        <v>606</v>
      </c>
      <c r="I214" s="44">
        <v>3721.2000000000003</v>
      </c>
      <c r="J214" s="44">
        <v>179.73</v>
      </c>
      <c r="K214" s="25" t="s">
        <v>606</v>
      </c>
      <c r="L214" s="44"/>
      <c r="M214" s="44">
        <v>3776.8</v>
      </c>
    </row>
    <row r="215" spans="1:13" ht="20.100000000000001" customHeight="1" x14ac:dyDescent="0.2">
      <c r="A215" s="89">
        <v>206</v>
      </c>
      <c r="B215" s="63" t="s">
        <v>1001</v>
      </c>
      <c r="C215" s="69" t="s">
        <v>869</v>
      </c>
      <c r="D215" s="25">
        <v>2142</v>
      </c>
      <c r="E215" s="31">
        <v>1510</v>
      </c>
      <c r="F215" s="25">
        <v>75</v>
      </c>
      <c r="G215" s="25">
        <v>250</v>
      </c>
      <c r="H215" s="25" t="s">
        <v>606</v>
      </c>
      <c r="I215" s="25">
        <v>3727</v>
      </c>
      <c r="J215" s="25">
        <v>180.01</v>
      </c>
      <c r="K215" s="25" t="s">
        <v>606</v>
      </c>
      <c r="L215" s="25"/>
      <c r="M215" s="25">
        <v>3777.27</v>
      </c>
    </row>
    <row r="216" spans="1:13" ht="20.100000000000001" customHeight="1" x14ac:dyDescent="0.2">
      <c r="A216" s="89">
        <v>207</v>
      </c>
      <c r="B216" s="50" t="s">
        <v>1198</v>
      </c>
      <c r="C216" s="81" t="s">
        <v>610</v>
      </c>
      <c r="D216" s="44">
        <v>2176.2000000000003</v>
      </c>
      <c r="E216" s="44">
        <v>1510</v>
      </c>
      <c r="F216" s="25" t="s">
        <v>606</v>
      </c>
      <c r="G216" s="44">
        <v>250</v>
      </c>
      <c r="H216" s="25" t="s">
        <v>606</v>
      </c>
      <c r="I216" s="44">
        <v>3686.2</v>
      </c>
      <c r="J216" s="44">
        <v>178.04</v>
      </c>
      <c r="K216" s="25" t="s">
        <v>606</v>
      </c>
      <c r="L216" s="44"/>
      <c r="M216" s="54">
        <v>3748.16</v>
      </c>
    </row>
    <row r="217" spans="1:13" ht="20.100000000000001" customHeight="1" x14ac:dyDescent="0.2">
      <c r="A217" s="89">
        <v>208</v>
      </c>
      <c r="B217" s="46" t="s">
        <v>1083</v>
      </c>
      <c r="C217" s="45" t="s">
        <v>605</v>
      </c>
      <c r="D217" s="54">
        <v>2142</v>
      </c>
      <c r="E217" s="44">
        <v>1510</v>
      </c>
      <c r="F217" s="54">
        <v>50</v>
      </c>
      <c r="G217" s="44">
        <v>250</v>
      </c>
      <c r="H217" s="25" t="s">
        <v>606</v>
      </c>
      <c r="I217" s="44">
        <v>3702</v>
      </c>
      <c r="J217" s="44">
        <v>178.81</v>
      </c>
      <c r="K217" s="25" t="s">
        <v>606</v>
      </c>
      <c r="L217" s="44"/>
      <c r="M217" s="54">
        <v>2463.9499999999998</v>
      </c>
    </row>
    <row r="218" spans="1:13" ht="20.100000000000001" customHeight="1" x14ac:dyDescent="0.2">
      <c r="A218" s="89">
        <v>209</v>
      </c>
      <c r="B218" s="63" t="s">
        <v>756</v>
      </c>
      <c r="C218" s="61" t="s">
        <v>766</v>
      </c>
      <c r="D218" s="25">
        <v>2142</v>
      </c>
      <c r="E218" s="25">
        <v>1510</v>
      </c>
      <c r="F218" s="25">
        <v>50</v>
      </c>
      <c r="G218" s="25">
        <v>250</v>
      </c>
      <c r="H218" s="25" t="s">
        <v>606</v>
      </c>
      <c r="I218" s="25">
        <v>3702</v>
      </c>
      <c r="J218" s="25">
        <v>178.81</v>
      </c>
      <c r="K218" s="25" t="s">
        <v>606</v>
      </c>
      <c r="L218" s="25"/>
      <c r="M218" s="25">
        <v>3763.4700000000003</v>
      </c>
    </row>
    <row r="219" spans="1:13" ht="20.100000000000001" customHeight="1" x14ac:dyDescent="0.2">
      <c r="A219" s="89">
        <v>210</v>
      </c>
      <c r="B219" s="80" t="s">
        <v>1519</v>
      </c>
      <c r="C219" s="81" t="s">
        <v>610</v>
      </c>
      <c r="D219" s="44">
        <v>2176.2000000000003</v>
      </c>
      <c r="E219" s="44">
        <v>1510</v>
      </c>
      <c r="F219" s="44">
        <v>75</v>
      </c>
      <c r="G219" s="44">
        <v>250</v>
      </c>
      <c r="H219" s="25" t="s">
        <v>606</v>
      </c>
      <c r="I219" s="44">
        <v>3761.2</v>
      </c>
      <c r="J219" s="44">
        <v>181.67</v>
      </c>
      <c r="K219" s="25" t="s">
        <v>606</v>
      </c>
      <c r="L219" s="44"/>
      <c r="M219" s="44">
        <v>3804.86</v>
      </c>
    </row>
    <row r="220" spans="1:13" ht="20.100000000000001" customHeight="1" x14ac:dyDescent="0.2">
      <c r="A220" s="89">
        <v>211</v>
      </c>
      <c r="B220" s="80" t="s">
        <v>1632</v>
      </c>
      <c r="C220" s="81" t="s">
        <v>610</v>
      </c>
      <c r="D220" s="44">
        <v>2176.2000000000003</v>
      </c>
      <c r="E220" s="44">
        <v>1510</v>
      </c>
      <c r="F220" s="25" t="s">
        <v>606</v>
      </c>
      <c r="G220" s="44">
        <v>250</v>
      </c>
      <c r="H220" s="25" t="s">
        <v>606</v>
      </c>
      <c r="I220" s="44">
        <v>3686.2000000000003</v>
      </c>
      <c r="J220" s="44">
        <v>178.04</v>
      </c>
      <c r="K220" s="25" t="s">
        <v>606</v>
      </c>
      <c r="L220" s="44"/>
      <c r="M220" s="44">
        <v>3758.16</v>
      </c>
    </row>
    <row r="221" spans="1:13" ht="20.100000000000001" customHeight="1" x14ac:dyDescent="0.2">
      <c r="A221" s="89">
        <v>212</v>
      </c>
      <c r="B221" s="80" t="s">
        <v>1143</v>
      </c>
      <c r="C221" s="81" t="s">
        <v>943</v>
      </c>
      <c r="D221" s="44">
        <v>2142</v>
      </c>
      <c r="E221" s="44">
        <v>1510</v>
      </c>
      <c r="F221" s="25" t="s">
        <v>606</v>
      </c>
      <c r="G221" s="44">
        <v>250</v>
      </c>
      <c r="H221" s="25" t="s">
        <v>606</v>
      </c>
      <c r="I221" s="44">
        <v>3652</v>
      </c>
      <c r="J221" s="44">
        <v>176.39</v>
      </c>
      <c r="K221" s="25" t="s">
        <v>606</v>
      </c>
      <c r="L221" s="44"/>
      <c r="M221" s="44">
        <v>3715.61</v>
      </c>
    </row>
    <row r="222" spans="1:13" ht="20.100000000000001" customHeight="1" x14ac:dyDescent="0.2">
      <c r="A222" s="89">
        <v>213</v>
      </c>
      <c r="B222" s="80" t="s">
        <v>1541</v>
      </c>
      <c r="C222" s="81" t="s">
        <v>1636</v>
      </c>
      <c r="D222" s="44">
        <v>2142</v>
      </c>
      <c r="E222" s="44">
        <v>1510</v>
      </c>
      <c r="F222" s="44">
        <v>75</v>
      </c>
      <c r="G222" s="44">
        <v>250</v>
      </c>
      <c r="H222" s="25" t="s">
        <v>606</v>
      </c>
      <c r="I222" s="44">
        <v>3727</v>
      </c>
      <c r="J222" s="44">
        <v>180.01</v>
      </c>
      <c r="K222" s="25" t="s">
        <v>606</v>
      </c>
      <c r="L222" s="44"/>
      <c r="M222" s="44">
        <v>3777.27</v>
      </c>
    </row>
    <row r="223" spans="1:13" ht="20.100000000000001" customHeight="1" x14ac:dyDescent="0.2">
      <c r="A223" s="89">
        <v>214</v>
      </c>
      <c r="B223" s="80" t="s">
        <v>1551</v>
      </c>
      <c r="C223" s="81" t="s">
        <v>610</v>
      </c>
      <c r="D223" s="44">
        <v>2176.2000000000003</v>
      </c>
      <c r="E223" s="44">
        <v>1510</v>
      </c>
      <c r="F223" s="44">
        <v>75</v>
      </c>
      <c r="G223" s="44">
        <v>250</v>
      </c>
      <c r="H223" s="25" t="s">
        <v>606</v>
      </c>
      <c r="I223" s="44">
        <v>3761.2</v>
      </c>
      <c r="J223" s="44">
        <v>181.67</v>
      </c>
      <c r="K223" s="25" t="s">
        <v>606</v>
      </c>
      <c r="L223" s="44"/>
      <c r="M223" s="44">
        <v>3804.86</v>
      </c>
    </row>
    <row r="224" spans="1:13" ht="20.100000000000001" customHeight="1" x14ac:dyDescent="0.2">
      <c r="A224" s="89">
        <v>215</v>
      </c>
      <c r="B224" s="80" t="s">
        <v>1325</v>
      </c>
      <c r="C224" s="81" t="s">
        <v>646</v>
      </c>
      <c r="D224" s="44">
        <v>2347.5</v>
      </c>
      <c r="E224" s="44">
        <v>1510</v>
      </c>
      <c r="F224" s="44">
        <v>50</v>
      </c>
      <c r="G224" s="44">
        <v>250</v>
      </c>
      <c r="H224" s="25" t="s">
        <v>606</v>
      </c>
      <c r="I224" s="44">
        <v>3907.5</v>
      </c>
      <c r="J224" s="44">
        <v>188.73</v>
      </c>
      <c r="K224" s="25" t="s">
        <v>606</v>
      </c>
      <c r="L224" s="44"/>
      <c r="M224" s="44">
        <v>3528.94</v>
      </c>
    </row>
    <row r="225" spans="1:13" ht="20.100000000000001" customHeight="1" x14ac:dyDescent="0.2">
      <c r="A225" s="89">
        <v>216</v>
      </c>
      <c r="B225" s="63" t="s">
        <v>828</v>
      </c>
      <c r="C225" s="61" t="s">
        <v>869</v>
      </c>
      <c r="D225" s="25">
        <v>2142</v>
      </c>
      <c r="E225" s="25">
        <v>1510</v>
      </c>
      <c r="F225" s="25">
        <v>50</v>
      </c>
      <c r="G225" s="25">
        <v>250</v>
      </c>
      <c r="H225" s="25" t="s">
        <v>606</v>
      </c>
      <c r="I225" s="25">
        <v>3702</v>
      </c>
      <c r="J225" s="25">
        <v>178.81</v>
      </c>
      <c r="K225" s="25" t="s">
        <v>606</v>
      </c>
      <c r="L225" s="25"/>
      <c r="M225" s="25">
        <v>1474.19</v>
      </c>
    </row>
    <row r="226" spans="1:13" ht="20.100000000000001" customHeight="1" x14ac:dyDescent="0.2">
      <c r="A226" s="89">
        <v>217</v>
      </c>
      <c r="B226" s="60" t="s">
        <v>1043</v>
      </c>
      <c r="C226" s="61" t="s">
        <v>966</v>
      </c>
      <c r="D226" s="25">
        <v>2142</v>
      </c>
      <c r="E226" s="25">
        <v>1510</v>
      </c>
      <c r="F226" s="25">
        <v>50</v>
      </c>
      <c r="G226" s="25">
        <v>250</v>
      </c>
      <c r="H226" s="25" t="s">
        <v>606</v>
      </c>
      <c r="I226" s="25">
        <v>3702</v>
      </c>
      <c r="J226" s="25">
        <v>178.81</v>
      </c>
      <c r="K226" s="25" t="s">
        <v>606</v>
      </c>
      <c r="L226" s="25"/>
      <c r="M226" s="25">
        <v>3753.4700000000003</v>
      </c>
    </row>
    <row r="227" spans="1:13" ht="20.100000000000001" customHeight="1" x14ac:dyDescent="0.2">
      <c r="A227" s="89">
        <v>218</v>
      </c>
      <c r="B227" s="63" t="s">
        <v>1047</v>
      </c>
      <c r="C227" s="61" t="s">
        <v>869</v>
      </c>
      <c r="D227" s="25">
        <v>2142</v>
      </c>
      <c r="E227" s="25">
        <v>1510</v>
      </c>
      <c r="F227" s="25">
        <v>75</v>
      </c>
      <c r="G227" s="31">
        <v>250</v>
      </c>
      <c r="H227" s="25" t="s">
        <v>606</v>
      </c>
      <c r="I227" s="25">
        <v>3727</v>
      </c>
      <c r="J227" s="25">
        <v>180.01</v>
      </c>
      <c r="K227" s="25" t="s">
        <v>606</v>
      </c>
      <c r="L227" s="25"/>
      <c r="M227" s="25">
        <v>3777.27</v>
      </c>
    </row>
    <row r="228" spans="1:13" ht="20.100000000000001" customHeight="1" x14ac:dyDescent="0.2">
      <c r="A228" s="89">
        <v>219</v>
      </c>
      <c r="B228" s="80" t="s">
        <v>1808</v>
      </c>
      <c r="C228" s="81" t="s">
        <v>1509</v>
      </c>
      <c r="D228" s="44">
        <v>2297.6999999999998</v>
      </c>
      <c r="E228" s="44">
        <v>1510</v>
      </c>
      <c r="F228" s="25" t="s">
        <v>606</v>
      </c>
      <c r="G228" s="44">
        <v>250</v>
      </c>
      <c r="H228" s="25" t="s">
        <v>606</v>
      </c>
      <c r="I228" s="44">
        <v>3807.7</v>
      </c>
      <c r="J228" s="44">
        <v>183.91</v>
      </c>
      <c r="K228" s="25" t="s">
        <v>606</v>
      </c>
      <c r="L228" s="44"/>
      <c r="M228" s="44">
        <v>3566.44</v>
      </c>
    </row>
    <row r="229" spans="1:13" ht="20.100000000000001" customHeight="1" x14ac:dyDescent="0.2">
      <c r="A229" s="89">
        <v>220</v>
      </c>
      <c r="B229" s="60" t="s">
        <v>922</v>
      </c>
      <c r="C229" s="61" t="s">
        <v>926</v>
      </c>
      <c r="D229" s="25">
        <v>2142</v>
      </c>
      <c r="E229" s="25">
        <v>1510</v>
      </c>
      <c r="F229" s="25" t="s">
        <v>606</v>
      </c>
      <c r="G229" s="25">
        <v>250</v>
      </c>
      <c r="H229" s="25" t="s">
        <v>606</v>
      </c>
      <c r="I229" s="25">
        <v>3652</v>
      </c>
      <c r="J229" s="25">
        <v>176.39</v>
      </c>
      <c r="K229" s="25" t="s">
        <v>606</v>
      </c>
      <c r="L229" s="25"/>
      <c r="M229" s="25">
        <v>3715.61</v>
      </c>
    </row>
    <row r="230" spans="1:13" ht="20.100000000000001" customHeight="1" x14ac:dyDescent="0.2">
      <c r="A230" s="89">
        <v>221</v>
      </c>
      <c r="B230" s="60" t="s">
        <v>814</v>
      </c>
      <c r="C230" s="61" t="s">
        <v>869</v>
      </c>
      <c r="D230" s="25">
        <v>2142</v>
      </c>
      <c r="E230" s="25">
        <v>1510</v>
      </c>
      <c r="F230" s="25" t="s">
        <v>606</v>
      </c>
      <c r="G230" s="25">
        <v>250</v>
      </c>
      <c r="H230" s="25" t="s">
        <v>606</v>
      </c>
      <c r="I230" s="25">
        <v>3652</v>
      </c>
      <c r="J230" s="25">
        <v>176.39</v>
      </c>
      <c r="K230" s="25" t="s">
        <v>606</v>
      </c>
      <c r="L230" s="25"/>
      <c r="M230" s="25">
        <v>1855.73</v>
      </c>
    </row>
    <row r="231" spans="1:13" ht="20.100000000000001" customHeight="1" x14ac:dyDescent="0.2">
      <c r="A231" s="89">
        <v>222</v>
      </c>
      <c r="B231" s="60" t="s">
        <v>949</v>
      </c>
      <c r="C231" s="61" t="s">
        <v>966</v>
      </c>
      <c r="D231" s="25">
        <v>2142</v>
      </c>
      <c r="E231" s="25">
        <v>1510</v>
      </c>
      <c r="F231" s="25">
        <v>75</v>
      </c>
      <c r="G231" s="25">
        <v>250</v>
      </c>
      <c r="H231" s="25" t="s">
        <v>606</v>
      </c>
      <c r="I231" s="25">
        <v>3727</v>
      </c>
      <c r="J231" s="25">
        <v>180.01</v>
      </c>
      <c r="K231" s="25" t="s">
        <v>606</v>
      </c>
      <c r="L231" s="25"/>
      <c r="M231" s="25">
        <v>3777.27</v>
      </c>
    </row>
    <row r="232" spans="1:13" ht="20.100000000000001" customHeight="1" x14ac:dyDescent="0.2">
      <c r="A232" s="89">
        <v>223</v>
      </c>
      <c r="B232" s="80" t="s">
        <v>1719</v>
      </c>
      <c r="C232" s="81" t="s">
        <v>622</v>
      </c>
      <c r="D232" s="44">
        <v>2176.1999999999998</v>
      </c>
      <c r="E232" s="44">
        <v>1510</v>
      </c>
      <c r="F232" s="44">
        <v>50</v>
      </c>
      <c r="G232" s="44">
        <v>250</v>
      </c>
      <c r="H232" s="25" t="s">
        <v>606</v>
      </c>
      <c r="I232" s="44">
        <v>3736.2</v>
      </c>
      <c r="J232" s="44">
        <v>180.46</v>
      </c>
      <c r="K232" s="25" t="s">
        <v>606</v>
      </c>
      <c r="L232" s="44"/>
      <c r="M232" s="44">
        <v>1811.0499999999997</v>
      </c>
    </row>
    <row r="233" spans="1:13" ht="20.100000000000001" customHeight="1" x14ac:dyDescent="0.2">
      <c r="A233" s="89">
        <v>224</v>
      </c>
      <c r="B233" s="80" t="s">
        <v>1807</v>
      </c>
      <c r="C233" s="81" t="s">
        <v>605</v>
      </c>
      <c r="D233" s="44">
        <v>2142</v>
      </c>
      <c r="E233" s="44">
        <v>1510</v>
      </c>
      <c r="F233" s="25" t="s">
        <v>606</v>
      </c>
      <c r="G233" s="44">
        <v>250</v>
      </c>
      <c r="H233" s="25" t="s">
        <v>606</v>
      </c>
      <c r="I233" s="44">
        <v>3652</v>
      </c>
      <c r="J233" s="44">
        <v>176.39</v>
      </c>
      <c r="K233" s="25" t="s">
        <v>606</v>
      </c>
      <c r="L233" s="44"/>
      <c r="M233" s="44">
        <v>3725.61</v>
      </c>
    </row>
    <row r="234" spans="1:13" ht="20.100000000000001" customHeight="1" x14ac:dyDescent="0.2">
      <c r="A234" s="89">
        <v>225</v>
      </c>
      <c r="B234" s="80" t="s">
        <v>1265</v>
      </c>
      <c r="C234" s="81" t="s">
        <v>598</v>
      </c>
      <c r="D234" s="44">
        <v>2142</v>
      </c>
      <c r="E234" s="56">
        <f>950+560</f>
        <v>1510</v>
      </c>
      <c r="F234" s="25" t="s">
        <v>606</v>
      </c>
      <c r="G234" s="44">
        <v>250</v>
      </c>
      <c r="H234" s="25" t="s">
        <v>606</v>
      </c>
      <c r="I234" s="44">
        <v>3652</v>
      </c>
      <c r="J234" s="44">
        <v>176.39160000000001</v>
      </c>
      <c r="K234" s="25" t="s">
        <v>606</v>
      </c>
      <c r="L234" s="44"/>
      <c r="M234" s="44">
        <v>3725.6084000000001</v>
      </c>
    </row>
    <row r="235" spans="1:13" ht="20.100000000000001" customHeight="1" x14ac:dyDescent="0.2">
      <c r="A235" s="89">
        <v>226</v>
      </c>
      <c r="B235" s="60" t="s">
        <v>934</v>
      </c>
      <c r="C235" s="61" t="s">
        <v>869</v>
      </c>
      <c r="D235" s="25">
        <v>2142</v>
      </c>
      <c r="E235" s="25">
        <v>1510</v>
      </c>
      <c r="F235" s="25" t="s">
        <v>606</v>
      </c>
      <c r="G235" s="25">
        <v>250</v>
      </c>
      <c r="H235" s="25" t="s">
        <v>606</v>
      </c>
      <c r="I235" s="25">
        <v>3652</v>
      </c>
      <c r="J235" s="25">
        <v>176.39</v>
      </c>
      <c r="K235" s="25" t="s">
        <v>606</v>
      </c>
      <c r="L235" s="25"/>
      <c r="M235" s="25">
        <v>2414.6200000000003</v>
      </c>
    </row>
    <row r="236" spans="1:13" ht="20.100000000000001" customHeight="1" x14ac:dyDescent="0.2">
      <c r="A236" s="89">
        <v>227</v>
      </c>
      <c r="B236" s="60" t="s">
        <v>829</v>
      </c>
      <c r="C236" s="61" t="s">
        <v>869</v>
      </c>
      <c r="D236" s="25">
        <v>2142</v>
      </c>
      <c r="E236" s="25">
        <v>1510</v>
      </c>
      <c r="F236" s="25">
        <v>35</v>
      </c>
      <c r="G236" s="25">
        <v>250</v>
      </c>
      <c r="H236" s="25" t="s">
        <v>606</v>
      </c>
      <c r="I236" s="25">
        <v>3687</v>
      </c>
      <c r="J236" s="25">
        <v>178.08</v>
      </c>
      <c r="K236" s="25" t="s">
        <v>606</v>
      </c>
      <c r="L236" s="25"/>
      <c r="M236" s="25">
        <v>1957.78</v>
      </c>
    </row>
    <row r="237" spans="1:13" ht="20.100000000000001" customHeight="1" x14ac:dyDescent="0.2">
      <c r="A237" s="89">
        <v>228</v>
      </c>
      <c r="B237" s="80" t="s">
        <v>1707</v>
      </c>
      <c r="C237" s="81" t="s">
        <v>1818</v>
      </c>
      <c r="D237" s="44">
        <v>2176.1999999999998</v>
      </c>
      <c r="E237" s="44">
        <v>1510</v>
      </c>
      <c r="F237" s="44">
        <v>75</v>
      </c>
      <c r="G237" s="44">
        <v>250</v>
      </c>
      <c r="H237" s="25" t="s">
        <v>606</v>
      </c>
      <c r="I237" s="44">
        <v>3761.2</v>
      </c>
      <c r="J237" s="44">
        <v>181.67</v>
      </c>
      <c r="K237" s="25" t="s">
        <v>606</v>
      </c>
      <c r="L237" s="44"/>
      <c r="M237" s="44">
        <v>3401.1299999999997</v>
      </c>
    </row>
    <row r="238" spans="1:13" ht="20.100000000000001" customHeight="1" x14ac:dyDescent="0.2">
      <c r="A238" s="89">
        <v>229</v>
      </c>
      <c r="B238" s="80" t="s">
        <v>1105</v>
      </c>
      <c r="C238" s="81" t="s">
        <v>671</v>
      </c>
      <c r="D238" s="44">
        <v>2176.1999999999998</v>
      </c>
      <c r="E238" s="44">
        <v>1510</v>
      </c>
      <c r="F238" s="44">
        <v>50</v>
      </c>
      <c r="G238" s="44">
        <v>250</v>
      </c>
      <c r="H238" s="25" t="s">
        <v>606</v>
      </c>
      <c r="I238" s="44">
        <v>3736.2</v>
      </c>
      <c r="J238" s="44">
        <v>180.46</v>
      </c>
      <c r="K238" s="25" t="s">
        <v>606</v>
      </c>
      <c r="L238" s="44"/>
      <c r="M238" s="44">
        <v>3786.02</v>
      </c>
    </row>
    <row r="239" spans="1:13" ht="20.100000000000001" customHeight="1" x14ac:dyDescent="0.2">
      <c r="A239" s="89">
        <v>230</v>
      </c>
      <c r="B239" s="60" t="s">
        <v>676</v>
      </c>
      <c r="C239" s="61" t="s">
        <v>672</v>
      </c>
      <c r="D239" s="25">
        <v>2142</v>
      </c>
      <c r="E239" s="25">
        <v>1510</v>
      </c>
      <c r="F239" s="25">
        <v>50</v>
      </c>
      <c r="G239" s="25">
        <v>250</v>
      </c>
      <c r="H239" s="25" t="s">
        <v>606</v>
      </c>
      <c r="I239" s="25">
        <v>3702</v>
      </c>
      <c r="J239" s="25">
        <v>178.81</v>
      </c>
      <c r="K239" s="25" t="s">
        <v>606</v>
      </c>
      <c r="L239" s="25"/>
      <c r="M239" s="25">
        <v>3763.47</v>
      </c>
    </row>
    <row r="240" spans="1:13" ht="20.100000000000001" customHeight="1" x14ac:dyDescent="0.2">
      <c r="A240" s="89">
        <v>231</v>
      </c>
      <c r="B240" s="60" t="s">
        <v>641</v>
      </c>
      <c r="C240" s="61" t="s">
        <v>622</v>
      </c>
      <c r="D240" s="25">
        <v>2176.2000000000003</v>
      </c>
      <c r="E240" s="25">
        <v>1510</v>
      </c>
      <c r="F240" s="25">
        <v>75</v>
      </c>
      <c r="G240" s="25">
        <v>250</v>
      </c>
      <c r="H240" s="25" t="s">
        <v>606</v>
      </c>
      <c r="I240" s="25">
        <v>3761.2000000000003</v>
      </c>
      <c r="J240" s="25">
        <v>181.67</v>
      </c>
      <c r="K240" s="25" t="s">
        <v>606</v>
      </c>
      <c r="L240" s="25"/>
      <c r="M240" s="25">
        <v>2084.8200000000002</v>
      </c>
    </row>
    <row r="241" spans="1:13" ht="20.100000000000001" customHeight="1" x14ac:dyDescent="0.2">
      <c r="A241" s="89">
        <v>232</v>
      </c>
      <c r="B241" s="80" t="s">
        <v>1354</v>
      </c>
      <c r="C241" s="81" t="s">
        <v>672</v>
      </c>
      <c r="D241" s="44">
        <v>2142</v>
      </c>
      <c r="E241" s="44">
        <v>1510</v>
      </c>
      <c r="F241" s="44">
        <v>50</v>
      </c>
      <c r="G241" s="44">
        <v>250</v>
      </c>
      <c r="H241" s="25" t="s">
        <v>606</v>
      </c>
      <c r="I241" s="44">
        <v>3702</v>
      </c>
      <c r="J241" s="44">
        <v>178.81</v>
      </c>
      <c r="K241" s="25" t="s">
        <v>606</v>
      </c>
      <c r="L241" s="44"/>
      <c r="M241" s="44">
        <v>3753.47</v>
      </c>
    </row>
    <row r="242" spans="1:13" ht="20.100000000000001" customHeight="1" x14ac:dyDescent="0.2">
      <c r="A242" s="89">
        <v>233</v>
      </c>
      <c r="B242" s="60" t="s">
        <v>631</v>
      </c>
      <c r="C242" s="61" t="s">
        <v>647</v>
      </c>
      <c r="D242" s="25">
        <v>2238.8999999999996</v>
      </c>
      <c r="E242" s="25">
        <v>1510</v>
      </c>
      <c r="F242" s="25">
        <v>75</v>
      </c>
      <c r="G242" s="25">
        <v>250</v>
      </c>
      <c r="H242" s="25" t="s">
        <v>606</v>
      </c>
      <c r="I242" s="25">
        <v>3823.8999999999996</v>
      </c>
      <c r="J242" s="25">
        <v>184.69</v>
      </c>
      <c r="K242" s="25" t="s">
        <v>606</v>
      </c>
      <c r="L242" s="25"/>
      <c r="M242" s="25">
        <v>3865.46</v>
      </c>
    </row>
    <row r="243" spans="1:13" ht="20.100000000000001" customHeight="1" x14ac:dyDescent="0.2">
      <c r="A243" s="89">
        <v>234</v>
      </c>
      <c r="B243" s="80" t="s">
        <v>1396</v>
      </c>
      <c r="C243" s="81" t="s">
        <v>672</v>
      </c>
      <c r="D243" s="44">
        <v>2142</v>
      </c>
      <c r="E243" s="44">
        <v>1510</v>
      </c>
      <c r="F243" s="44">
        <v>35</v>
      </c>
      <c r="G243" s="44">
        <v>250</v>
      </c>
      <c r="H243" s="25" t="s">
        <v>606</v>
      </c>
      <c r="I243" s="44">
        <v>3687</v>
      </c>
      <c r="J243" s="44">
        <v>178.08</v>
      </c>
      <c r="K243" s="25" t="s">
        <v>606</v>
      </c>
      <c r="L243" s="44"/>
      <c r="M243" s="44">
        <v>3739.2</v>
      </c>
    </row>
    <row r="244" spans="1:13" ht="20.100000000000001" customHeight="1" x14ac:dyDescent="0.2">
      <c r="A244" s="89">
        <v>235</v>
      </c>
      <c r="B244" s="67" t="s">
        <v>1830</v>
      </c>
      <c r="C244" s="75" t="s">
        <v>597</v>
      </c>
      <c r="D244" s="25">
        <v>1071</v>
      </c>
      <c r="E244" s="57">
        <v>755</v>
      </c>
      <c r="F244" s="25" t="s">
        <v>606</v>
      </c>
      <c r="G244" s="57">
        <v>125</v>
      </c>
      <c r="H244" s="25" t="s">
        <v>606</v>
      </c>
      <c r="I244" s="57">
        <v>1826</v>
      </c>
      <c r="J244" s="25">
        <v>88.2</v>
      </c>
      <c r="K244" s="25" t="s">
        <v>606</v>
      </c>
      <c r="L244" s="25"/>
      <c r="M244" s="25">
        <v>1862.8</v>
      </c>
    </row>
    <row r="245" spans="1:13" ht="20.100000000000001" customHeight="1" x14ac:dyDescent="0.2">
      <c r="A245" s="89">
        <v>236</v>
      </c>
      <c r="B245" s="80" t="s">
        <v>1621</v>
      </c>
      <c r="C245" s="81" t="s">
        <v>597</v>
      </c>
      <c r="D245" s="44">
        <v>2142</v>
      </c>
      <c r="E245" s="44">
        <v>1510</v>
      </c>
      <c r="F245" s="25" t="s">
        <v>606</v>
      </c>
      <c r="G245" s="44">
        <v>250</v>
      </c>
      <c r="H245" s="25" t="s">
        <v>606</v>
      </c>
      <c r="I245" s="44">
        <v>3652</v>
      </c>
      <c r="J245" s="44">
        <v>176.39</v>
      </c>
      <c r="K245" s="25" t="s">
        <v>606</v>
      </c>
      <c r="L245" s="44"/>
      <c r="M245" s="44">
        <v>3725.61</v>
      </c>
    </row>
    <row r="246" spans="1:13" ht="20.100000000000001" customHeight="1" x14ac:dyDescent="0.2">
      <c r="A246" s="89">
        <v>237</v>
      </c>
      <c r="B246" s="70" t="s">
        <v>830</v>
      </c>
      <c r="C246" s="61" t="s">
        <v>869</v>
      </c>
      <c r="D246" s="25">
        <v>2142</v>
      </c>
      <c r="E246" s="25">
        <v>1510</v>
      </c>
      <c r="F246" s="25">
        <v>50</v>
      </c>
      <c r="G246" s="25">
        <v>250</v>
      </c>
      <c r="H246" s="25" t="s">
        <v>606</v>
      </c>
      <c r="I246" s="25">
        <v>3702</v>
      </c>
      <c r="J246" s="25">
        <v>178.81</v>
      </c>
      <c r="K246" s="25" t="s">
        <v>606</v>
      </c>
      <c r="L246" s="25"/>
      <c r="M246" s="25">
        <v>3355.97</v>
      </c>
    </row>
    <row r="247" spans="1:13" ht="20.100000000000001" customHeight="1" x14ac:dyDescent="0.2">
      <c r="A247" s="89">
        <v>238</v>
      </c>
      <c r="B247" s="80" t="s">
        <v>1163</v>
      </c>
      <c r="C247" s="81" t="s">
        <v>1179</v>
      </c>
      <c r="D247" s="44">
        <v>2269.1999999999998</v>
      </c>
      <c r="E247" s="44">
        <v>1510</v>
      </c>
      <c r="F247" s="25" t="s">
        <v>606</v>
      </c>
      <c r="G247" s="44">
        <v>250</v>
      </c>
      <c r="H247" s="25" t="s">
        <v>606</v>
      </c>
      <c r="I247" s="44">
        <v>3779.2</v>
      </c>
      <c r="J247" s="44">
        <v>182.54</v>
      </c>
      <c r="K247" s="25" t="s">
        <v>606</v>
      </c>
      <c r="L247" s="44"/>
      <c r="M247" s="44">
        <v>3836.66</v>
      </c>
    </row>
    <row r="248" spans="1:13" ht="20.100000000000001" customHeight="1" x14ac:dyDescent="0.2">
      <c r="A248" s="89">
        <v>239</v>
      </c>
      <c r="B248" s="63" t="s">
        <v>963</v>
      </c>
      <c r="C248" s="61" t="s">
        <v>967</v>
      </c>
      <c r="D248" s="25">
        <v>2142</v>
      </c>
      <c r="E248" s="25">
        <v>1510</v>
      </c>
      <c r="F248" s="25" t="s">
        <v>606</v>
      </c>
      <c r="G248" s="31">
        <v>250</v>
      </c>
      <c r="H248" s="25" t="s">
        <v>606</v>
      </c>
      <c r="I248" s="25">
        <v>3652</v>
      </c>
      <c r="J248" s="25">
        <v>176.39</v>
      </c>
      <c r="K248" s="25" t="s">
        <v>606</v>
      </c>
      <c r="L248" s="25"/>
      <c r="M248" s="25">
        <v>3715.61</v>
      </c>
    </row>
    <row r="249" spans="1:13" ht="20.100000000000001" customHeight="1" x14ac:dyDescent="0.2">
      <c r="A249" s="89">
        <v>240</v>
      </c>
      <c r="B249" s="80" t="s">
        <v>1479</v>
      </c>
      <c r="C249" s="81" t="s">
        <v>1515</v>
      </c>
      <c r="D249" s="44">
        <v>2347.5</v>
      </c>
      <c r="E249" s="44">
        <v>1510</v>
      </c>
      <c r="F249" s="44">
        <v>0</v>
      </c>
      <c r="G249" s="44">
        <v>250</v>
      </c>
      <c r="H249" s="25" t="s">
        <v>606</v>
      </c>
      <c r="I249" s="44">
        <v>3857.5</v>
      </c>
      <c r="J249" s="44">
        <v>186.32</v>
      </c>
      <c r="K249" s="25" t="s">
        <v>606</v>
      </c>
      <c r="L249" s="44"/>
      <c r="M249" s="44">
        <v>2886.11</v>
      </c>
    </row>
    <row r="250" spans="1:13" ht="20.100000000000001" customHeight="1" x14ac:dyDescent="0.2">
      <c r="A250" s="89">
        <v>241</v>
      </c>
      <c r="B250" s="80" t="s">
        <v>1127</v>
      </c>
      <c r="C250" s="81" t="s">
        <v>605</v>
      </c>
      <c r="D250" s="44">
        <v>2142</v>
      </c>
      <c r="E250" s="44">
        <v>1510</v>
      </c>
      <c r="F250" s="44">
        <v>0</v>
      </c>
      <c r="G250" s="44">
        <v>250</v>
      </c>
      <c r="H250" s="25" t="s">
        <v>606</v>
      </c>
      <c r="I250" s="44">
        <v>3652</v>
      </c>
      <c r="J250" s="44">
        <v>176.39</v>
      </c>
      <c r="K250" s="25" t="s">
        <v>606</v>
      </c>
      <c r="L250" s="44"/>
      <c r="M250" s="44">
        <v>3725.61</v>
      </c>
    </row>
    <row r="251" spans="1:13" ht="20.100000000000001" customHeight="1" x14ac:dyDescent="0.2">
      <c r="A251" s="89">
        <v>242</v>
      </c>
      <c r="B251" s="60" t="s">
        <v>681</v>
      </c>
      <c r="C251" s="71" t="s">
        <v>694</v>
      </c>
      <c r="D251" s="25">
        <v>2142</v>
      </c>
      <c r="E251" s="25">
        <v>1510</v>
      </c>
      <c r="F251" s="25">
        <v>50</v>
      </c>
      <c r="G251" s="25">
        <v>250</v>
      </c>
      <c r="H251" s="25" t="s">
        <v>606</v>
      </c>
      <c r="I251" s="25">
        <v>3702</v>
      </c>
      <c r="J251" s="25">
        <v>178.81</v>
      </c>
      <c r="K251" s="25" t="s">
        <v>606</v>
      </c>
      <c r="L251" s="25"/>
      <c r="M251" s="25">
        <v>1992.73</v>
      </c>
    </row>
    <row r="252" spans="1:13" ht="20.100000000000001" customHeight="1" x14ac:dyDescent="0.2">
      <c r="A252" s="89">
        <v>243</v>
      </c>
      <c r="B252" s="49" t="s">
        <v>1839</v>
      </c>
      <c r="C252" s="81" t="s">
        <v>1178</v>
      </c>
      <c r="D252" s="44">
        <v>2327.7000000000003</v>
      </c>
      <c r="E252" s="44">
        <v>1510</v>
      </c>
      <c r="F252" s="25" t="s">
        <v>606</v>
      </c>
      <c r="G252" s="44">
        <v>250</v>
      </c>
      <c r="H252" s="25" t="s">
        <v>606</v>
      </c>
      <c r="I252" s="44">
        <v>3837.7</v>
      </c>
      <c r="J252" s="44">
        <v>185.36</v>
      </c>
      <c r="K252" s="25" t="s">
        <v>606</v>
      </c>
      <c r="L252" s="44"/>
      <c r="M252" s="54">
        <v>3902.34</v>
      </c>
    </row>
    <row r="253" spans="1:13" ht="20.100000000000001" customHeight="1" x14ac:dyDescent="0.2">
      <c r="A253" s="89">
        <v>244</v>
      </c>
      <c r="B253" s="80" t="s">
        <v>1323</v>
      </c>
      <c r="C253" s="81" t="s">
        <v>672</v>
      </c>
      <c r="D253" s="44">
        <v>2142</v>
      </c>
      <c r="E253" s="44">
        <v>1510</v>
      </c>
      <c r="F253" s="44">
        <v>50</v>
      </c>
      <c r="G253" s="44">
        <v>250</v>
      </c>
      <c r="H253" s="25" t="s">
        <v>606</v>
      </c>
      <c r="I253" s="44">
        <v>3702</v>
      </c>
      <c r="J253" s="44">
        <v>178.81</v>
      </c>
      <c r="K253" s="25" t="s">
        <v>606</v>
      </c>
      <c r="L253" s="44"/>
      <c r="M253" s="44">
        <v>2281.77</v>
      </c>
    </row>
    <row r="254" spans="1:13" ht="20.100000000000001" customHeight="1" x14ac:dyDescent="0.2">
      <c r="A254" s="89">
        <v>245</v>
      </c>
      <c r="B254" s="80" t="s">
        <v>1289</v>
      </c>
      <c r="C254" s="81" t="s">
        <v>672</v>
      </c>
      <c r="D254" s="44">
        <v>2142</v>
      </c>
      <c r="E254" s="44">
        <v>1510</v>
      </c>
      <c r="F254" s="44">
        <v>35</v>
      </c>
      <c r="G254" s="44">
        <v>250</v>
      </c>
      <c r="H254" s="25" t="s">
        <v>606</v>
      </c>
      <c r="I254" s="44">
        <v>3687</v>
      </c>
      <c r="J254" s="44">
        <v>178.08</v>
      </c>
      <c r="K254" s="25" t="s">
        <v>606</v>
      </c>
      <c r="L254" s="44"/>
      <c r="M254" s="44">
        <v>1928.2</v>
      </c>
    </row>
    <row r="255" spans="1:13" ht="20.100000000000001" customHeight="1" x14ac:dyDescent="0.2">
      <c r="A255" s="89">
        <v>246</v>
      </c>
      <c r="B255" s="80" t="s">
        <v>1481</v>
      </c>
      <c r="C255" s="81" t="s">
        <v>672</v>
      </c>
      <c r="D255" s="44">
        <v>2142</v>
      </c>
      <c r="E255" s="44">
        <v>1510</v>
      </c>
      <c r="F255" s="44">
        <v>0</v>
      </c>
      <c r="G255" s="44">
        <v>250</v>
      </c>
      <c r="H255" s="25" t="s">
        <v>606</v>
      </c>
      <c r="I255" s="44">
        <v>3652</v>
      </c>
      <c r="J255" s="44">
        <v>176.39</v>
      </c>
      <c r="K255" s="25" t="s">
        <v>606</v>
      </c>
      <c r="L255" s="44"/>
      <c r="M255" s="44">
        <v>3715.61</v>
      </c>
    </row>
    <row r="256" spans="1:13" ht="20.100000000000001" customHeight="1" x14ac:dyDescent="0.2">
      <c r="A256" s="89">
        <v>247</v>
      </c>
      <c r="B256" s="80" t="s">
        <v>1167</v>
      </c>
      <c r="C256" s="81" t="s">
        <v>1181</v>
      </c>
      <c r="D256" s="44">
        <v>2327.7000000000003</v>
      </c>
      <c r="E256" s="44">
        <v>1510</v>
      </c>
      <c r="F256" s="25" t="s">
        <v>606</v>
      </c>
      <c r="G256" s="44">
        <v>250</v>
      </c>
      <c r="H256" s="25" t="s">
        <v>606</v>
      </c>
      <c r="I256" s="44">
        <v>3837.7</v>
      </c>
      <c r="J256" s="44">
        <v>185.36</v>
      </c>
      <c r="K256" s="25" t="s">
        <v>606</v>
      </c>
      <c r="L256" s="44"/>
      <c r="M256" s="44">
        <v>3892.34</v>
      </c>
    </row>
    <row r="257" spans="1:13" ht="20.100000000000001" customHeight="1" x14ac:dyDescent="0.2">
      <c r="A257" s="89">
        <v>248</v>
      </c>
      <c r="B257" s="63" t="s">
        <v>996</v>
      </c>
      <c r="C257" s="69" t="s">
        <v>943</v>
      </c>
      <c r="D257" s="25">
        <v>2142</v>
      </c>
      <c r="E257" s="31">
        <v>1510</v>
      </c>
      <c r="F257" s="25" t="s">
        <v>606</v>
      </c>
      <c r="G257" s="25">
        <v>250</v>
      </c>
      <c r="H257" s="25" t="s">
        <v>606</v>
      </c>
      <c r="I257" s="25">
        <v>3652</v>
      </c>
      <c r="J257" s="25">
        <v>176.39</v>
      </c>
      <c r="K257" s="25" t="s">
        <v>606</v>
      </c>
      <c r="L257" s="25"/>
      <c r="M257" s="25">
        <v>3725.61</v>
      </c>
    </row>
    <row r="258" spans="1:13" ht="20.100000000000001" customHeight="1" x14ac:dyDescent="0.2">
      <c r="A258" s="89">
        <v>249</v>
      </c>
      <c r="B258" s="80" t="s">
        <v>1571</v>
      </c>
      <c r="C258" s="81" t="s">
        <v>1639</v>
      </c>
      <c r="D258" s="44">
        <v>2142</v>
      </c>
      <c r="E258" s="44">
        <v>1510</v>
      </c>
      <c r="F258" s="44">
        <v>50</v>
      </c>
      <c r="G258" s="44">
        <v>250</v>
      </c>
      <c r="H258" s="25" t="s">
        <v>606</v>
      </c>
      <c r="I258" s="44">
        <v>3702</v>
      </c>
      <c r="J258" s="44">
        <v>178.81</v>
      </c>
      <c r="K258" s="25" t="s">
        <v>606</v>
      </c>
      <c r="L258" s="44"/>
      <c r="M258" s="44">
        <v>3355.97</v>
      </c>
    </row>
    <row r="259" spans="1:13" ht="20.100000000000001" customHeight="1" x14ac:dyDescent="0.2">
      <c r="A259" s="89">
        <v>250</v>
      </c>
      <c r="B259" s="60" t="s">
        <v>779</v>
      </c>
      <c r="C259" s="61" t="s">
        <v>745</v>
      </c>
      <c r="D259" s="25">
        <v>2142</v>
      </c>
      <c r="E259" s="25">
        <v>1510</v>
      </c>
      <c r="F259" s="25" t="s">
        <v>606</v>
      </c>
      <c r="G259" s="25">
        <v>250</v>
      </c>
      <c r="H259" s="25" t="s">
        <v>606</v>
      </c>
      <c r="I259" s="25">
        <v>3652</v>
      </c>
      <c r="J259" s="25">
        <v>176.39</v>
      </c>
      <c r="K259" s="25" t="s">
        <v>606</v>
      </c>
      <c r="L259" s="25"/>
      <c r="M259" s="25">
        <v>3725.61</v>
      </c>
    </row>
    <row r="260" spans="1:13" ht="20.100000000000001" customHeight="1" x14ac:dyDescent="0.2">
      <c r="A260" s="89">
        <v>251</v>
      </c>
      <c r="B260" s="80" t="s">
        <v>1736</v>
      </c>
      <c r="C260" s="81" t="s">
        <v>1095</v>
      </c>
      <c r="D260" s="44">
        <v>2142</v>
      </c>
      <c r="E260" s="44">
        <v>1510</v>
      </c>
      <c r="F260" s="44">
        <v>50</v>
      </c>
      <c r="G260" s="44">
        <v>250</v>
      </c>
      <c r="H260" s="25" t="s">
        <v>606</v>
      </c>
      <c r="I260" s="44">
        <v>3702</v>
      </c>
      <c r="J260" s="44">
        <v>178.81</v>
      </c>
      <c r="K260" s="25" t="s">
        <v>606</v>
      </c>
      <c r="L260" s="44"/>
      <c r="M260" s="44">
        <v>2342.4100000000003</v>
      </c>
    </row>
    <row r="261" spans="1:13" ht="20.100000000000001" customHeight="1" x14ac:dyDescent="0.2">
      <c r="A261" s="89">
        <v>252</v>
      </c>
      <c r="B261" s="80" t="s">
        <v>1557</v>
      </c>
      <c r="C261" s="81" t="s">
        <v>1636</v>
      </c>
      <c r="D261" s="44">
        <v>2142</v>
      </c>
      <c r="E261" s="44">
        <v>1510</v>
      </c>
      <c r="F261" s="44">
        <v>75</v>
      </c>
      <c r="G261" s="44">
        <v>250</v>
      </c>
      <c r="H261" s="25" t="s">
        <v>606</v>
      </c>
      <c r="I261" s="44">
        <v>3727</v>
      </c>
      <c r="J261" s="44">
        <v>180.01</v>
      </c>
      <c r="K261" s="25" t="s">
        <v>606</v>
      </c>
      <c r="L261" s="44"/>
      <c r="M261" s="44">
        <v>3377.02</v>
      </c>
    </row>
    <row r="262" spans="1:13" ht="20.100000000000001" customHeight="1" x14ac:dyDescent="0.2">
      <c r="A262" s="89">
        <v>253</v>
      </c>
      <c r="B262" s="80" t="s">
        <v>1101</v>
      </c>
      <c r="C262" s="81" t="s">
        <v>671</v>
      </c>
      <c r="D262" s="44">
        <v>2176.1999999999998</v>
      </c>
      <c r="E262" s="44">
        <v>1510</v>
      </c>
      <c r="F262" s="44">
        <v>0</v>
      </c>
      <c r="G262" s="44">
        <v>250</v>
      </c>
      <c r="H262" s="25" t="s">
        <v>606</v>
      </c>
      <c r="I262" s="44">
        <v>3686.2</v>
      </c>
      <c r="J262" s="44">
        <v>178.04</v>
      </c>
      <c r="K262" s="25" t="s">
        <v>606</v>
      </c>
      <c r="L262" s="44"/>
      <c r="M262" s="44">
        <v>3758.16</v>
      </c>
    </row>
    <row r="263" spans="1:13" ht="20.100000000000001" customHeight="1" x14ac:dyDescent="0.2">
      <c r="A263" s="89">
        <v>254</v>
      </c>
      <c r="B263" s="80" t="s">
        <v>1271</v>
      </c>
      <c r="C263" s="81" t="s">
        <v>944</v>
      </c>
      <c r="D263" s="44">
        <v>2347.5</v>
      </c>
      <c r="E263" s="44">
        <v>1510</v>
      </c>
      <c r="F263" s="44">
        <v>35</v>
      </c>
      <c r="G263" s="44">
        <v>250</v>
      </c>
      <c r="H263" s="25" t="s">
        <v>606</v>
      </c>
      <c r="I263" s="44">
        <v>3892.5</v>
      </c>
      <c r="J263" s="44">
        <v>188.01</v>
      </c>
      <c r="K263" s="25" t="s">
        <v>606</v>
      </c>
      <c r="L263" s="44"/>
      <c r="M263" s="44">
        <v>3905.0099999999998</v>
      </c>
    </row>
    <row r="264" spans="1:13" ht="20.100000000000001" customHeight="1" x14ac:dyDescent="0.2">
      <c r="A264" s="89">
        <v>255</v>
      </c>
      <c r="B264" s="80" t="s">
        <v>1404</v>
      </c>
      <c r="C264" s="81" t="s">
        <v>1508</v>
      </c>
      <c r="D264" s="44">
        <v>2142</v>
      </c>
      <c r="E264" s="44">
        <v>1510</v>
      </c>
      <c r="F264" s="44">
        <v>35</v>
      </c>
      <c r="G264" s="44">
        <v>250</v>
      </c>
      <c r="H264" s="25" t="s">
        <v>606</v>
      </c>
      <c r="I264" s="44">
        <v>3687</v>
      </c>
      <c r="J264" s="44">
        <v>178.08</v>
      </c>
      <c r="K264" s="25" t="s">
        <v>606</v>
      </c>
      <c r="L264" s="44"/>
      <c r="M264" s="44">
        <v>3343.35</v>
      </c>
    </row>
    <row r="265" spans="1:13" ht="20.100000000000001" customHeight="1" x14ac:dyDescent="0.2">
      <c r="A265" s="89">
        <v>256</v>
      </c>
      <c r="B265" s="80" t="s">
        <v>1619</v>
      </c>
      <c r="C265" s="81" t="s">
        <v>943</v>
      </c>
      <c r="D265" s="44">
        <v>2142</v>
      </c>
      <c r="E265" s="44">
        <v>1510</v>
      </c>
      <c r="F265" s="25" t="s">
        <v>606</v>
      </c>
      <c r="G265" s="44">
        <v>250</v>
      </c>
      <c r="H265" s="25" t="s">
        <v>606</v>
      </c>
      <c r="I265" s="44">
        <v>3652</v>
      </c>
      <c r="J265" s="44">
        <v>176.39</v>
      </c>
      <c r="K265" s="25" t="s">
        <v>606</v>
      </c>
      <c r="L265" s="44"/>
      <c r="M265" s="44">
        <v>3323.89</v>
      </c>
    </row>
    <row r="266" spans="1:13" ht="20.100000000000001" customHeight="1" x14ac:dyDescent="0.2">
      <c r="A266" s="89">
        <v>257</v>
      </c>
      <c r="B266" s="80" t="s">
        <v>1683</v>
      </c>
      <c r="C266" s="81" t="s">
        <v>1814</v>
      </c>
      <c r="D266" s="44">
        <v>2207.6999999999998</v>
      </c>
      <c r="E266" s="44">
        <v>1510</v>
      </c>
      <c r="F266" s="44">
        <v>50</v>
      </c>
      <c r="G266" s="44">
        <v>250</v>
      </c>
      <c r="H266" s="25" t="s">
        <v>606</v>
      </c>
      <c r="I266" s="44">
        <v>3767.7</v>
      </c>
      <c r="J266" s="44">
        <v>181.98</v>
      </c>
      <c r="K266" s="25" t="s">
        <v>606</v>
      </c>
      <c r="L266" s="44"/>
      <c r="M266" s="44">
        <v>1810.8499999999997</v>
      </c>
    </row>
    <row r="267" spans="1:13" ht="20.100000000000001" customHeight="1" x14ac:dyDescent="0.2">
      <c r="A267" s="89">
        <v>258</v>
      </c>
      <c r="B267" s="60" t="s">
        <v>1033</v>
      </c>
      <c r="C267" s="61" t="s">
        <v>1072</v>
      </c>
      <c r="D267" s="25">
        <v>2142</v>
      </c>
      <c r="E267" s="25">
        <v>1510</v>
      </c>
      <c r="F267" s="25">
        <v>75</v>
      </c>
      <c r="G267" s="25">
        <v>250</v>
      </c>
      <c r="H267" s="25" t="s">
        <v>606</v>
      </c>
      <c r="I267" s="25">
        <v>3727</v>
      </c>
      <c r="J267" s="25">
        <v>180.01</v>
      </c>
      <c r="K267" s="25" t="s">
        <v>606</v>
      </c>
      <c r="L267" s="25"/>
      <c r="M267" s="25">
        <v>2035.8899999999996</v>
      </c>
    </row>
    <row r="268" spans="1:13" ht="20.100000000000001" customHeight="1" x14ac:dyDescent="0.2">
      <c r="A268" s="89">
        <v>259</v>
      </c>
      <c r="B268" s="80" t="s">
        <v>1801</v>
      </c>
      <c r="C268" s="81" t="s">
        <v>1824</v>
      </c>
      <c r="D268" s="44">
        <v>2142</v>
      </c>
      <c r="E268" s="44">
        <v>1510</v>
      </c>
      <c r="F268" s="44">
        <v>50</v>
      </c>
      <c r="G268" s="44">
        <v>250</v>
      </c>
      <c r="H268" s="25" t="s">
        <v>606</v>
      </c>
      <c r="I268" s="44">
        <v>3702</v>
      </c>
      <c r="J268" s="44">
        <v>178.81</v>
      </c>
      <c r="K268" s="25" t="s">
        <v>606</v>
      </c>
      <c r="L268" s="44"/>
      <c r="M268" s="44">
        <v>3346.2500000000005</v>
      </c>
    </row>
    <row r="269" spans="1:13" ht="20.100000000000001" customHeight="1" x14ac:dyDescent="0.2">
      <c r="A269" s="89">
        <v>260</v>
      </c>
      <c r="B269" s="80" t="s">
        <v>1441</v>
      </c>
      <c r="C269" s="81" t="s">
        <v>672</v>
      </c>
      <c r="D269" s="44">
        <v>2142</v>
      </c>
      <c r="E269" s="44">
        <v>1510</v>
      </c>
      <c r="F269" s="44">
        <v>50</v>
      </c>
      <c r="G269" s="44">
        <v>250</v>
      </c>
      <c r="H269" s="25" t="s">
        <v>606</v>
      </c>
      <c r="I269" s="44">
        <v>3702</v>
      </c>
      <c r="J269" s="44">
        <v>178.81</v>
      </c>
      <c r="K269" s="25" t="s">
        <v>606</v>
      </c>
      <c r="L269" s="44"/>
      <c r="M269" s="44">
        <v>3355.9700000000003</v>
      </c>
    </row>
    <row r="270" spans="1:13" ht="20.100000000000001" customHeight="1" x14ac:dyDescent="0.2">
      <c r="A270" s="89">
        <v>261</v>
      </c>
      <c r="B270" s="80" t="s">
        <v>1507</v>
      </c>
      <c r="C270" s="81" t="s">
        <v>1516</v>
      </c>
      <c r="D270" s="44">
        <v>2142</v>
      </c>
      <c r="E270" s="44">
        <v>1510</v>
      </c>
      <c r="F270" s="44">
        <v>50</v>
      </c>
      <c r="G270" s="44">
        <v>250</v>
      </c>
      <c r="H270" s="25" t="s">
        <v>606</v>
      </c>
      <c r="I270" s="44">
        <v>3702</v>
      </c>
      <c r="J270" s="44">
        <v>178.81</v>
      </c>
      <c r="K270" s="25" t="s">
        <v>606</v>
      </c>
      <c r="L270" s="44"/>
      <c r="M270" s="44">
        <v>1983.01</v>
      </c>
    </row>
    <row r="271" spans="1:13" ht="20.100000000000001" customHeight="1" x14ac:dyDescent="0.2">
      <c r="A271" s="89">
        <v>262</v>
      </c>
      <c r="B271" s="83" t="s">
        <v>1097</v>
      </c>
      <c r="C271" s="81" t="s">
        <v>1095</v>
      </c>
      <c r="D271" s="44">
        <v>2142</v>
      </c>
      <c r="E271" s="44">
        <v>1510</v>
      </c>
      <c r="F271" s="44">
        <v>50</v>
      </c>
      <c r="G271" s="44">
        <v>250</v>
      </c>
      <c r="H271" s="25" t="s">
        <v>606</v>
      </c>
      <c r="I271" s="44">
        <v>3702</v>
      </c>
      <c r="J271" s="44">
        <v>178.81</v>
      </c>
      <c r="K271" s="25" t="s">
        <v>606</v>
      </c>
      <c r="L271" s="44"/>
      <c r="M271" s="44">
        <v>3753.47</v>
      </c>
    </row>
    <row r="272" spans="1:13" ht="20.100000000000001" customHeight="1" x14ac:dyDescent="0.2">
      <c r="A272" s="89">
        <v>263</v>
      </c>
      <c r="B272" s="60" t="s">
        <v>761</v>
      </c>
      <c r="C272" s="61" t="s">
        <v>745</v>
      </c>
      <c r="D272" s="25">
        <v>2142</v>
      </c>
      <c r="E272" s="25">
        <v>1510</v>
      </c>
      <c r="F272" s="25">
        <v>50</v>
      </c>
      <c r="G272" s="25">
        <v>250</v>
      </c>
      <c r="H272" s="25" t="s">
        <v>606</v>
      </c>
      <c r="I272" s="25">
        <v>3702</v>
      </c>
      <c r="J272" s="25">
        <v>178.81</v>
      </c>
      <c r="K272" s="25" t="s">
        <v>606</v>
      </c>
      <c r="L272" s="25"/>
      <c r="M272" s="25">
        <v>3224.73</v>
      </c>
    </row>
    <row r="273" spans="1:13" ht="20.100000000000001" customHeight="1" x14ac:dyDescent="0.2">
      <c r="A273" s="89">
        <v>264</v>
      </c>
      <c r="B273" s="49" t="s">
        <v>1204</v>
      </c>
      <c r="C273" s="81" t="s">
        <v>1178</v>
      </c>
      <c r="D273" s="44">
        <v>2327.7000000000003</v>
      </c>
      <c r="E273" s="44">
        <v>1510</v>
      </c>
      <c r="F273" s="25" t="s">
        <v>606</v>
      </c>
      <c r="G273" s="44">
        <v>250</v>
      </c>
      <c r="H273" s="25" t="s">
        <v>606</v>
      </c>
      <c r="I273" s="44">
        <v>3837.7</v>
      </c>
      <c r="J273" s="44">
        <v>185.36</v>
      </c>
      <c r="K273" s="25" t="s">
        <v>606</v>
      </c>
      <c r="L273" s="44"/>
      <c r="M273" s="54">
        <v>3892.34</v>
      </c>
    </row>
    <row r="274" spans="1:13" ht="20.100000000000001" customHeight="1" x14ac:dyDescent="0.2">
      <c r="A274" s="89">
        <v>265</v>
      </c>
      <c r="B274" s="60" t="s">
        <v>950</v>
      </c>
      <c r="C274" s="61" t="s">
        <v>966</v>
      </c>
      <c r="D274" s="25">
        <v>2142</v>
      </c>
      <c r="E274" s="25">
        <v>1510</v>
      </c>
      <c r="F274" s="25">
        <v>35</v>
      </c>
      <c r="G274" s="25">
        <v>250</v>
      </c>
      <c r="H274" s="25" t="s">
        <v>606</v>
      </c>
      <c r="I274" s="25">
        <v>3687</v>
      </c>
      <c r="J274" s="25">
        <v>178.08</v>
      </c>
      <c r="K274" s="25" t="s">
        <v>606</v>
      </c>
      <c r="L274" s="25"/>
      <c r="M274" s="25">
        <v>3333.63</v>
      </c>
    </row>
    <row r="275" spans="1:13" ht="20.100000000000001" customHeight="1" x14ac:dyDescent="0.2">
      <c r="A275" s="89">
        <v>266</v>
      </c>
      <c r="B275" s="60" t="s">
        <v>608</v>
      </c>
      <c r="C275" s="61" t="s">
        <v>610</v>
      </c>
      <c r="D275" s="25">
        <v>2176.2000000000003</v>
      </c>
      <c r="E275" s="25">
        <v>1510</v>
      </c>
      <c r="F275" s="58">
        <v>75</v>
      </c>
      <c r="G275" s="25">
        <v>250</v>
      </c>
      <c r="H275" s="25" t="s">
        <v>606</v>
      </c>
      <c r="I275" s="25">
        <v>3761.2</v>
      </c>
      <c r="J275" s="25">
        <v>181.67</v>
      </c>
      <c r="K275" s="25" t="s">
        <v>606</v>
      </c>
      <c r="L275" s="25"/>
      <c r="M275" s="25">
        <v>3804.8599999999997</v>
      </c>
    </row>
    <row r="276" spans="1:13" ht="20.100000000000001" customHeight="1" x14ac:dyDescent="0.2">
      <c r="A276" s="89">
        <v>267</v>
      </c>
      <c r="B276" s="80" t="s">
        <v>1580</v>
      </c>
      <c r="C276" s="81" t="s">
        <v>869</v>
      </c>
      <c r="D276" s="44">
        <v>2142</v>
      </c>
      <c r="E276" s="44">
        <v>1510</v>
      </c>
      <c r="F276" s="25" t="s">
        <v>606</v>
      </c>
      <c r="G276" s="44">
        <v>250</v>
      </c>
      <c r="H276" s="25" t="s">
        <v>606</v>
      </c>
      <c r="I276" s="44">
        <v>3652</v>
      </c>
      <c r="J276" s="44">
        <v>176.39</v>
      </c>
      <c r="K276" s="25" t="s">
        <v>606</v>
      </c>
      <c r="L276" s="44"/>
      <c r="M276" s="44">
        <v>2719.13</v>
      </c>
    </row>
    <row r="277" spans="1:13" ht="20.100000000000001" customHeight="1" x14ac:dyDescent="0.2">
      <c r="A277" s="89">
        <v>268</v>
      </c>
      <c r="B277" s="60" t="s">
        <v>1048</v>
      </c>
      <c r="C277" s="61" t="s">
        <v>869</v>
      </c>
      <c r="D277" s="25">
        <v>2142</v>
      </c>
      <c r="E277" s="25">
        <v>1510</v>
      </c>
      <c r="F277" s="25">
        <v>50</v>
      </c>
      <c r="G277" s="25">
        <v>250</v>
      </c>
      <c r="H277" s="25" t="s">
        <v>606</v>
      </c>
      <c r="I277" s="25">
        <v>3702</v>
      </c>
      <c r="J277" s="25">
        <v>178.81</v>
      </c>
      <c r="K277" s="25" t="s">
        <v>606</v>
      </c>
      <c r="L277" s="25"/>
      <c r="M277" s="25">
        <v>2020.63</v>
      </c>
    </row>
    <row r="278" spans="1:13" ht="20.100000000000001" customHeight="1" x14ac:dyDescent="0.2">
      <c r="A278" s="89">
        <v>269</v>
      </c>
      <c r="B278" s="60" t="s">
        <v>786</v>
      </c>
      <c r="C278" s="61" t="s">
        <v>869</v>
      </c>
      <c r="D278" s="25">
        <v>2142</v>
      </c>
      <c r="E278" s="25">
        <v>1510</v>
      </c>
      <c r="F278" s="25">
        <v>50</v>
      </c>
      <c r="G278" s="25">
        <v>250</v>
      </c>
      <c r="H278" s="25" t="s">
        <v>606</v>
      </c>
      <c r="I278" s="25">
        <v>3702</v>
      </c>
      <c r="J278" s="25">
        <v>178.81</v>
      </c>
      <c r="K278" s="25" t="s">
        <v>606</v>
      </c>
      <c r="L278" s="25"/>
      <c r="M278" s="25">
        <v>2267.73</v>
      </c>
    </row>
    <row r="279" spans="1:13" ht="20.100000000000001" customHeight="1" x14ac:dyDescent="0.2">
      <c r="A279" s="89">
        <v>270</v>
      </c>
      <c r="B279" s="80" t="s">
        <v>1496</v>
      </c>
      <c r="C279" s="81" t="s">
        <v>672</v>
      </c>
      <c r="D279" s="44">
        <v>2142</v>
      </c>
      <c r="E279" s="44">
        <v>1510</v>
      </c>
      <c r="F279" s="44">
        <v>50</v>
      </c>
      <c r="G279" s="44">
        <v>250</v>
      </c>
      <c r="H279" s="25" t="s">
        <v>606</v>
      </c>
      <c r="I279" s="44">
        <v>3702</v>
      </c>
      <c r="J279" s="44">
        <v>178.81</v>
      </c>
      <c r="K279" s="25" t="s">
        <v>606</v>
      </c>
      <c r="L279" s="44"/>
      <c r="M279" s="44">
        <v>3753.47</v>
      </c>
    </row>
    <row r="280" spans="1:13" ht="20.100000000000001" customHeight="1" x14ac:dyDescent="0.2">
      <c r="A280" s="89">
        <v>271</v>
      </c>
      <c r="B280" s="80" t="s">
        <v>1412</v>
      </c>
      <c r="C280" s="81" t="s">
        <v>622</v>
      </c>
      <c r="D280" s="44">
        <v>2176.2000000000003</v>
      </c>
      <c r="E280" s="44">
        <v>1510</v>
      </c>
      <c r="F280" s="44">
        <v>35</v>
      </c>
      <c r="G280" s="44">
        <v>250</v>
      </c>
      <c r="H280" s="25" t="s">
        <v>606</v>
      </c>
      <c r="I280" s="44">
        <v>3721.2000000000003</v>
      </c>
      <c r="J280" s="44">
        <v>179.73</v>
      </c>
      <c r="K280" s="25" t="s">
        <v>606</v>
      </c>
      <c r="L280" s="44"/>
      <c r="M280" s="44">
        <v>3372.1400000000003</v>
      </c>
    </row>
    <row r="281" spans="1:13" ht="20.100000000000001" customHeight="1" x14ac:dyDescent="0.2">
      <c r="A281" s="89">
        <v>272</v>
      </c>
      <c r="B281" s="80" t="s">
        <v>1071</v>
      </c>
      <c r="C281" s="81" t="s">
        <v>600</v>
      </c>
      <c r="D281" s="44">
        <v>2269.1999999999998</v>
      </c>
      <c r="E281" s="44">
        <v>1510</v>
      </c>
      <c r="F281" s="25" t="s">
        <v>606</v>
      </c>
      <c r="G281" s="44">
        <v>250</v>
      </c>
      <c r="H281" s="25" t="s">
        <v>606</v>
      </c>
      <c r="I281" s="44">
        <v>3779.2</v>
      </c>
      <c r="J281" s="44">
        <v>182.54</v>
      </c>
      <c r="K281" s="25" t="s">
        <v>606</v>
      </c>
      <c r="L281" s="44"/>
      <c r="M281" s="44">
        <v>3846.66</v>
      </c>
    </row>
    <row r="282" spans="1:13" ht="20.100000000000001" customHeight="1" x14ac:dyDescent="0.2">
      <c r="A282" s="89">
        <v>273</v>
      </c>
      <c r="B282" s="63" t="s">
        <v>1009</v>
      </c>
      <c r="C282" s="61" t="s">
        <v>983</v>
      </c>
      <c r="D282" s="25">
        <v>2142</v>
      </c>
      <c r="E282" s="25">
        <v>1510</v>
      </c>
      <c r="F282" s="25">
        <v>50</v>
      </c>
      <c r="G282" s="25">
        <v>250</v>
      </c>
      <c r="H282" s="25" t="s">
        <v>606</v>
      </c>
      <c r="I282" s="33">
        <v>3702</v>
      </c>
      <c r="J282" s="25">
        <v>178.81</v>
      </c>
      <c r="K282" s="25" t="s">
        <v>606</v>
      </c>
      <c r="L282" s="25"/>
      <c r="M282" s="25">
        <v>2033.43</v>
      </c>
    </row>
    <row r="283" spans="1:13" ht="20.100000000000001" customHeight="1" x14ac:dyDescent="0.2">
      <c r="A283" s="89">
        <v>274</v>
      </c>
      <c r="B283" s="80" t="s">
        <v>1069</v>
      </c>
      <c r="C283" s="81" t="s">
        <v>610</v>
      </c>
      <c r="D283" s="44">
        <v>2176.2000000000003</v>
      </c>
      <c r="E283" s="44">
        <v>1510</v>
      </c>
      <c r="F283" s="44">
        <v>75</v>
      </c>
      <c r="G283" s="44">
        <v>250</v>
      </c>
      <c r="H283" s="25" t="s">
        <v>606</v>
      </c>
      <c r="I283" s="44">
        <v>3761.2</v>
      </c>
      <c r="J283" s="44">
        <v>181.67</v>
      </c>
      <c r="K283" s="25" t="s">
        <v>606</v>
      </c>
      <c r="L283" s="44"/>
      <c r="M283" s="44">
        <v>1894.7099999999996</v>
      </c>
    </row>
    <row r="284" spans="1:13" ht="20.100000000000001" customHeight="1" x14ac:dyDescent="0.2">
      <c r="A284" s="89">
        <v>275</v>
      </c>
      <c r="B284" s="80" t="s">
        <v>1668</v>
      </c>
      <c r="C284" s="81" t="s">
        <v>742</v>
      </c>
      <c r="D284" s="44">
        <v>2238.9</v>
      </c>
      <c r="E284" s="44">
        <v>1510</v>
      </c>
      <c r="F284" s="44">
        <v>75</v>
      </c>
      <c r="G284" s="44">
        <v>250</v>
      </c>
      <c r="H284" s="25" t="s">
        <v>606</v>
      </c>
      <c r="I284" s="44">
        <v>3823.9</v>
      </c>
      <c r="J284" s="44">
        <v>184.69</v>
      </c>
      <c r="K284" s="25" t="s">
        <v>606</v>
      </c>
      <c r="L284" s="44"/>
      <c r="M284" s="44">
        <v>3444.83</v>
      </c>
    </row>
    <row r="285" spans="1:13" ht="20.100000000000001" customHeight="1" x14ac:dyDescent="0.2">
      <c r="A285" s="89">
        <v>276</v>
      </c>
      <c r="B285" s="60" t="s">
        <v>780</v>
      </c>
      <c r="C285" s="61" t="s">
        <v>743</v>
      </c>
      <c r="D285" s="25">
        <v>2207.7000000000003</v>
      </c>
      <c r="E285" s="25">
        <v>1510</v>
      </c>
      <c r="F285" s="25">
        <v>50</v>
      </c>
      <c r="G285" s="25">
        <v>250</v>
      </c>
      <c r="H285" s="25" t="s">
        <v>606</v>
      </c>
      <c r="I285" s="36">
        <v>3767.7</v>
      </c>
      <c r="J285" s="36">
        <v>181.98</v>
      </c>
      <c r="K285" s="25" t="s">
        <v>606</v>
      </c>
      <c r="L285" s="25"/>
      <c r="M285" s="25">
        <v>2637.8399999999997</v>
      </c>
    </row>
    <row r="286" spans="1:13" ht="20.100000000000001" customHeight="1" x14ac:dyDescent="0.2">
      <c r="A286" s="89">
        <v>277</v>
      </c>
      <c r="B286" s="60" t="s">
        <v>891</v>
      </c>
      <c r="C286" s="61" t="s">
        <v>869</v>
      </c>
      <c r="D286" s="25">
        <v>2142</v>
      </c>
      <c r="E286" s="25">
        <v>1510</v>
      </c>
      <c r="F286" s="25" t="s">
        <v>606</v>
      </c>
      <c r="G286" s="25">
        <v>250</v>
      </c>
      <c r="H286" s="25" t="s">
        <v>606</v>
      </c>
      <c r="I286" s="25">
        <v>3652</v>
      </c>
      <c r="J286" s="25">
        <v>176.39</v>
      </c>
      <c r="K286" s="25" t="s">
        <v>606</v>
      </c>
      <c r="L286" s="25"/>
      <c r="M286" s="25">
        <v>2223.7800000000002</v>
      </c>
    </row>
    <row r="287" spans="1:13" ht="20.100000000000001" customHeight="1" x14ac:dyDescent="0.2">
      <c r="A287" s="89">
        <v>278</v>
      </c>
      <c r="B287" s="60" t="s">
        <v>921</v>
      </c>
      <c r="C287" s="61" t="s">
        <v>869</v>
      </c>
      <c r="D287" s="25">
        <v>2142</v>
      </c>
      <c r="E287" s="25">
        <v>1510</v>
      </c>
      <c r="F287" s="25" t="s">
        <v>606</v>
      </c>
      <c r="G287" s="25">
        <v>250</v>
      </c>
      <c r="H287" s="25" t="s">
        <v>606</v>
      </c>
      <c r="I287" s="25">
        <v>3652</v>
      </c>
      <c r="J287" s="25">
        <v>176.39</v>
      </c>
      <c r="K287" s="25" t="s">
        <v>606</v>
      </c>
      <c r="L287" s="25"/>
      <c r="M287" s="25">
        <v>3715.8900000000003</v>
      </c>
    </row>
    <row r="288" spans="1:13" ht="20.100000000000001" customHeight="1" x14ac:dyDescent="0.2">
      <c r="A288" s="89">
        <v>279</v>
      </c>
      <c r="B288" s="49" t="s">
        <v>1217</v>
      </c>
      <c r="C288" s="81" t="s">
        <v>610</v>
      </c>
      <c r="D288" s="44">
        <v>2327.7000000000003</v>
      </c>
      <c r="E288" s="44">
        <v>1510</v>
      </c>
      <c r="F288" s="25" t="s">
        <v>606</v>
      </c>
      <c r="G288" s="44">
        <v>250</v>
      </c>
      <c r="H288" s="25" t="s">
        <v>606</v>
      </c>
      <c r="I288" s="44">
        <v>3837.7</v>
      </c>
      <c r="J288" s="44">
        <v>185.36</v>
      </c>
      <c r="K288" s="25" t="s">
        <v>606</v>
      </c>
      <c r="L288" s="44"/>
      <c r="M288" s="54">
        <v>3892.34</v>
      </c>
    </row>
    <row r="289" spans="1:13" ht="20.100000000000001" customHeight="1" x14ac:dyDescent="0.2">
      <c r="A289" s="89">
        <v>280</v>
      </c>
      <c r="B289" s="60" t="s">
        <v>1049</v>
      </c>
      <c r="C289" s="61" t="s">
        <v>869</v>
      </c>
      <c r="D289" s="25">
        <v>2142</v>
      </c>
      <c r="E289" s="25">
        <v>1510</v>
      </c>
      <c r="F289" s="25" t="s">
        <v>606</v>
      </c>
      <c r="G289" s="25">
        <v>250</v>
      </c>
      <c r="H289" s="25" t="s">
        <v>606</v>
      </c>
      <c r="I289" s="25">
        <v>3652</v>
      </c>
      <c r="J289" s="25">
        <v>176.39</v>
      </c>
      <c r="K289" s="25" t="s">
        <v>606</v>
      </c>
      <c r="L289" s="25"/>
      <c r="M289" s="25">
        <v>727.08999999999992</v>
      </c>
    </row>
    <row r="290" spans="1:13" ht="20.100000000000001" customHeight="1" x14ac:dyDescent="0.2">
      <c r="A290" s="89">
        <v>281</v>
      </c>
      <c r="B290" s="60" t="s">
        <v>897</v>
      </c>
      <c r="C290" s="61" t="s">
        <v>869</v>
      </c>
      <c r="D290" s="25">
        <v>2142</v>
      </c>
      <c r="E290" s="25">
        <v>1510</v>
      </c>
      <c r="F290" s="25">
        <v>35</v>
      </c>
      <c r="G290" s="25">
        <v>250</v>
      </c>
      <c r="H290" s="25" t="s">
        <v>606</v>
      </c>
      <c r="I290" s="25">
        <v>3687</v>
      </c>
      <c r="J290" s="25">
        <v>178.08</v>
      </c>
      <c r="K290" s="25" t="s">
        <v>606</v>
      </c>
      <c r="L290" s="25"/>
      <c r="M290" s="25">
        <v>2147.2800000000002</v>
      </c>
    </row>
    <row r="291" spans="1:13" ht="20.100000000000001" customHeight="1" x14ac:dyDescent="0.2">
      <c r="A291" s="89">
        <v>282</v>
      </c>
      <c r="B291" s="80" t="s">
        <v>1150</v>
      </c>
      <c r="C291" s="81" t="s">
        <v>1178</v>
      </c>
      <c r="D291" s="44">
        <v>2327.7000000000003</v>
      </c>
      <c r="E291" s="44">
        <v>1510</v>
      </c>
      <c r="F291" s="25" t="s">
        <v>606</v>
      </c>
      <c r="G291" s="44">
        <v>250</v>
      </c>
      <c r="H291" s="25" t="s">
        <v>606</v>
      </c>
      <c r="I291" s="44">
        <v>3837.7</v>
      </c>
      <c r="J291" s="44">
        <v>185.36</v>
      </c>
      <c r="K291" s="25" t="s">
        <v>606</v>
      </c>
      <c r="L291" s="44"/>
      <c r="M291" s="44">
        <v>3892.34</v>
      </c>
    </row>
    <row r="292" spans="1:13" ht="20.100000000000001" customHeight="1" x14ac:dyDescent="0.2">
      <c r="A292" s="89">
        <v>283</v>
      </c>
      <c r="B292" s="80" t="s">
        <v>1489</v>
      </c>
      <c r="C292" s="81" t="s">
        <v>1095</v>
      </c>
      <c r="D292" s="44">
        <v>2142</v>
      </c>
      <c r="E292" s="44">
        <v>1510</v>
      </c>
      <c r="F292" s="44">
        <v>35</v>
      </c>
      <c r="G292" s="44">
        <v>250</v>
      </c>
      <c r="H292" s="25" t="s">
        <v>606</v>
      </c>
      <c r="I292" s="44">
        <v>3687</v>
      </c>
      <c r="J292" s="44">
        <v>178.08</v>
      </c>
      <c r="K292" s="25" t="s">
        <v>606</v>
      </c>
      <c r="L292" s="44"/>
      <c r="M292" s="44">
        <v>1853.8900000000003</v>
      </c>
    </row>
    <row r="293" spans="1:13" ht="20.100000000000001" customHeight="1" x14ac:dyDescent="0.2">
      <c r="A293" s="89">
        <v>284</v>
      </c>
      <c r="B293" s="60" t="s">
        <v>703</v>
      </c>
      <c r="C293" s="61" t="s">
        <v>672</v>
      </c>
      <c r="D293" s="25">
        <v>2142</v>
      </c>
      <c r="E293" s="25">
        <v>1510</v>
      </c>
      <c r="F293" s="25">
        <v>0</v>
      </c>
      <c r="G293" s="25">
        <v>250</v>
      </c>
      <c r="H293" s="25" t="s">
        <v>606</v>
      </c>
      <c r="I293" s="25">
        <v>3652</v>
      </c>
      <c r="J293" s="25">
        <v>176.39</v>
      </c>
      <c r="K293" s="25" t="s">
        <v>606</v>
      </c>
      <c r="L293" s="25"/>
      <c r="M293" s="25">
        <v>1859.73</v>
      </c>
    </row>
    <row r="294" spans="1:13" ht="20.100000000000001" customHeight="1" x14ac:dyDescent="0.2">
      <c r="A294" s="89">
        <v>285</v>
      </c>
      <c r="B294" s="60" t="s">
        <v>815</v>
      </c>
      <c r="C294" s="61" t="s">
        <v>869</v>
      </c>
      <c r="D294" s="25">
        <v>2142</v>
      </c>
      <c r="E294" s="25">
        <v>1510</v>
      </c>
      <c r="F294" s="25">
        <v>35</v>
      </c>
      <c r="G294" s="25">
        <v>250</v>
      </c>
      <c r="H294" s="25" t="s">
        <v>606</v>
      </c>
      <c r="I294" s="25">
        <v>3687</v>
      </c>
      <c r="J294" s="25">
        <v>178.08</v>
      </c>
      <c r="K294" s="25" t="s">
        <v>606</v>
      </c>
      <c r="L294" s="25"/>
      <c r="M294" s="25">
        <v>3739.2</v>
      </c>
    </row>
    <row r="295" spans="1:13" ht="20.100000000000001" customHeight="1" x14ac:dyDescent="0.2">
      <c r="A295" s="89">
        <v>286</v>
      </c>
      <c r="B295" s="60" t="s">
        <v>913</v>
      </c>
      <c r="C295" s="61" t="s">
        <v>869</v>
      </c>
      <c r="D295" s="25">
        <v>2142</v>
      </c>
      <c r="E295" s="25">
        <v>1510</v>
      </c>
      <c r="F295" s="25">
        <v>75</v>
      </c>
      <c r="G295" s="25">
        <v>250</v>
      </c>
      <c r="H295" s="25" t="s">
        <v>606</v>
      </c>
      <c r="I295" s="25">
        <v>3727</v>
      </c>
      <c r="J295" s="25">
        <v>180.01</v>
      </c>
      <c r="K295" s="25" t="s">
        <v>606</v>
      </c>
      <c r="L295" s="25"/>
      <c r="M295" s="25">
        <v>3777.27</v>
      </c>
    </row>
    <row r="296" spans="1:13" ht="20.100000000000001" customHeight="1" x14ac:dyDescent="0.2">
      <c r="A296" s="89">
        <v>287</v>
      </c>
      <c r="B296" s="63" t="s">
        <v>908</v>
      </c>
      <c r="C296" s="61" t="s">
        <v>909</v>
      </c>
      <c r="D296" s="25">
        <v>2142</v>
      </c>
      <c r="E296" s="25">
        <v>1510</v>
      </c>
      <c r="F296" s="25" t="s">
        <v>606</v>
      </c>
      <c r="G296" s="25">
        <v>250</v>
      </c>
      <c r="H296" s="25" t="s">
        <v>606</v>
      </c>
      <c r="I296" s="33">
        <v>3652</v>
      </c>
      <c r="J296" s="25">
        <v>176.39</v>
      </c>
      <c r="K296" s="25" t="s">
        <v>606</v>
      </c>
      <c r="L296" s="25"/>
      <c r="M296" s="25">
        <v>3725.61</v>
      </c>
    </row>
    <row r="297" spans="1:13" ht="20.100000000000001" customHeight="1" x14ac:dyDescent="0.2">
      <c r="A297" s="89">
        <v>288</v>
      </c>
      <c r="B297" s="63" t="s">
        <v>948</v>
      </c>
      <c r="C297" s="61" t="s">
        <v>965</v>
      </c>
      <c r="D297" s="25">
        <v>2176.2000000000003</v>
      </c>
      <c r="E297" s="25">
        <v>1510</v>
      </c>
      <c r="F297" s="25">
        <v>50</v>
      </c>
      <c r="G297" s="25">
        <v>250</v>
      </c>
      <c r="H297" s="25" t="s">
        <v>606</v>
      </c>
      <c r="I297" s="25">
        <v>3736.2</v>
      </c>
      <c r="J297" s="25">
        <v>180.46</v>
      </c>
      <c r="K297" s="25" t="s">
        <v>606</v>
      </c>
      <c r="L297" s="25"/>
      <c r="M297" s="25">
        <v>3781.0699999999997</v>
      </c>
    </row>
    <row r="298" spans="1:13" ht="20.100000000000001" customHeight="1" x14ac:dyDescent="0.2">
      <c r="A298" s="89">
        <v>289</v>
      </c>
      <c r="B298" s="60" t="s">
        <v>640</v>
      </c>
      <c r="C298" s="61" t="s">
        <v>622</v>
      </c>
      <c r="D298" s="25">
        <v>2176.2000000000003</v>
      </c>
      <c r="E298" s="25">
        <v>1510</v>
      </c>
      <c r="F298" s="25">
        <v>75</v>
      </c>
      <c r="G298" s="25">
        <v>250</v>
      </c>
      <c r="H298" s="25" t="s">
        <v>606</v>
      </c>
      <c r="I298" s="25">
        <v>3761.2000000000003</v>
      </c>
      <c r="J298" s="25">
        <v>181.67</v>
      </c>
      <c r="K298" s="25" t="s">
        <v>606</v>
      </c>
      <c r="L298" s="25"/>
      <c r="M298" s="25">
        <v>3814.86</v>
      </c>
    </row>
    <row r="299" spans="1:13" ht="20.100000000000001" customHeight="1" x14ac:dyDescent="0.2">
      <c r="A299" s="89">
        <v>290</v>
      </c>
      <c r="B299" s="80" t="s">
        <v>1474</v>
      </c>
      <c r="C299" s="81" t="s">
        <v>672</v>
      </c>
      <c r="D299" s="44">
        <v>2142</v>
      </c>
      <c r="E299" s="44">
        <v>1510</v>
      </c>
      <c r="F299" s="44">
        <v>0</v>
      </c>
      <c r="G299" s="44">
        <v>250</v>
      </c>
      <c r="H299" s="25" t="s">
        <v>606</v>
      </c>
      <c r="I299" s="44">
        <v>3652</v>
      </c>
      <c r="J299" s="44">
        <v>176.39</v>
      </c>
      <c r="K299" s="25" t="s">
        <v>606</v>
      </c>
      <c r="L299" s="44"/>
      <c r="M299" s="44">
        <v>3313.89</v>
      </c>
    </row>
    <row r="300" spans="1:13" ht="20.100000000000001" customHeight="1" x14ac:dyDescent="0.2">
      <c r="A300" s="89">
        <v>291</v>
      </c>
      <c r="B300" s="80" t="s">
        <v>1545</v>
      </c>
      <c r="C300" s="81" t="s">
        <v>1636</v>
      </c>
      <c r="D300" s="44">
        <v>2142</v>
      </c>
      <c r="E300" s="44">
        <v>1510</v>
      </c>
      <c r="F300" s="44">
        <v>75</v>
      </c>
      <c r="G300" s="44">
        <v>250</v>
      </c>
      <c r="H300" s="25" t="s">
        <v>606</v>
      </c>
      <c r="I300" s="44">
        <v>3727</v>
      </c>
      <c r="J300" s="44">
        <v>180.01</v>
      </c>
      <c r="K300" s="25" t="s">
        <v>606</v>
      </c>
      <c r="L300" s="44"/>
      <c r="M300" s="44">
        <v>3777.27</v>
      </c>
    </row>
    <row r="301" spans="1:13" ht="20.100000000000001" customHeight="1" x14ac:dyDescent="0.2">
      <c r="A301" s="89">
        <v>292</v>
      </c>
      <c r="B301" s="49" t="s">
        <v>1240</v>
      </c>
      <c r="C301" s="81" t="s">
        <v>1260</v>
      </c>
      <c r="D301" s="44">
        <v>95996.399999999936</v>
      </c>
      <c r="E301" s="44">
        <v>63420</v>
      </c>
      <c r="F301" s="25" t="s">
        <v>606</v>
      </c>
      <c r="G301" s="44">
        <v>250</v>
      </c>
      <c r="H301" s="25" t="s">
        <v>606</v>
      </c>
      <c r="I301" s="44">
        <v>159416.4</v>
      </c>
      <c r="J301" s="44">
        <v>7699.7999999999993</v>
      </c>
      <c r="K301" s="25" t="s">
        <v>606</v>
      </c>
      <c r="L301" s="44"/>
      <c r="M301" s="59">
        <v>160959.02999999997</v>
      </c>
    </row>
    <row r="302" spans="1:13" ht="20.100000000000001" customHeight="1" x14ac:dyDescent="0.2">
      <c r="A302" s="89">
        <v>293</v>
      </c>
      <c r="B302" s="80" t="s">
        <v>1752</v>
      </c>
      <c r="C302" s="81" t="s">
        <v>1095</v>
      </c>
      <c r="D302" s="44">
        <v>2142</v>
      </c>
      <c r="E302" s="44">
        <v>1510</v>
      </c>
      <c r="F302" s="44">
        <v>50</v>
      </c>
      <c r="G302" s="44">
        <v>250</v>
      </c>
      <c r="H302" s="25" t="s">
        <v>606</v>
      </c>
      <c r="I302" s="44">
        <v>3702</v>
      </c>
      <c r="J302" s="44">
        <v>178.81</v>
      </c>
      <c r="K302" s="25" t="s">
        <v>606</v>
      </c>
      <c r="L302" s="44"/>
      <c r="M302" s="44">
        <v>3763.4700000000003</v>
      </c>
    </row>
    <row r="303" spans="1:13" ht="20.100000000000001" customHeight="1" x14ac:dyDescent="0.2">
      <c r="A303" s="89">
        <v>294</v>
      </c>
      <c r="B303" s="60" t="s">
        <v>835</v>
      </c>
      <c r="C303" s="61" t="s">
        <v>869</v>
      </c>
      <c r="D303" s="25">
        <v>2142</v>
      </c>
      <c r="E303" s="25">
        <v>1510</v>
      </c>
      <c r="F303" s="25"/>
      <c r="G303" s="25">
        <v>250</v>
      </c>
      <c r="H303" s="25" t="s">
        <v>606</v>
      </c>
      <c r="I303" s="25">
        <v>3652</v>
      </c>
      <c r="J303" s="25">
        <v>176.39</v>
      </c>
      <c r="K303" s="25" t="s">
        <v>606</v>
      </c>
      <c r="L303" s="25"/>
      <c r="M303" s="25">
        <v>2525.0700000000002</v>
      </c>
    </row>
    <row r="304" spans="1:13" ht="20.100000000000001" customHeight="1" x14ac:dyDescent="0.2">
      <c r="A304" s="89">
        <v>295</v>
      </c>
      <c r="B304" s="70" t="s">
        <v>783</v>
      </c>
      <c r="C304" s="61" t="s">
        <v>869</v>
      </c>
      <c r="D304" s="25">
        <v>2142</v>
      </c>
      <c r="E304" s="25">
        <v>1510</v>
      </c>
      <c r="F304" s="25" t="s">
        <v>606</v>
      </c>
      <c r="G304" s="25">
        <v>250</v>
      </c>
      <c r="H304" s="25" t="s">
        <v>606</v>
      </c>
      <c r="I304" s="25">
        <v>3652</v>
      </c>
      <c r="J304" s="25">
        <v>176.39</v>
      </c>
      <c r="K304" s="25" t="s">
        <v>606</v>
      </c>
      <c r="L304" s="25"/>
      <c r="M304" s="25">
        <v>3725.61</v>
      </c>
    </row>
    <row r="305" spans="1:13" ht="20.100000000000001" customHeight="1" x14ac:dyDescent="0.2">
      <c r="A305" s="89">
        <v>296</v>
      </c>
      <c r="B305" s="80" t="s">
        <v>1076</v>
      </c>
      <c r="C305" s="81" t="s">
        <v>597</v>
      </c>
      <c r="D305" s="44">
        <v>2142</v>
      </c>
      <c r="E305" s="44">
        <v>1510</v>
      </c>
      <c r="F305" s="25" t="s">
        <v>606</v>
      </c>
      <c r="G305" s="44">
        <v>250</v>
      </c>
      <c r="H305" s="25" t="s">
        <v>606</v>
      </c>
      <c r="I305" s="44">
        <v>3652</v>
      </c>
      <c r="J305" s="44">
        <v>176.39</v>
      </c>
      <c r="K305" s="25" t="s">
        <v>606</v>
      </c>
      <c r="L305" s="44"/>
      <c r="M305" s="44">
        <v>3715.61</v>
      </c>
    </row>
    <row r="306" spans="1:13" ht="20.100000000000001" customHeight="1" x14ac:dyDescent="0.2">
      <c r="A306" s="89">
        <v>297</v>
      </c>
      <c r="B306" s="70" t="s">
        <v>1023</v>
      </c>
      <c r="C306" s="61" t="s">
        <v>869</v>
      </c>
      <c r="D306" s="25">
        <v>2142</v>
      </c>
      <c r="E306" s="25">
        <v>1510</v>
      </c>
      <c r="F306" s="25">
        <v>50</v>
      </c>
      <c r="G306" s="25">
        <v>250</v>
      </c>
      <c r="H306" s="25" t="s">
        <v>606</v>
      </c>
      <c r="I306" s="25">
        <v>3702</v>
      </c>
      <c r="J306" s="25">
        <v>178.81</v>
      </c>
      <c r="K306" s="25" t="s">
        <v>606</v>
      </c>
      <c r="L306" s="25"/>
      <c r="M306" s="25">
        <v>2564.5300000000002</v>
      </c>
    </row>
    <row r="307" spans="1:13" ht="20.100000000000001" customHeight="1" x14ac:dyDescent="0.2">
      <c r="A307" s="89">
        <v>298</v>
      </c>
      <c r="B307" s="60" t="s">
        <v>1044</v>
      </c>
      <c r="C307" s="61" t="s">
        <v>966</v>
      </c>
      <c r="D307" s="25">
        <v>2142</v>
      </c>
      <c r="E307" s="25">
        <v>1510</v>
      </c>
      <c r="F307" s="25">
        <v>50</v>
      </c>
      <c r="G307" s="25">
        <v>250</v>
      </c>
      <c r="H307" s="25" t="s">
        <v>606</v>
      </c>
      <c r="I307" s="25">
        <v>3702</v>
      </c>
      <c r="J307" s="25">
        <v>178.81</v>
      </c>
      <c r="K307" s="25" t="s">
        <v>606</v>
      </c>
      <c r="L307" s="25"/>
      <c r="M307" s="25">
        <v>3753.4700000000003</v>
      </c>
    </row>
    <row r="308" spans="1:13" ht="20.100000000000001" customHeight="1" x14ac:dyDescent="0.2">
      <c r="A308" s="89">
        <v>299</v>
      </c>
      <c r="B308" s="80" t="s">
        <v>1729</v>
      </c>
      <c r="C308" s="81" t="s">
        <v>1095</v>
      </c>
      <c r="D308" s="44">
        <v>2142</v>
      </c>
      <c r="E308" s="44">
        <v>1510</v>
      </c>
      <c r="F308" s="44">
        <v>35</v>
      </c>
      <c r="G308" s="44">
        <v>250</v>
      </c>
      <c r="H308" s="25" t="s">
        <v>606</v>
      </c>
      <c r="I308" s="44">
        <v>3687</v>
      </c>
      <c r="J308" s="44">
        <v>178.08</v>
      </c>
      <c r="K308" s="25" t="s">
        <v>606</v>
      </c>
      <c r="L308" s="44"/>
      <c r="M308" s="44">
        <v>1733.56</v>
      </c>
    </row>
    <row r="309" spans="1:13" ht="20.100000000000001" customHeight="1" x14ac:dyDescent="0.2">
      <c r="A309" s="89">
        <v>300</v>
      </c>
      <c r="B309" s="80" t="s">
        <v>1434</v>
      </c>
      <c r="C309" s="81" t="s">
        <v>672</v>
      </c>
      <c r="D309" s="44">
        <v>2142</v>
      </c>
      <c r="E309" s="44">
        <v>1510</v>
      </c>
      <c r="F309" s="44">
        <v>50</v>
      </c>
      <c r="G309" s="44">
        <v>250</v>
      </c>
      <c r="H309" s="25" t="s">
        <v>606</v>
      </c>
      <c r="I309" s="44">
        <v>3702</v>
      </c>
      <c r="J309" s="44">
        <v>178.81</v>
      </c>
      <c r="K309" s="25" t="s">
        <v>606</v>
      </c>
      <c r="L309" s="44"/>
      <c r="M309" s="44">
        <v>3355.9700000000003</v>
      </c>
    </row>
    <row r="310" spans="1:13" ht="20.100000000000001" customHeight="1" x14ac:dyDescent="0.2">
      <c r="A310" s="89">
        <v>301</v>
      </c>
      <c r="B310" s="80" t="s">
        <v>1478</v>
      </c>
      <c r="C310" s="81" t="s">
        <v>672</v>
      </c>
      <c r="D310" s="44">
        <v>2142</v>
      </c>
      <c r="E310" s="44">
        <v>1510</v>
      </c>
      <c r="F310" s="44">
        <v>0</v>
      </c>
      <c r="G310" s="44">
        <v>250</v>
      </c>
      <c r="H310" s="25" t="s">
        <v>606</v>
      </c>
      <c r="I310" s="44">
        <v>3652</v>
      </c>
      <c r="J310" s="44">
        <v>176.39</v>
      </c>
      <c r="K310" s="25" t="s">
        <v>606</v>
      </c>
      <c r="L310" s="44"/>
      <c r="M310" s="44">
        <v>3715.61</v>
      </c>
    </row>
    <row r="311" spans="1:13" ht="20.100000000000001" customHeight="1" x14ac:dyDescent="0.2">
      <c r="A311" s="89">
        <v>302</v>
      </c>
      <c r="B311" s="60" t="s">
        <v>1006</v>
      </c>
      <c r="C311" s="61" t="s">
        <v>597</v>
      </c>
      <c r="D311" s="25">
        <v>2142</v>
      </c>
      <c r="E311" s="25">
        <v>1510</v>
      </c>
      <c r="F311" s="25" t="s">
        <v>606</v>
      </c>
      <c r="G311" s="25">
        <v>250</v>
      </c>
      <c r="H311" s="25" t="s">
        <v>606</v>
      </c>
      <c r="I311" s="25">
        <v>3652</v>
      </c>
      <c r="J311" s="25">
        <v>176.39</v>
      </c>
      <c r="K311" s="25" t="s">
        <v>606</v>
      </c>
      <c r="L311" s="25"/>
      <c r="M311" s="25">
        <v>3725.61</v>
      </c>
    </row>
    <row r="312" spans="1:13" ht="20.100000000000001" customHeight="1" x14ac:dyDescent="0.2">
      <c r="A312" s="89">
        <v>303</v>
      </c>
      <c r="B312" s="80" t="s">
        <v>1418</v>
      </c>
      <c r="C312" s="81" t="s">
        <v>1508</v>
      </c>
      <c r="D312" s="44">
        <v>2142</v>
      </c>
      <c r="E312" s="44">
        <v>1510</v>
      </c>
      <c r="F312" s="44">
        <v>35</v>
      </c>
      <c r="G312" s="44">
        <v>250</v>
      </c>
      <c r="H312" s="25" t="s">
        <v>606</v>
      </c>
      <c r="I312" s="44">
        <v>3687</v>
      </c>
      <c r="J312" s="44">
        <v>178.08</v>
      </c>
      <c r="K312" s="25" t="s">
        <v>606</v>
      </c>
      <c r="L312" s="44"/>
      <c r="M312" s="44">
        <v>2409.96</v>
      </c>
    </row>
    <row r="313" spans="1:13" ht="20.100000000000001" customHeight="1" x14ac:dyDescent="0.2">
      <c r="A313" s="89">
        <v>304</v>
      </c>
      <c r="B313" s="80" t="s">
        <v>1524</v>
      </c>
      <c r="C313" s="81" t="s">
        <v>610</v>
      </c>
      <c r="D313" s="44">
        <v>2176.2000000000003</v>
      </c>
      <c r="E313" s="44">
        <v>1510</v>
      </c>
      <c r="F313" s="44">
        <v>75</v>
      </c>
      <c r="G313" s="44">
        <v>250</v>
      </c>
      <c r="H313" s="25" t="s">
        <v>606</v>
      </c>
      <c r="I313" s="44">
        <v>3761.2</v>
      </c>
      <c r="J313" s="44">
        <v>181.67</v>
      </c>
      <c r="K313" s="25" t="s">
        <v>606</v>
      </c>
      <c r="L313" s="44"/>
      <c r="M313" s="44">
        <v>3804.86</v>
      </c>
    </row>
    <row r="314" spans="1:13" ht="20.100000000000001" customHeight="1" x14ac:dyDescent="0.2">
      <c r="A314" s="89">
        <v>305</v>
      </c>
      <c r="B314" s="80" t="s">
        <v>1090</v>
      </c>
      <c r="C314" s="81" t="s">
        <v>1095</v>
      </c>
      <c r="D314" s="44">
        <v>2142</v>
      </c>
      <c r="E314" s="55">
        <f>950+560</f>
        <v>1510</v>
      </c>
      <c r="F314" s="44">
        <v>75</v>
      </c>
      <c r="G314" s="44">
        <v>250</v>
      </c>
      <c r="H314" s="25" t="s">
        <v>606</v>
      </c>
      <c r="I314" s="44">
        <v>3727</v>
      </c>
      <c r="J314" s="44">
        <v>180.01</v>
      </c>
      <c r="K314" s="25" t="s">
        <v>606</v>
      </c>
      <c r="L314" s="44"/>
      <c r="M314" s="44">
        <v>3367.3</v>
      </c>
    </row>
    <row r="315" spans="1:13" ht="20.100000000000001" customHeight="1" x14ac:dyDescent="0.2">
      <c r="A315" s="89">
        <v>306</v>
      </c>
      <c r="B315" s="80" t="s">
        <v>1715</v>
      </c>
      <c r="C315" s="81" t="s">
        <v>744</v>
      </c>
      <c r="D315" s="44">
        <v>2176.1999999999998</v>
      </c>
      <c r="E315" s="44">
        <v>1510</v>
      </c>
      <c r="F315" s="44">
        <v>50</v>
      </c>
      <c r="G315" s="44">
        <v>250</v>
      </c>
      <c r="H315" s="25" t="s">
        <v>606</v>
      </c>
      <c r="I315" s="44">
        <v>3736.2</v>
      </c>
      <c r="J315" s="44">
        <v>180.46</v>
      </c>
      <c r="K315" s="25" t="s">
        <v>606</v>
      </c>
      <c r="L315" s="44"/>
      <c r="M315" s="44">
        <v>1885.7899999999997</v>
      </c>
    </row>
    <row r="316" spans="1:13" ht="20.100000000000001" customHeight="1" x14ac:dyDescent="0.2">
      <c r="A316" s="89">
        <v>307</v>
      </c>
      <c r="B316" s="80" t="s">
        <v>1060</v>
      </c>
      <c r="C316" s="81" t="s">
        <v>943</v>
      </c>
      <c r="D316" s="44">
        <v>2142</v>
      </c>
      <c r="E316" s="44">
        <v>1510</v>
      </c>
      <c r="F316" s="44">
        <v>0</v>
      </c>
      <c r="G316" s="44">
        <v>250</v>
      </c>
      <c r="H316" s="25" t="s">
        <v>606</v>
      </c>
      <c r="I316" s="44">
        <v>3652</v>
      </c>
      <c r="J316" s="44">
        <v>176.39</v>
      </c>
      <c r="K316" s="25" t="s">
        <v>606</v>
      </c>
      <c r="L316" s="44"/>
      <c r="M316" s="44">
        <v>3725.61</v>
      </c>
    </row>
    <row r="317" spans="1:13" ht="20.100000000000001" customHeight="1" x14ac:dyDescent="0.2">
      <c r="A317" s="89">
        <v>308</v>
      </c>
      <c r="B317" s="51" t="s">
        <v>1243</v>
      </c>
      <c r="C317" s="81" t="s">
        <v>1178</v>
      </c>
      <c r="D317" s="44">
        <v>2269.1999999999998</v>
      </c>
      <c r="E317" s="44">
        <v>1510</v>
      </c>
      <c r="F317" s="25" t="s">
        <v>606</v>
      </c>
      <c r="G317" s="44">
        <v>250</v>
      </c>
      <c r="H317" s="25" t="s">
        <v>606</v>
      </c>
      <c r="I317" s="44">
        <v>3779.2</v>
      </c>
      <c r="J317" s="44">
        <v>182.54</v>
      </c>
      <c r="K317" s="25" t="s">
        <v>606</v>
      </c>
      <c r="L317" s="44"/>
      <c r="M317" s="54">
        <v>3846.66</v>
      </c>
    </row>
    <row r="318" spans="1:13" ht="20.100000000000001" customHeight="1" x14ac:dyDescent="0.2">
      <c r="A318" s="89">
        <v>309</v>
      </c>
      <c r="B318" s="80" t="s">
        <v>1850</v>
      </c>
      <c r="C318" s="81" t="s">
        <v>1260</v>
      </c>
      <c r="D318" s="44">
        <v>1913.3400000000001</v>
      </c>
      <c r="E318" s="44">
        <v>1308.67</v>
      </c>
      <c r="F318" s="25" t="s">
        <v>606</v>
      </c>
      <c r="G318" s="44">
        <v>216.67</v>
      </c>
      <c r="H318" s="25" t="s">
        <v>606</v>
      </c>
      <c r="I318" s="44">
        <v>1308.67</v>
      </c>
      <c r="J318" s="44">
        <v>3222.01</v>
      </c>
      <c r="K318" s="25" t="s">
        <v>606</v>
      </c>
      <c r="L318" s="44"/>
      <c r="M318" s="44">
        <v>3283.06</v>
      </c>
    </row>
    <row r="319" spans="1:13" ht="20.100000000000001" customHeight="1" x14ac:dyDescent="0.2">
      <c r="A319" s="89">
        <v>310</v>
      </c>
      <c r="B319" s="80" t="s">
        <v>1501</v>
      </c>
      <c r="C319" s="81" t="s">
        <v>943</v>
      </c>
      <c r="D319" s="44">
        <v>2142</v>
      </c>
      <c r="E319" s="44">
        <v>1510</v>
      </c>
      <c r="F319" s="25" t="s">
        <v>606</v>
      </c>
      <c r="G319" s="44">
        <v>250</v>
      </c>
      <c r="H319" s="25" t="s">
        <v>606</v>
      </c>
      <c r="I319" s="44">
        <v>3652</v>
      </c>
      <c r="J319" s="44">
        <v>176.39</v>
      </c>
      <c r="K319" s="25" t="s">
        <v>606</v>
      </c>
      <c r="L319" s="44"/>
      <c r="M319" s="44">
        <v>3725.61</v>
      </c>
    </row>
    <row r="320" spans="1:13" ht="20.100000000000001" customHeight="1" x14ac:dyDescent="0.2">
      <c r="A320" s="89">
        <v>311</v>
      </c>
      <c r="B320" s="80" t="s">
        <v>1141</v>
      </c>
      <c r="C320" s="81" t="s">
        <v>1176</v>
      </c>
      <c r="D320" s="44">
        <v>2207.7000000000003</v>
      </c>
      <c r="E320" s="44">
        <v>1510</v>
      </c>
      <c r="F320" s="25" t="s">
        <v>606</v>
      </c>
      <c r="G320" s="44">
        <v>250</v>
      </c>
      <c r="H320" s="25" t="s">
        <v>606</v>
      </c>
      <c r="I320" s="44">
        <v>3717.7</v>
      </c>
      <c r="J320" s="44">
        <v>179.56</v>
      </c>
      <c r="K320" s="25" t="s">
        <v>606</v>
      </c>
      <c r="L320" s="44"/>
      <c r="M320" s="44">
        <v>3193.22</v>
      </c>
    </row>
    <row r="321" spans="1:13" ht="20.100000000000001" customHeight="1" x14ac:dyDescent="0.2">
      <c r="A321" s="89">
        <v>312</v>
      </c>
      <c r="B321" s="80" t="s">
        <v>1353</v>
      </c>
      <c r="C321" s="81" t="s">
        <v>1095</v>
      </c>
      <c r="D321" s="44">
        <v>2142</v>
      </c>
      <c r="E321" s="44">
        <v>1510</v>
      </c>
      <c r="F321" s="44">
        <v>35</v>
      </c>
      <c r="G321" s="44">
        <v>250</v>
      </c>
      <c r="H321" s="25" t="s">
        <v>606</v>
      </c>
      <c r="I321" s="44">
        <v>3687</v>
      </c>
      <c r="J321" s="44">
        <v>178.08</v>
      </c>
      <c r="K321" s="25" t="s">
        <v>606</v>
      </c>
      <c r="L321" s="44"/>
      <c r="M321" s="44">
        <v>2306.7799999999997</v>
      </c>
    </row>
    <row r="322" spans="1:13" ht="20.100000000000001" customHeight="1" x14ac:dyDescent="0.2">
      <c r="A322" s="89">
        <v>313</v>
      </c>
      <c r="B322" s="60" t="s">
        <v>635</v>
      </c>
      <c r="C322" s="61" t="s">
        <v>650</v>
      </c>
      <c r="D322" s="25">
        <v>2238.8999999999996</v>
      </c>
      <c r="E322" s="25">
        <v>1510</v>
      </c>
      <c r="F322" s="25">
        <v>50</v>
      </c>
      <c r="G322" s="25">
        <v>250</v>
      </c>
      <c r="H322" s="25" t="s">
        <v>606</v>
      </c>
      <c r="I322" s="25">
        <v>3798.8999999999996</v>
      </c>
      <c r="J322" s="25">
        <v>183.49</v>
      </c>
      <c r="K322" s="25" t="s">
        <v>606</v>
      </c>
      <c r="L322" s="25"/>
      <c r="M322" s="25">
        <v>2100.94</v>
      </c>
    </row>
    <row r="323" spans="1:13" ht="20.100000000000001" customHeight="1" x14ac:dyDescent="0.2">
      <c r="A323" s="89">
        <v>314</v>
      </c>
      <c r="B323" s="80" t="s">
        <v>1502</v>
      </c>
      <c r="C323" s="81" t="s">
        <v>943</v>
      </c>
      <c r="D323" s="44">
        <v>2142</v>
      </c>
      <c r="E323" s="44">
        <v>1510</v>
      </c>
      <c r="F323" s="25" t="s">
        <v>606</v>
      </c>
      <c r="G323" s="44">
        <v>250</v>
      </c>
      <c r="H323" s="25" t="s">
        <v>606</v>
      </c>
      <c r="I323" s="44">
        <v>3652</v>
      </c>
      <c r="J323" s="44">
        <v>176.39</v>
      </c>
      <c r="K323" s="25" t="s">
        <v>606</v>
      </c>
      <c r="L323" s="44"/>
      <c r="M323" s="44">
        <v>3725.61</v>
      </c>
    </row>
    <row r="324" spans="1:13" ht="20.100000000000001" customHeight="1" x14ac:dyDescent="0.2">
      <c r="A324" s="89">
        <v>315</v>
      </c>
      <c r="B324" s="80" t="s">
        <v>1065</v>
      </c>
      <c r="C324" s="81" t="s">
        <v>869</v>
      </c>
      <c r="D324" s="44">
        <v>2142</v>
      </c>
      <c r="E324" s="44">
        <v>1510</v>
      </c>
      <c r="F324" s="44">
        <v>0</v>
      </c>
      <c r="G324" s="44">
        <v>250</v>
      </c>
      <c r="H324" s="25" t="s">
        <v>606</v>
      </c>
      <c r="I324" s="44">
        <v>3652</v>
      </c>
      <c r="J324" s="44">
        <v>176.39</v>
      </c>
      <c r="K324" s="25" t="s">
        <v>606</v>
      </c>
      <c r="L324" s="44"/>
      <c r="M324" s="44">
        <v>3715.61</v>
      </c>
    </row>
    <row r="325" spans="1:13" ht="20.100000000000001" customHeight="1" x14ac:dyDescent="0.2">
      <c r="A325" s="89">
        <v>316</v>
      </c>
      <c r="B325" s="60" t="s">
        <v>816</v>
      </c>
      <c r="C325" s="61" t="s">
        <v>869</v>
      </c>
      <c r="D325" s="25">
        <v>2142</v>
      </c>
      <c r="E325" s="25">
        <v>1510</v>
      </c>
      <c r="F325" s="25">
        <v>35</v>
      </c>
      <c r="G325" s="25">
        <v>250</v>
      </c>
      <c r="H325" s="25" t="s">
        <v>606</v>
      </c>
      <c r="I325" s="25">
        <v>3687</v>
      </c>
      <c r="J325" s="25">
        <v>178.08</v>
      </c>
      <c r="K325" s="25" t="s">
        <v>606</v>
      </c>
      <c r="L325" s="25"/>
      <c r="M325" s="25">
        <v>3739.2</v>
      </c>
    </row>
    <row r="326" spans="1:13" ht="20.100000000000001" customHeight="1" x14ac:dyDescent="0.2">
      <c r="A326" s="89">
        <v>317</v>
      </c>
      <c r="B326" s="80" t="s">
        <v>1495</v>
      </c>
      <c r="C326" s="81" t="s">
        <v>672</v>
      </c>
      <c r="D326" s="44">
        <v>2142</v>
      </c>
      <c r="E326" s="44">
        <v>1510</v>
      </c>
      <c r="F326" s="44">
        <v>50</v>
      </c>
      <c r="G326" s="44">
        <v>250</v>
      </c>
      <c r="H326" s="25" t="s">
        <v>606</v>
      </c>
      <c r="I326" s="44">
        <v>3702</v>
      </c>
      <c r="J326" s="44">
        <v>178.81</v>
      </c>
      <c r="K326" s="25" t="s">
        <v>606</v>
      </c>
      <c r="L326" s="44"/>
      <c r="M326" s="44">
        <v>3763.47</v>
      </c>
    </row>
    <row r="327" spans="1:13" ht="20.100000000000001" customHeight="1" x14ac:dyDescent="0.2">
      <c r="A327" s="89">
        <v>318</v>
      </c>
      <c r="B327" s="80" t="s">
        <v>1726</v>
      </c>
      <c r="C327" s="81" t="s">
        <v>622</v>
      </c>
      <c r="D327" s="44">
        <v>2176.1999999999998</v>
      </c>
      <c r="E327" s="44">
        <v>1510</v>
      </c>
      <c r="F327" s="44">
        <v>50</v>
      </c>
      <c r="G327" s="44">
        <v>250</v>
      </c>
      <c r="H327" s="25" t="s">
        <v>606</v>
      </c>
      <c r="I327" s="44">
        <v>3736.2</v>
      </c>
      <c r="J327" s="44">
        <v>180.46</v>
      </c>
      <c r="K327" s="25" t="s">
        <v>606</v>
      </c>
      <c r="L327" s="44"/>
      <c r="M327" s="44">
        <v>3791.0699999999997</v>
      </c>
    </row>
    <row r="328" spans="1:13" ht="20.100000000000001" customHeight="1" x14ac:dyDescent="0.2">
      <c r="A328" s="89">
        <v>319</v>
      </c>
      <c r="B328" s="60" t="s">
        <v>898</v>
      </c>
      <c r="C328" s="61" t="s">
        <v>869</v>
      </c>
      <c r="D328" s="25">
        <v>2142</v>
      </c>
      <c r="E328" s="25">
        <v>1510</v>
      </c>
      <c r="F328" s="25">
        <v>50</v>
      </c>
      <c r="G328" s="25">
        <v>250</v>
      </c>
      <c r="H328" s="25" t="s">
        <v>606</v>
      </c>
      <c r="I328" s="25">
        <v>3702</v>
      </c>
      <c r="J328" s="25">
        <v>178.81</v>
      </c>
      <c r="K328" s="25" t="s">
        <v>606</v>
      </c>
      <c r="L328" s="25"/>
      <c r="M328" s="25">
        <v>2502.0500000000002</v>
      </c>
    </row>
    <row r="329" spans="1:13" ht="20.100000000000001" customHeight="1" x14ac:dyDescent="0.2">
      <c r="A329" s="89">
        <v>320</v>
      </c>
      <c r="B329" s="60" t="s">
        <v>817</v>
      </c>
      <c r="C329" s="61" t="s">
        <v>869</v>
      </c>
      <c r="D329" s="25">
        <v>2142</v>
      </c>
      <c r="E329" s="25">
        <v>1510</v>
      </c>
      <c r="F329" s="25">
        <v>50</v>
      </c>
      <c r="G329" s="25">
        <v>250</v>
      </c>
      <c r="H329" s="25" t="s">
        <v>606</v>
      </c>
      <c r="I329" s="25">
        <v>3702</v>
      </c>
      <c r="J329" s="25">
        <v>178.81</v>
      </c>
      <c r="K329" s="25" t="s">
        <v>606</v>
      </c>
      <c r="L329" s="25"/>
      <c r="M329" s="25">
        <v>2022.09</v>
      </c>
    </row>
    <row r="330" spans="1:13" ht="20.100000000000001" customHeight="1" x14ac:dyDescent="0.2">
      <c r="A330" s="89">
        <v>321</v>
      </c>
      <c r="B330" s="80" t="s">
        <v>1154</v>
      </c>
      <c r="C330" s="81" t="s">
        <v>1178</v>
      </c>
      <c r="D330" s="44">
        <v>2327.7000000000003</v>
      </c>
      <c r="E330" s="44">
        <v>1510</v>
      </c>
      <c r="F330" s="25" t="s">
        <v>606</v>
      </c>
      <c r="G330" s="44">
        <v>250</v>
      </c>
      <c r="H330" s="25" t="s">
        <v>606</v>
      </c>
      <c r="I330" s="44">
        <v>3837.7</v>
      </c>
      <c r="J330" s="44">
        <v>185.36</v>
      </c>
      <c r="K330" s="25" t="s">
        <v>606</v>
      </c>
      <c r="L330" s="44"/>
      <c r="M330" s="44">
        <v>3385.87</v>
      </c>
    </row>
    <row r="331" spans="1:13" ht="20.100000000000001" customHeight="1" x14ac:dyDescent="0.2">
      <c r="A331" s="89">
        <v>322</v>
      </c>
      <c r="B331" s="49" t="s">
        <v>1837</v>
      </c>
      <c r="C331" s="81" t="s">
        <v>597</v>
      </c>
      <c r="D331" s="44">
        <v>2327.7000000000003</v>
      </c>
      <c r="E331" s="44">
        <v>1510</v>
      </c>
      <c r="F331" s="25" t="s">
        <v>606</v>
      </c>
      <c r="G331" s="44">
        <v>250</v>
      </c>
      <c r="H331" s="25" t="s">
        <v>606</v>
      </c>
      <c r="I331" s="44">
        <v>3837.7</v>
      </c>
      <c r="J331" s="44">
        <v>185.36</v>
      </c>
      <c r="K331" s="25" t="s">
        <v>606</v>
      </c>
      <c r="L331" s="44"/>
      <c r="M331" s="54">
        <v>3902.34</v>
      </c>
    </row>
    <row r="332" spans="1:13" ht="20.100000000000001" customHeight="1" x14ac:dyDescent="0.2">
      <c r="A332" s="89">
        <v>323</v>
      </c>
      <c r="B332" s="80" t="s">
        <v>1466</v>
      </c>
      <c r="C332" s="81" t="s">
        <v>1514</v>
      </c>
      <c r="D332" s="44">
        <v>2176.2000000000003</v>
      </c>
      <c r="E332" s="44">
        <v>1510</v>
      </c>
      <c r="F332" s="44">
        <v>35</v>
      </c>
      <c r="G332" s="44">
        <v>250</v>
      </c>
      <c r="H332" s="25" t="s">
        <v>606</v>
      </c>
      <c r="I332" s="44">
        <v>3721.2000000000003</v>
      </c>
      <c r="J332" s="44">
        <v>179.73</v>
      </c>
      <c r="K332" s="25" t="s">
        <v>606</v>
      </c>
      <c r="L332" s="44"/>
      <c r="M332" s="44">
        <v>1930.4600000000003</v>
      </c>
    </row>
    <row r="333" spans="1:13" ht="20.100000000000001" customHeight="1" x14ac:dyDescent="0.2">
      <c r="A333" s="89">
        <v>324</v>
      </c>
      <c r="B333" s="60" t="s">
        <v>1032</v>
      </c>
      <c r="C333" s="61" t="s">
        <v>610</v>
      </c>
      <c r="D333" s="25">
        <v>2176.2000000000003</v>
      </c>
      <c r="E333" s="25">
        <v>1510</v>
      </c>
      <c r="F333" s="25">
        <v>75</v>
      </c>
      <c r="G333" s="25">
        <v>250</v>
      </c>
      <c r="H333" s="25" t="s">
        <v>606</v>
      </c>
      <c r="I333" s="25">
        <v>3761.2</v>
      </c>
      <c r="J333" s="25">
        <v>181.67</v>
      </c>
      <c r="K333" s="25" t="s">
        <v>606</v>
      </c>
      <c r="L333" s="25"/>
      <c r="M333" s="25">
        <v>3804.8599999999997</v>
      </c>
    </row>
    <row r="334" spans="1:13" ht="20.100000000000001" customHeight="1" x14ac:dyDescent="0.2">
      <c r="A334" s="89">
        <v>325</v>
      </c>
      <c r="B334" s="60" t="s">
        <v>945</v>
      </c>
      <c r="C334" s="61" t="s">
        <v>610</v>
      </c>
      <c r="D334" s="25">
        <v>2176.2000000000003</v>
      </c>
      <c r="E334" s="25">
        <v>1510</v>
      </c>
      <c r="F334" s="25">
        <v>35</v>
      </c>
      <c r="G334" s="25">
        <v>250</v>
      </c>
      <c r="H334" s="25" t="s">
        <v>606</v>
      </c>
      <c r="I334" s="25">
        <v>3721.2</v>
      </c>
      <c r="J334" s="25">
        <v>179.73</v>
      </c>
      <c r="K334" s="25" t="s">
        <v>606</v>
      </c>
      <c r="L334" s="25"/>
      <c r="M334" s="25">
        <v>3357.47</v>
      </c>
    </row>
    <row r="335" spans="1:13" ht="20.100000000000001" customHeight="1" x14ac:dyDescent="0.2">
      <c r="A335" s="89">
        <v>326</v>
      </c>
      <c r="B335" s="63" t="s">
        <v>674</v>
      </c>
      <c r="C335" s="61" t="s">
        <v>672</v>
      </c>
      <c r="D335" s="25">
        <v>2142</v>
      </c>
      <c r="E335" s="25">
        <v>1510</v>
      </c>
      <c r="F335" s="25">
        <v>75</v>
      </c>
      <c r="G335" s="25">
        <v>250</v>
      </c>
      <c r="H335" s="25" t="s">
        <v>606</v>
      </c>
      <c r="I335" s="25">
        <v>3727</v>
      </c>
      <c r="J335" s="25">
        <v>180.01</v>
      </c>
      <c r="K335" s="25" t="s">
        <v>606</v>
      </c>
      <c r="L335" s="25"/>
      <c r="M335" s="25">
        <v>3387.02</v>
      </c>
    </row>
    <row r="336" spans="1:13" ht="20.100000000000001" customHeight="1" x14ac:dyDescent="0.2">
      <c r="A336" s="89">
        <v>327</v>
      </c>
      <c r="B336" s="80" t="s">
        <v>1530</v>
      </c>
      <c r="C336" s="81" t="s">
        <v>1637</v>
      </c>
      <c r="D336" s="44">
        <v>2142</v>
      </c>
      <c r="E336" s="44">
        <v>1510</v>
      </c>
      <c r="F336" s="44">
        <v>75</v>
      </c>
      <c r="G336" s="44">
        <v>250</v>
      </c>
      <c r="H336" s="25" t="s">
        <v>606</v>
      </c>
      <c r="I336" s="44">
        <v>3727</v>
      </c>
      <c r="J336" s="44">
        <v>180.01</v>
      </c>
      <c r="K336" s="25" t="s">
        <v>606</v>
      </c>
      <c r="L336" s="44"/>
      <c r="M336" s="44">
        <v>3377.02</v>
      </c>
    </row>
    <row r="337" spans="1:13" ht="20.100000000000001" customHeight="1" x14ac:dyDescent="0.2">
      <c r="A337" s="89">
        <v>328</v>
      </c>
      <c r="B337" s="80" t="s">
        <v>1740</v>
      </c>
      <c r="C337" s="81" t="s">
        <v>1095</v>
      </c>
      <c r="D337" s="44">
        <v>2142</v>
      </c>
      <c r="E337" s="44">
        <v>1510</v>
      </c>
      <c r="F337" s="44">
        <v>50</v>
      </c>
      <c r="G337" s="44">
        <v>250</v>
      </c>
      <c r="H337" s="25" t="s">
        <v>606</v>
      </c>
      <c r="I337" s="44">
        <v>3702</v>
      </c>
      <c r="J337" s="44">
        <v>178.81</v>
      </c>
      <c r="K337" s="25" t="s">
        <v>606</v>
      </c>
      <c r="L337" s="44"/>
      <c r="M337" s="44">
        <v>2235.6300000000006</v>
      </c>
    </row>
    <row r="338" spans="1:13" ht="20.100000000000001" customHeight="1" x14ac:dyDescent="0.2">
      <c r="A338" s="89">
        <v>329</v>
      </c>
      <c r="B338" s="60" t="s">
        <v>737</v>
      </c>
      <c r="C338" s="61" t="s">
        <v>745</v>
      </c>
      <c r="D338" s="25">
        <v>2142</v>
      </c>
      <c r="E338" s="25">
        <v>1510</v>
      </c>
      <c r="F338" s="25">
        <v>50</v>
      </c>
      <c r="G338" s="25">
        <v>250</v>
      </c>
      <c r="H338" s="25" t="s">
        <v>606</v>
      </c>
      <c r="I338" s="25">
        <v>3702</v>
      </c>
      <c r="J338" s="25">
        <v>178.81</v>
      </c>
      <c r="K338" s="25" t="s">
        <v>606</v>
      </c>
      <c r="L338" s="25"/>
      <c r="M338" s="25">
        <v>3346.2500000000005</v>
      </c>
    </row>
    <row r="339" spans="1:13" ht="20.100000000000001" customHeight="1" x14ac:dyDescent="0.2">
      <c r="A339" s="89">
        <v>330</v>
      </c>
      <c r="B339" s="80" t="s">
        <v>1622</v>
      </c>
      <c r="C339" s="81" t="s">
        <v>597</v>
      </c>
      <c r="D339" s="44">
        <v>2142</v>
      </c>
      <c r="E339" s="44">
        <v>1510</v>
      </c>
      <c r="F339" s="25" t="s">
        <v>606</v>
      </c>
      <c r="G339" s="44">
        <v>250</v>
      </c>
      <c r="H339" s="25" t="s">
        <v>606</v>
      </c>
      <c r="I339" s="44">
        <v>3652</v>
      </c>
      <c r="J339" s="44">
        <v>176.39</v>
      </c>
      <c r="K339" s="25" t="s">
        <v>606</v>
      </c>
      <c r="L339" s="44"/>
      <c r="M339" s="44">
        <v>3715.61</v>
      </c>
    </row>
    <row r="340" spans="1:13" ht="20.100000000000001" customHeight="1" x14ac:dyDescent="0.2">
      <c r="A340" s="89">
        <v>331</v>
      </c>
      <c r="B340" s="80" t="s">
        <v>1452</v>
      </c>
      <c r="C340" s="81" t="s">
        <v>605</v>
      </c>
      <c r="D340" s="44">
        <v>2142</v>
      </c>
      <c r="E340" s="44">
        <v>1510</v>
      </c>
      <c r="F340" s="44">
        <v>0</v>
      </c>
      <c r="G340" s="44">
        <v>250</v>
      </c>
      <c r="H340" s="25" t="s">
        <v>606</v>
      </c>
      <c r="I340" s="44">
        <v>3652</v>
      </c>
      <c r="J340" s="44">
        <v>176.39</v>
      </c>
      <c r="K340" s="25" t="s">
        <v>606</v>
      </c>
      <c r="L340" s="44"/>
      <c r="M340" s="44">
        <v>3313.89</v>
      </c>
    </row>
    <row r="341" spans="1:13" ht="20.100000000000001" customHeight="1" x14ac:dyDescent="0.2">
      <c r="A341" s="89">
        <v>332</v>
      </c>
      <c r="B341" s="60" t="s">
        <v>736</v>
      </c>
      <c r="C341" s="61" t="s">
        <v>745</v>
      </c>
      <c r="D341" s="25">
        <v>2142</v>
      </c>
      <c r="E341" s="25">
        <v>1510</v>
      </c>
      <c r="F341" s="25">
        <v>50</v>
      </c>
      <c r="G341" s="25">
        <v>250</v>
      </c>
      <c r="H341" s="25" t="s">
        <v>606</v>
      </c>
      <c r="I341" s="25">
        <v>3702</v>
      </c>
      <c r="J341" s="25">
        <v>178.81</v>
      </c>
      <c r="K341" s="25" t="s">
        <v>606</v>
      </c>
      <c r="L341" s="25"/>
      <c r="M341" s="25">
        <v>1828.97</v>
      </c>
    </row>
    <row r="342" spans="1:13" ht="20.100000000000001" customHeight="1" x14ac:dyDescent="0.2">
      <c r="A342" s="89">
        <v>333</v>
      </c>
      <c r="B342" s="80" t="s">
        <v>1359</v>
      </c>
      <c r="C342" s="81" t="s">
        <v>1095</v>
      </c>
      <c r="D342" s="44">
        <v>2142</v>
      </c>
      <c r="E342" s="44">
        <v>1510</v>
      </c>
      <c r="F342" s="44">
        <v>50</v>
      </c>
      <c r="G342" s="44">
        <v>250</v>
      </c>
      <c r="H342" s="25" t="s">
        <v>606</v>
      </c>
      <c r="I342" s="44">
        <v>3702</v>
      </c>
      <c r="J342" s="44">
        <v>178.81</v>
      </c>
      <c r="K342" s="25" t="s">
        <v>606</v>
      </c>
      <c r="L342" s="44"/>
      <c r="M342" s="44">
        <v>2977.69</v>
      </c>
    </row>
    <row r="343" spans="1:13" ht="20.100000000000001" customHeight="1" x14ac:dyDescent="0.2">
      <c r="A343" s="89">
        <v>334</v>
      </c>
      <c r="B343" s="80" t="s">
        <v>1462</v>
      </c>
      <c r="C343" s="81" t="s">
        <v>1513</v>
      </c>
      <c r="D343" s="44">
        <v>2142</v>
      </c>
      <c r="E343" s="44">
        <v>1510</v>
      </c>
      <c r="F343" s="44">
        <v>35</v>
      </c>
      <c r="G343" s="44">
        <v>250</v>
      </c>
      <c r="H343" s="25" t="s">
        <v>606</v>
      </c>
      <c r="I343" s="44">
        <v>3687</v>
      </c>
      <c r="J343" s="44">
        <v>178.08</v>
      </c>
      <c r="K343" s="25" t="s">
        <v>606</v>
      </c>
      <c r="L343" s="44"/>
      <c r="M343" s="44">
        <v>1786.56</v>
      </c>
    </row>
    <row r="344" spans="1:13" ht="20.100000000000001" customHeight="1" x14ac:dyDescent="0.2">
      <c r="A344" s="89">
        <v>335</v>
      </c>
      <c r="B344" s="60" t="s">
        <v>611</v>
      </c>
      <c r="C344" s="61" t="s">
        <v>622</v>
      </c>
      <c r="D344" s="25">
        <v>2176.2000000000003</v>
      </c>
      <c r="E344" s="25">
        <v>1510</v>
      </c>
      <c r="F344" s="25">
        <v>50</v>
      </c>
      <c r="G344" s="25">
        <v>250</v>
      </c>
      <c r="H344" s="25" t="s">
        <v>606</v>
      </c>
      <c r="I344" s="25">
        <v>3736.2000000000003</v>
      </c>
      <c r="J344" s="25">
        <v>180.46</v>
      </c>
      <c r="K344" s="25" t="s">
        <v>606</v>
      </c>
      <c r="L344" s="25"/>
      <c r="M344" s="25">
        <v>3791.07</v>
      </c>
    </row>
    <row r="345" spans="1:13" ht="20.100000000000001" customHeight="1" x14ac:dyDescent="0.2">
      <c r="A345" s="89">
        <v>336</v>
      </c>
      <c r="B345" s="80" t="s">
        <v>1616</v>
      </c>
      <c r="C345" s="81" t="s">
        <v>943</v>
      </c>
      <c r="D345" s="44">
        <v>2142</v>
      </c>
      <c r="E345" s="44">
        <v>1510</v>
      </c>
      <c r="F345" s="25" t="s">
        <v>606</v>
      </c>
      <c r="G345" s="44">
        <v>250</v>
      </c>
      <c r="H345" s="25" t="s">
        <v>606</v>
      </c>
      <c r="I345" s="44">
        <v>3652</v>
      </c>
      <c r="J345" s="44">
        <v>176.39</v>
      </c>
      <c r="K345" s="25" t="s">
        <v>606</v>
      </c>
      <c r="L345" s="44"/>
      <c r="M345" s="44">
        <v>3725.61</v>
      </c>
    </row>
    <row r="346" spans="1:13" ht="20.100000000000001" customHeight="1" x14ac:dyDescent="0.2">
      <c r="A346" s="89">
        <v>337</v>
      </c>
      <c r="B346" s="60" t="s">
        <v>1042</v>
      </c>
      <c r="C346" s="61" t="s">
        <v>1074</v>
      </c>
      <c r="D346" s="25">
        <v>2347.5</v>
      </c>
      <c r="E346" s="25">
        <v>1510</v>
      </c>
      <c r="F346" s="25">
        <v>75</v>
      </c>
      <c r="G346" s="25">
        <v>250</v>
      </c>
      <c r="H346" s="25" t="s">
        <v>606</v>
      </c>
      <c r="I346" s="25">
        <v>3932.5</v>
      </c>
      <c r="J346" s="25">
        <v>189.94</v>
      </c>
      <c r="K346" s="25" t="s">
        <v>606</v>
      </c>
      <c r="L346" s="25"/>
      <c r="M346" s="25">
        <v>3943.09</v>
      </c>
    </row>
    <row r="347" spans="1:13" ht="20.100000000000001" customHeight="1" x14ac:dyDescent="0.2">
      <c r="A347" s="89">
        <v>338</v>
      </c>
      <c r="B347" s="80" t="s">
        <v>1793</v>
      </c>
      <c r="C347" s="81" t="s">
        <v>1824</v>
      </c>
      <c r="D347" s="44">
        <v>2142</v>
      </c>
      <c r="E347" s="44">
        <v>1510</v>
      </c>
      <c r="F347" s="44">
        <v>50</v>
      </c>
      <c r="G347" s="44">
        <v>250</v>
      </c>
      <c r="H347" s="25" t="s">
        <v>606</v>
      </c>
      <c r="I347" s="44">
        <v>3702</v>
      </c>
      <c r="J347" s="44">
        <v>178.81</v>
      </c>
      <c r="K347" s="25" t="s">
        <v>606</v>
      </c>
      <c r="L347" s="44"/>
      <c r="M347" s="44">
        <v>3763.4700000000003</v>
      </c>
    </row>
    <row r="348" spans="1:13" ht="20.100000000000001" customHeight="1" x14ac:dyDescent="0.2">
      <c r="A348" s="89">
        <v>339</v>
      </c>
      <c r="B348" s="80" t="s">
        <v>1485</v>
      </c>
      <c r="C348" s="81" t="s">
        <v>672</v>
      </c>
      <c r="D348" s="44">
        <v>2142</v>
      </c>
      <c r="E348" s="44">
        <v>1510</v>
      </c>
      <c r="F348" s="44">
        <v>50</v>
      </c>
      <c r="G348" s="44">
        <v>250</v>
      </c>
      <c r="H348" s="25" t="s">
        <v>606</v>
      </c>
      <c r="I348" s="44">
        <v>3702</v>
      </c>
      <c r="J348" s="44">
        <v>178.81</v>
      </c>
      <c r="K348" s="25" t="s">
        <v>606</v>
      </c>
      <c r="L348" s="44"/>
      <c r="M348" s="44">
        <v>2406.4700000000003</v>
      </c>
    </row>
    <row r="349" spans="1:13" ht="20.100000000000001" customHeight="1" x14ac:dyDescent="0.2">
      <c r="A349" s="89">
        <v>340</v>
      </c>
      <c r="B349" s="80" t="s">
        <v>1677</v>
      </c>
      <c r="C349" s="81" t="s">
        <v>742</v>
      </c>
      <c r="D349" s="44">
        <v>2238.9</v>
      </c>
      <c r="E349" s="44">
        <v>1510</v>
      </c>
      <c r="F349" s="44">
        <v>75</v>
      </c>
      <c r="G349" s="44">
        <v>250</v>
      </c>
      <c r="H349" s="25" t="s">
        <v>606</v>
      </c>
      <c r="I349" s="44">
        <v>3823.9</v>
      </c>
      <c r="J349" s="44">
        <v>184.69</v>
      </c>
      <c r="K349" s="25" t="s">
        <v>606</v>
      </c>
      <c r="L349" s="44"/>
      <c r="M349" s="44">
        <v>3865.46</v>
      </c>
    </row>
    <row r="350" spans="1:13" ht="20.100000000000001" customHeight="1" x14ac:dyDescent="0.2">
      <c r="A350" s="89">
        <v>341</v>
      </c>
      <c r="B350" s="80" t="s">
        <v>1664</v>
      </c>
      <c r="C350" s="81" t="s">
        <v>646</v>
      </c>
      <c r="D350" s="44">
        <v>2347.5</v>
      </c>
      <c r="E350" s="44">
        <v>1510</v>
      </c>
      <c r="F350" s="44">
        <v>75</v>
      </c>
      <c r="G350" s="44">
        <v>250</v>
      </c>
      <c r="H350" s="25" t="s">
        <v>606</v>
      </c>
      <c r="I350" s="44">
        <v>3932.5</v>
      </c>
      <c r="J350" s="44">
        <v>189.94</v>
      </c>
      <c r="K350" s="25" t="s">
        <v>606</v>
      </c>
      <c r="L350" s="44"/>
      <c r="M350" s="44">
        <v>3510.51</v>
      </c>
    </row>
    <row r="351" spans="1:13" ht="20.100000000000001" customHeight="1" x14ac:dyDescent="0.2">
      <c r="A351" s="89">
        <v>342</v>
      </c>
      <c r="B351" s="49" t="s">
        <v>1229</v>
      </c>
      <c r="C351" s="81" t="s">
        <v>1261</v>
      </c>
      <c r="D351" s="44">
        <v>2327.7000000000003</v>
      </c>
      <c r="E351" s="44">
        <v>1510</v>
      </c>
      <c r="F351" s="25" t="s">
        <v>606</v>
      </c>
      <c r="G351" s="44">
        <v>250</v>
      </c>
      <c r="H351" s="25" t="s">
        <v>606</v>
      </c>
      <c r="I351" s="44">
        <v>3837.7</v>
      </c>
      <c r="J351" s="44">
        <v>185.36</v>
      </c>
      <c r="K351" s="25" t="s">
        <v>606</v>
      </c>
      <c r="L351" s="44"/>
      <c r="M351" s="54">
        <v>3892.34</v>
      </c>
    </row>
    <row r="352" spans="1:13" ht="20.100000000000001" customHeight="1" x14ac:dyDescent="0.2">
      <c r="A352" s="89">
        <v>343</v>
      </c>
      <c r="B352" s="60" t="s">
        <v>890</v>
      </c>
      <c r="C352" s="61" t="s">
        <v>869</v>
      </c>
      <c r="D352" s="25">
        <v>2142</v>
      </c>
      <c r="E352" s="25">
        <v>1510</v>
      </c>
      <c r="F352" s="25" t="s">
        <v>606</v>
      </c>
      <c r="G352" s="25">
        <v>250</v>
      </c>
      <c r="H352" s="25" t="s">
        <v>606</v>
      </c>
      <c r="I352" s="25">
        <v>3652</v>
      </c>
      <c r="J352" s="25">
        <v>176.39</v>
      </c>
      <c r="K352" s="25" t="s">
        <v>606</v>
      </c>
      <c r="L352" s="25"/>
      <c r="M352" s="25">
        <v>3715.8900000000003</v>
      </c>
    </row>
    <row r="353" spans="1:13" ht="20.100000000000001" customHeight="1" x14ac:dyDescent="0.2">
      <c r="A353" s="89">
        <v>344</v>
      </c>
      <c r="B353" s="80" t="s">
        <v>1718</v>
      </c>
      <c r="C353" s="81" t="s">
        <v>622</v>
      </c>
      <c r="D353" s="44">
        <v>2176.1999999999998</v>
      </c>
      <c r="E353" s="44">
        <v>1510</v>
      </c>
      <c r="F353" s="44">
        <v>50</v>
      </c>
      <c r="G353" s="44">
        <v>250</v>
      </c>
      <c r="H353" s="25" t="s">
        <v>606</v>
      </c>
      <c r="I353" s="44">
        <v>3736.2</v>
      </c>
      <c r="J353" s="44">
        <v>180.46</v>
      </c>
      <c r="K353" s="25" t="s">
        <v>606</v>
      </c>
      <c r="L353" s="44"/>
      <c r="M353" s="44">
        <v>3791.0699999999997</v>
      </c>
    </row>
    <row r="354" spans="1:13" ht="20.100000000000001" customHeight="1" x14ac:dyDescent="0.2">
      <c r="A354" s="89">
        <v>345</v>
      </c>
      <c r="B354" s="80" t="s">
        <v>1364</v>
      </c>
      <c r="C354" s="81" t="s">
        <v>672</v>
      </c>
      <c r="D354" s="44">
        <v>2142</v>
      </c>
      <c r="E354" s="44">
        <v>1510</v>
      </c>
      <c r="F354" s="44">
        <v>50</v>
      </c>
      <c r="G354" s="44">
        <v>250</v>
      </c>
      <c r="H354" s="25" t="s">
        <v>606</v>
      </c>
      <c r="I354" s="44">
        <v>3702</v>
      </c>
      <c r="J354" s="44">
        <v>178.81</v>
      </c>
      <c r="K354" s="25" t="s">
        <v>606</v>
      </c>
      <c r="L354" s="44"/>
      <c r="M354" s="44">
        <v>2044.81</v>
      </c>
    </row>
    <row r="355" spans="1:13" ht="20.100000000000001" customHeight="1" x14ac:dyDescent="0.2">
      <c r="A355" s="89">
        <v>346</v>
      </c>
      <c r="B355" s="80" t="s">
        <v>1399</v>
      </c>
      <c r="C355" s="81" t="s">
        <v>1508</v>
      </c>
      <c r="D355" s="44">
        <v>2142</v>
      </c>
      <c r="E355" s="44">
        <v>1510</v>
      </c>
      <c r="F355" s="44">
        <v>35</v>
      </c>
      <c r="G355" s="44">
        <v>250</v>
      </c>
      <c r="H355" s="25" t="s">
        <v>606</v>
      </c>
      <c r="I355" s="44">
        <v>3687</v>
      </c>
      <c r="J355" s="44">
        <v>178.08</v>
      </c>
      <c r="K355" s="25" t="s">
        <v>606</v>
      </c>
      <c r="L355" s="44"/>
      <c r="M355" s="44">
        <v>3734.25</v>
      </c>
    </row>
    <row r="356" spans="1:13" ht="20.100000000000001" customHeight="1" x14ac:dyDescent="0.2">
      <c r="A356" s="89">
        <v>347</v>
      </c>
      <c r="B356" s="80" t="s">
        <v>1109</v>
      </c>
      <c r="C356" s="81" t="s">
        <v>605</v>
      </c>
      <c r="D356" s="44">
        <v>2142</v>
      </c>
      <c r="E356" s="44">
        <v>1510</v>
      </c>
      <c r="F356" s="44">
        <v>50</v>
      </c>
      <c r="G356" s="44">
        <v>250</v>
      </c>
      <c r="H356" s="25" t="s">
        <v>606</v>
      </c>
      <c r="I356" s="44">
        <v>3702</v>
      </c>
      <c r="J356" s="44">
        <v>178.81</v>
      </c>
      <c r="K356" s="25" t="s">
        <v>606</v>
      </c>
      <c r="L356" s="44"/>
      <c r="M356" s="44">
        <v>3753.47</v>
      </c>
    </row>
    <row r="357" spans="1:13" ht="20.100000000000001" customHeight="1" x14ac:dyDescent="0.2">
      <c r="A357" s="89">
        <v>348</v>
      </c>
      <c r="B357" s="80" t="s">
        <v>1367</v>
      </c>
      <c r="C357" s="81" t="s">
        <v>672</v>
      </c>
      <c r="D357" s="44">
        <v>2142</v>
      </c>
      <c r="E357" s="44">
        <v>1510</v>
      </c>
      <c r="F357" s="44">
        <v>50</v>
      </c>
      <c r="G357" s="44">
        <v>250</v>
      </c>
      <c r="H357" s="25" t="s">
        <v>606</v>
      </c>
      <c r="I357" s="44">
        <v>3702</v>
      </c>
      <c r="J357" s="44">
        <v>178.81</v>
      </c>
      <c r="K357" s="25" t="s">
        <v>606</v>
      </c>
      <c r="L357" s="44"/>
      <c r="M357" s="44">
        <v>3346.25</v>
      </c>
    </row>
    <row r="358" spans="1:13" ht="20.100000000000001" customHeight="1" x14ac:dyDescent="0.2">
      <c r="A358" s="89">
        <v>349</v>
      </c>
      <c r="B358" s="63" t="s">
        <v>614</v>
      </c>
      <c r="C358" s="69" t="s">
        <v>622</v>
      </c>
      <c r="D358" s="25">
        <v>2176.2000000000003</v>
      </c>
      <c r="E358" s="31">
        <v>1510</v>
      </c>
      <c r="F358" s="25">
        <v>50</v>
      </c>
      <c r="G358" s="25">
        <v>250</v>
      </c>
      <c r="H358" s="25" t="s">
        <v>606</v>
      </c>
      <c r="I358" s="25">
        <v>3736.2000000000003</v>
      </c>
      <c r="J358" s="25">
        <v>180.46</v>
      </c>
      <c r="K358" s="25" t="s">
        <v>606</v>
      </c>
      <c r="L358" s="25"/>
      <c r="M358" s="25">
        <v>1813.5400000000002</v>
      </c>
    </row>
    <row r="359" spans="1:13" ht="20.100000000000001" customHeight="1" x14ac:dyDescent="0.2">
      <c r="A359" s="89">
        <v>350</v>
      </c>
      <c r="B359" s="80" t="s">
        <v>1560</v>
      </c>
      <c r="C359" s="81" t="s">
        <v>1636</v>
      </c>
      <c r="D359" s="44">
        <v>2142</v>
      </c>
      <c r="E359" s="44">
        <v>1510</v>
      </c>
      <c r="F359" s="44">
        <v>75</v>
      </c>
      <c r="G359" s="44">
        <v>250</v>
      </c>
      <c r="H359" s="25" t="s">
        <v>606</v>
      </c>
      <c r="I359" s="44">
        <v>3727</v>
      </c>
      <c r="J359" s="44">
        <v>180.01</v>
      </c>
      <c r="K359" s="25" t="s">
        <v>606</v>
      </c>
      <c r="L359" s="44"/>
      <c r="M359" s="44">
        <v>3377.02</v>
      </c>
    </row>
    <row r="360" spans="1:13" ht="20.100000000000001" customHeight="1" x14ac:dyDescent="0.2">
      <c r="A360" s="89">
        <v>351</v>
      </c>
      <c r="B360" s="63" t="s">
        <v>670</v>
      </c>
      <c r="C360" s="61" t="s">
        <v>672</v>
      </c>
      <c r="D360" s="25">
        <v>2142</v>
      </c>
      <c r="E360" s="25">
        <v>1510</v>
      </c>
      <c r="F360" s="25">
        <v>75</v>
      </c>
      <c r="G360" s="31">
        <v>250</v>
      </c>
      <c r="H360" s="25" t="s">
        <v>606</v>
      </c>
      <c r="I360" s="25">
        <v>3727</v>
      </c>
      <c r="J360" s="25">
        <v>180.01</v>
      </c>
      <c r="K360" s="25" t="s">
        <v>606</v>
      </c>
      <c r="L360" s="25"/>
      <c r="M360" s="25">
        <v>3777.27</v>
      </c>
    </row>
    <row r="361" spans="1:13" ht="20.100000000000001" customHeight="1" x14ac:dyDescent="0.2">
      <c r="A361" s="89">
        <v>352</v>
      </c>
      <c r="B361" s="80" t="s">
        <v>1685</v>
      </c>
      <c r="C361" s="81" t="s">
        <v>1814</v>
      </c>
      <c r="D361" s="44">
        <v>2207.6999999999998</v>
      </c>
      <c r="E361" s="44">
        <v>1510</v>
      </c>
      <c r="F361" s="44">
        <v>75</v>
      </c>
      <c r="G361" s="44">
        <v>250</v>
      </c>
      <c r="H361" s="25" t="s">
        <v>606</v>
      </c>
      <c r="I361" s="44">
        <v>3792.7</v>
      </c>
      <c r="J361" s="44">
        <v>183.19</v>
      </c>
      <c r="K361" s="25" t="s">
        <v>606</v>
      </c>
      <c r="L361" s="44"/>
      <c r="M361" s="44">
        <v>1813.9599999999998</v>
      </c>
    </row>
    <row r="362" spans="1:13" ht="20.100000000000001" customHeight="1" x14ac:dyDescent="0.2">
      <c r="A362" s="89">
        <v>353</v>
      </c>
      <c r="B362" s="80" t="s">
        <v>1581</v>
      </c>
      <c r="C362" s="81" t="s">
        <v>944</v>
      </c>
      <c r="D362" s="44">
        <v>2347.5</v>
      </c>
      <c r="E362" s="44">
        <v>1510</v>
      </c>
      <c r="F362" s="44">
        <v>75</v>
      </c>
      <c r="G362" s="44">
        <v>250</v>
      </c>
      <c r="H362" s="25" t="s">
        <v>606</v>
      </c>
      <c r="I362" s="44">
        <v>3932.5</v>
      </c>
      <c r="J362" s="44">
        <v>189.94</v>
      </c>
      <c r="K362" s="25" t="s">
        <v>606</v>
      </c>
      <c r="L362" s="44"/>
      <c r="M362" s="44">
        <v>3943.09</v>
      </c>
    </row>
    <row r="363" spans="1:13" ht="20.100000000000001" customHeight="1" x14ac:dyDescent="0.2">
      <c r="A363" s="89">
        <v>354</v>
      </c>
      <c r="B363" s="80" t="s">
        <v>1149</v>
      </c>
      <c r="C363" s="81" t="s">
        <v>1178</v>
      </c>
      <c r="D363" s="44">
        <v>2327.7000000000003</v>
      </c>
      <c r="E363" s="44">
        <v>1510</v>
      </c>
      <c r="F363" s="25" t="s">
        <v>606</v>
      </c>
      <c r="G363" s="44">
        <v>250</v>
      </c>
      <c r="H363" s="25" t="s">
        <v>606</v>
      </c>
      <c r="I363" s="44">
        <v>3837.7</v>
      </c>
      <c r="J363" s="44">
        <v>185.36</v>
      </c>
      <c r="K363" s="25" t="s">
        <v>606</v>
      </c>
      <c r="L363" s="44"/>
      <c r="M363" s="44">
        <v>3892.34</v>
      </c>
    </row>
    <row r="364" spans="1:13" ht="20.100000000000001" customHeight="1" x14ac:dyDescent="0.2">
      <c r="A364" s="89">
        <v>355</v>
      </c>
      <c r="B364" s="80" t="s">
        <v>1574</v>
      </c>
      <c r="C364" s="81" t="s">
        <v>944</v>
      </c>
      <c r="D364" s="44">
        <v>2347.5</v>
      </c>
      <c r="E364" s="44">
        <v>1510</v>
      </c>
      <c r="F364" s="44">
        <v>75</v>
      </c>
      <c r="G364" s="44">
        <v>250</v>
      </c>
      <c r="H364" s="25" t="s">
        <v>606</v>
      </c>
      <c r="I364" s="44">
        <v>3932.5</v>
      </c>
      <c r="J364" s="44">
        <v>189.94</v>
      </c>
      <c r="K364" s="25" t="s">
        <v>606</v>
      </c>
      <c r="L364" s="44"/>
      <c r="M364" s="44">
        <v>3982.56</v>
      </c>
    </row>
    <row r="365" spans="1:13" ht="20.100000000000001" customHeight="1" x14ac:dyDescent="0.2">
      <c r="A365" s="89">
        <v>356</v>
      </c>
      <c r="B365" s="80" t="s">
        <v>1659</v>
      </c>
      <c r="C365" s="81" t="s">
        <v>646</v>
      </c>
      <c r="D365" s="44">
        <v>0</v>
      </c>
      <c r="E365" s="44">
        <v>0</v>
      </c>
      <c r="F365" s="44">
        <v>0</v>
      </c>
      <c r="G365" s="44">
        <v>250</v>
      </c>
      <c r="H365" s="25" t="s">
        <v>606</v>
      </c>
      <c r="I365" s="44">
        <v>0</v>
      </c>
      <c r="J365" s="44">
        <v>0</v>
      </c>
      <c r="K365" s="25" t="s">
        <v>606</v>
      </c>
      <c r="L365" s="44"/>
      <c r="M365" s="44">
        <v>250</v>
      </c>
    </row>
    <row r="366" spans="1:13" ht="20.100000000000001" customHeight="1" x14ac:dyDescent="0.2">
      <c r="A366" s="89">
        <v>357</v>
      </c>
      <c r="B366" s="67" t="s">
        <v>564</v>
      </c>
      <c r="C366" s="75" t="s">
        <v>597</v>
      </c>
      <c r="D366" s="25">
        <v>2142</v>
      </c>
      <c r="E366" s="25">
        <v>1510</v>
      </c>
      <c r="F366" s="25" t="s">
        <v>606</v>
      </c>
      <c r="G366" s="25">
        <v>250</v>
      </c>
      <c r="H366" s="25" t="s">
        <v>606</v>
      </c>
      <c r="I366" s="25">
        <v>2173.3900000000003</v>
      </c>
      <c r="J366" s="25">
        <v>176.39</v>
      </c>
      <c r="K366" s="25" t="s">
        <v>606</v>
      </c>
      <c r="L366" s="25"/>
      <c r="M366" s="25">
        <v>2173.3900000000003</v>
      </c>
    </row>
    <row r="367" spans="1:13" ht="20.100000000000001" customHeight="1" x14ac:dyDescent="0.2">
      <c r="A367" s="89">
        <v>358</v>
      </c>
      <c r="B367" s="67" t="s">
        <v>571</v>
      </c>
      <c r="C367" s="75" t="s">
        <v>597</v>
      </c>
      <c r="D367" s="25">
        <v>2142</v>
      </c>
      <c r="E367" s="25">
        <v>1510</v>
      </c>
      <c r="F367" s="25" t="s">
        <v>606</v>
      </c>
      <c r="G367" s="25">
        <v>250</v>
      </c>
      <c r="H367" s="25" t="s">
        <v>606</v>
      </c>
      <c r="I367" s="25">
        <v>3725.61</v>
      </c>
      <c r="J367" s="25">
        <v>176.39</v>
      </c>
      <c r="K367" s="25" t="s">
        <v>606</v>
      </c>
      <c r="L367" s="25"/>
      <c r="M367" s="25">
        <v>3725.61</v>
      </c>
    </row>
    <row r="368" spans="1:13" ht="20.100000000000001" customHeight="1" x14ac:dyDescent="0.2">
      <c r="A368" s="89">
        <v>359</v>
      </c>
      <c r="B368" s="80" t="s">
        <v>1346</v>
      </c>
      <c r="C368" s="81" t="s">
        <v>672</v>
      </c>
      <c r="D368" s="44">
        <v>2142</v>
      </c>
      <c r="E368" s="44">
        <v>1510</v>
      </c>
      <c r="F368" s="44">
        <v>50</v>
      </c>
      <c r="G368" s="44">
        <v>250</v>
      </c>
      <c r="H368" s="25" t="s">
        <v>606</v>
      </c>
      <c r="I368" s="44">
        <v>3702</v>
      </c>
      <c r="J368" s="44">
        <v>178.81</v>
      </c>
      <c r="K368" s="25" t="s">
        <v>606</v>
      </c>
      <c r="L368" s="44"/>
      <c r="M368" s="44">
        <v>2285.4300000000003</v>
      </c>
    </row>
    <row r="369" spans="1:13" ht="20.100000000000001" customHeight="1" x14ac:dyDescent="0.2">
      <c r="A369" s="89">
        <v>360</v>
      </c>
      <c r="B369" s="80" t="s">
        <v>1483</v>
      </c>
      <c r="C369" s="81" t="s">
        <v>1516</v>
      </c>
      <c r="D369" s="44">
        <v>2142</v>
      </c>
      <c r="E369" s="44">
        <v>1510</v>
      </c>
      <c r="F369" s="44">
        <v>0</v>
      </c>
      <c r="G369" s="44">
        <v>250</v>
      </c>
      <c r="H369" s="25" t="s">
        <v>606</v>
      </c>
      <c r="I369" s="44">
        <v>3652</v>
      </c>
      <c r="J369" s="44">
        <v>176.39</v>
      </c>
      <c r="K369" s="25" t="s">
        <v>606</v>
      </c>
      <c r="L369" s="44"/>
      <c r="M369" s="44">
        <v>3715.61</v>
      </c>
    </row>
    <row r="370" spans="1:13" ht="20.100000000000001" customHeight="1" x14ac:dyDescent="0.2">
      <c r="A370" s="89">
        <v>361</v>
      </c>
      <c r="B370" s="80" t="s">
        <v>1303</v>
      </c>
      <c r="C370" s="81" t="s">
        <v>1116</v>
      </c>
      <c r="D370" s="44">
        <v>2269.1999999999998</v>
      </c>
      <c r="E370" s="44">
        <v>1510</v>
      </c>
      <c r="F370" s="44">
        <v>35</v>
      </c>
      <c r="G370" s="44">
        <v>250</v>
      </c>
      <c r="H370" s="25" t="s">
        <v>606</v>
      </c>
      <c r="I370" s="44">
        <v>3814.2</v>
      </c>
      <c r="J370" s="44">
        <v>184.23</v>
      </c>
      <c r="K370" s="25" t="s">
        <v>606</v>
      </c>
      <c r="L370" s="44"/>
      <c r="M370" s="44">
        <v>3851.8399999999997</v>
      </c>
    </row>
    <row r="371" spans="1:13" ht="20.100000000000001" customHeight="1" x14ac:dyDescent="0.2">
      <c r="A371" s="89">
        <v>362</v>
      </c>
      <c r="B371" s="67" t="s">
        <v>583</v>
      </c>
      <c r="C371" s="75" t="s">
        <v>598</v>
      </c>
      <c r="D371" s="25">
        <v>2142</v>
      </c>
      <c r="E371" s="25">
        <v>1510</v>
      </c>
      <c r="F371" s="25" t="s">
        <v>606</v>
      </c>
      <c r="G371" s="25">
        <v>250</v>
      </c>
      <c r="H371" s="25" t="s">
        <v>606</v>
      </c>
      <c r="I371" s="25">
        <v>3725.61</v>
      </c>
      <c r="J371" s="25">
        <v>176.39</v>
      </c>
      <c r="K371" s="25" t="s">
        <v>606</v>
      </c>
      <c r="L371" s="25"/>
      <c r="M371" s="25">
        <v>3725.61</v>
      </c>
    </row>
    <row r="372" spans="1:13" ht="20.100000000000001" customHeight="1" x14ac:dyDescent="0.2">
      <c r="A372" s="89">
        <v>363</v>
      </c>
      <c r="B372" s="67" t="s">
        <v>574</v>
      </c>
      <c r="C372" s="75" t="s">
        <v>597</v>
      </c>
      <c r="D372" s="25">
        <v>2142</v>
      </c>
      <c r="E372" s="25">
        <v>1510</v>
      </c>
      <c r="F372" s="25" t="s">
        <v>606</v>
      </c>
      <c r="G372" s="25">
        <v>250</v>
      </c>
      <c r="H372" s="25" t="s">
        <v>606</v>
      </c>
      <c r="I372" s="25">
        <v>3323.8900000000003</v>
      </c>
      <c r="J372" s="25">
        <v>176.39</v>
      </c>
      <c r="K372" s="25" t="s">
        <v>606</v>
      </c>
      <c r="L372" s="25"/>
      <c r="M372" s="25">
        <v>3323.8900000000003</v>
      </c>
    </row>
    <row r="373" spans="1:13" ht="20.100000000000001" customHeight="1" x14ac:dyDescent="0.2">
      <c r="A373" s="89">
        <v>364</v>
      </c>
      <c r="B373" s="60" t="s">
        <v>797</v>
      </c>
      <c r="C373" s="61" t="s">
        <v>869</v>
      </c>
      <c r="D373" s="25">
        <v>2142</v>
      </c>
      <c r="E373" s="25">
        <v>1510</v>
      </c>
      <c r="F373" s="25">
        <v>50</v>
      </c>
      <c r="G373" s="25">
        <v>250</v>
      </c>
      <c r="H373" s="25" t="s">
        <v>606</v>
      </c>
      <c r="I373" s="25">
        <v>3702</v>
      </c>
      <c r="J373" s="25">
        <v>178.81</v>
      </c>
      <c r="K373" s="25" t="s">
        <v>606</v>
      </c>
      <c r="L373" s="25"/>
      <c r="M373" s="25">
        <v>1988.93</v>
      </c>
    </row>
    <row r="374" spans="1:13" ht="20.100000000000001" customHeight="1" x14ac:dyDescent="0.2">
      <c r="A374" s="89">
        <v>365</v>
      </c>
      <c r="B374" s="60" t="s">
        <v>998</v>
      </c>
      <c r="C374" s="61" t="s">
        <v>869</v>
      </c>
      <c r="D374" s="25">
        <v>2142</v>
      </c>
      <c r="E374" s="25">
        <v>1510</v>
      </c>
      <c r="F374" s="25" t="s">
        <v>606</v>
      </c>
      <c r="G374" s="25">
        <v>250</v>
      </c>
      <c r="H374" s="25" t="s">
        <v>606</v>
      </c>
      <c r="I374" s="25">
        <v>3652</v>
      </c>
      <c r="J374" s="25">
        <v>176.39</v>
      </c>
      <c r="K374" s="25" t="s">
        <v>606</v>
      </c>
      <c r="L374" s="25"/>
      <c r="M374" s="25">
        <v>3715.8900000000003</v>
      </c>
    </row>
    <row r="375" spans="1:13" ht="20.100000000000001" customHeight="1" x14ac:dyDescent="0.2">
      <c r="A375" s="89">
        <v>366</v>
      </c>
      <c r="B375" s="80" t="s">
        <v>1587</v>
      </c>
      <c r="C375" s="81" t="s">
        <v>1636</v>
      </c>
      <c r="D375" s="44">
        <v>2142</v>
      </c>
      <c r="E375" s="44">
        <v>1510</v>
      </c>
      <c r="F375" s="44">
        <v>50</v>
      </c>
      <c r="G375" s="44">
        <v>250</v>
      </c>
      <c r="H375" s="25" t="s">
        <v>606</v>
      </c>
      <c r="I375" s="44">
        <v>3702</v>
      </c>
      <c r="J375" s="44">
        <v>178.81</v>
      </c>
      <c r="K375" s="25" t="s">
        <v>606</v>
      </c>
      <c r="L375" s="44"/>
      <c r="M375" s="44">
        <v>3753.47</v>
      </c>
    </row>
    <row r="376" spans="1:13" ht="20.100000000000001" customHeight="1" x14ac:dyDescent="0.2">
      <c r="A376" s="89">
        <v>367</v>
      </c>
      <c r="B376" s="63" t="s">
        <v>1026</v>
      </c>
      <c r="C376" s="61" t="s">
        <v>869</v>
      </c>
      <c r="D376" s="25">
        <v>2142</v>
      </c>
      <c r="E376" s="25">
        <v>1510</v>
      </c>
      <c r="F376" s="25">
        <v>35</v>
      </c>
      <c r="G376" s="25">
        <v>250</v>
      </c>
      <c r="H376" s="25" t="s">
        <v>606</v>
      </c>
      <c r="I376" s="25">
        <v>3687</v>
      </c>
      <c r="J376" s="25">
        <v>178.08</v>
      </c>
      <c r="K376" s="25" t="s">
        <v>606</v>
      </c>
      <c r="L376" s="25"/>
      <c r="M376" s="25">
        <v>3343.35</v>
      </c>
    </row>
    <row r="377" spans="1:13" ht="20.100000000000001" customHeight="1" x14ac:dyDescent="0.2">
      <c r="A377" s="89">
        <v>368</v>
      </c>
      <c r="B377" s="60" t="s">
        <v>970</v>
      </c>
      <c r="C377" s="61" t="s">
        <v>984</v>
      </c>
      <c r="D377" s="25">
        <v>2238.8999999999996</v>
      </c>
      <c r="E377" s="25">
        <v>1510</v>
      </c>
      <c r="F377" s="25">
        <v>35</v>
      </c>
      <c r="G377" s="25">
        <v>250</v>
      </c>
      <c r="H377" s="25" t="s">
        <v>606</v>
      </c>
      <c r="I377" s="25">
        <v>3783.9</v>
      </c>
      <c r="J377" s="25">
        <v>182.76</v>
      </c>
      <c r="K377" s="25" t="s">
        <v>606</v>
      </c>
      <c r="L377" s="25"/>
      <c r="M377" s="25">
        <v>2850.28</v>
      </c>
    </row>
    <row r="378" spans="1:13" ht="20.100000000000001" customHeight="1" x14ac:dyDescent="0.2">
      <c r="A378" s="89">
        <v>369</v>
      </c>
      <c r="B378" s="80" t="s">
        <v>1281</v>
      </c>
      <c r="C378" s="81" t="s">
        <v>1095</v>
      </c>
      <c r="D378" s="44">
        <v>2142</v>
      </c>
      <c r="E378" s="44">
        <v>1510</v>
      </c>
      <c r="F378" s="44">
        <v>50</v>
      </c>
      <c r="G378" s="44">
        <v>250</v>
      </c>
      <c r="H378" s="25" t="s">
        <v>606</v>
      </c>
      <c r="I378" s="44">
        <v>3702</v>
      </c>
      <c r="J378" s="44">
        <v>178.81</v>
      </c>
      <c r="K378" s="25" t="s">
        <v>606</v>
      </c>
      <c r="L378" s="44"/>
      <c r="M378" s="44">
        <v>3753.47</v>
      </c>
    </row>
    <row r="379" spans="1:13" ht="20.100000000000001" customHeight="1" x14ac:dyDescent="0.2">
      <c r="A379" s="89">
        <v>370</v>
      </c>
      <c r="B379" s="80" t="s">
        <v>1539</v>
      </c>
      <c r="C379" s="81" t="s">
        <v>610</v>
      </c>
      <c r="D379" s="44">
        <v>2176.2000000000003</v>
      </c>
      <c r="E379" s="44">
        <v>1510</v>
      </c>
      <c r="F379" s="44">
        <v>75</v>
      </c>
      <c r="G379" s="44">
        <v>250</v>
      </c>
      <c r="H379" s="25" t="s">
        <v>606</v>
      </c>
      <c r="I379" s="44">
        <v>3761.2</v>
      </c>
      <c r="J379" s="44">
        <v>181.67</v>
      </c>
      <c r="K379" s="25" t="s">
        <v>606</v>
      </c>
      <c r="L379" s="44"/>
      <c r="M379" s="44">
        <v>3804.86</v>
      </c>
    </row>
    <row r="380" spans="1:13" ht="20.100000000000001" customHeight="1" x14ac:dyDescent="0.2">
      <c r="A380" s="89">
        <v>371</v>
      </c>
      <c r="B380" s="80" t="s">
        <v>1437</v>
      </c>
      <c r="C380" s="81" t="s">
        <v>672</v>
      </c>
      <c r="D380" s="44">
        <v>2142</v>
      </c>
      <c r="E380" s="44">
        <v>1510</v>
      </c>
      <c r="F380" s="44">
        <v>50</v>
      </c>
      <c r="G380" s="44">
        <v>250</v>
      </c>
      <c r="H380" s="25" t="s">
        <v>606</v>
      </c>
      <c r="I380" s="44">
        <v>3702</v>
      </c>
      <c r="J380" s="44">
        <v>178.81</v>
      </c>
      <c r="K380" s="25" t="s">
        <v>606</v>
      </c>
      <c r="L380" s="44"/>
      <c r="M380" s="44">
        <v>2264.0699999999997</v>
      </c>
    </row>
    <row r="381" spans="1:13" ht="20.100000000000001" customHeight="1" x14ac:dyDescent="0.2">
      <c r="A381" s="89">
        <v>372</v>
      </c>
      <c r="B381" s="80" t="s">
        <v>1689</v>
      </c>
      <c r="C381" s="81" t="s">
        <v>1815</v>
      </c>
      <c r="D381" s="44">
        <v>2207.6999999999998</v>
      </c>
      <c r="E381" s="44">
        <v>1510</v>
      </c>
      <c r="F381" s="44">
        <v>50</v>
      </c>
      <c r="G381" s="44">
        <v>250</v>
      </c>
      <c r="H381" s="25" t="s">
        <v>606</v>
      </c>
      <c r="I381" s="44">
        <v>3767.7</v>
      </c>
      <c r="J381" s="44">
        <v>181.98</v>
      </c>
      <c r="K381" s="25" t="s">
        <v>606</v>
      </c>
      <c r="L381" s="44"/>
      <c r="M381" s="44">
        <v>3816.49</v>
      </c>
    </row>
    <row r="382" spans="1:13" ht="20.100000000000001" customHeight="1" x14ac:dyDescent="0.2">
      <c r="A382" s="89">
        <v>373</v>
      </c>
      <c r="B382" s="80" t="s">
        <v>1152</v>
      </c>
      <c r="C382" s="81" t="s">
        <v>1178</v>
      </c>
      <c r="D382" s="44">
        <v>2327.7000000000003</v>
      </c>
      <c r="E382" s="44">
        <v>1510</v>
      </c>
      <c r="F382" s="25" t="s">
        <v>606</v>
      </c>
      <c r="G382" s="44">
        <v>250</v>
      </c>
      <c r="H382" s="25" t="s">
        <v>606</v>
      </c>
      <c r="I382" s="44">
        <v>3837.7</v>
      </c>
      <c r="J382" s="44">
        <v>185.36</v>
      </c>
      <c r="K382" s="25" t="s">
        <v>606</v>
      </c>
      <c r="L382" s="44"/>
      <c r="M382" s="44">
        <v>3423.91</v>
      </c>
    </row>
    <row r="383" spans="1:13" ht="20.100000000000001" customHeight="1" x14ac:dyDescent="0.2">
      <c r="A383" s="89">
        <v>374</v>
      </c>
      <c r="B383" s="60" t="s">
        <v>784</v>
      </c>
      <c r="C383" s="61" t="s">
        <v>597</v>
      </c>
      <c r="D383" s="25">
        <v>2142</v>
      </c>
      <c r="E383" s="25">
        <v>1510</v>
      </c>
      <c r="F383" s="25" t="s">
        <v>606</v>
      </c>
      <c r="G383" s="25">
        <v>250</v>
      </c>
      <c r="H383" s="25" t="s">
        <v>606</v>
      </c>
      <c r="I383" s="25">
        <v>3652</v>
      </c>
      <c r="J383" s="25">
        <v>176.39</v>
      </c>
      <c r="K383" s="25" t="s">
        <v>606</v>
      </c>
      <c r="L383" s="25"/>
      <c r="M383" s="25">
        <v>2416.4899999999998</v>
      </c>
    </row>
    <row r="384" spans="1:13" ht="20.100000000000001" customHeight="1" x14ac:dyDescent="0.2">
      <c r="A384" s="89">
        <v>375</v>
      </c>
      <c r="B384" s="64" t="s">
        <v>971</v>
      </c>
      <c r="C384" s="61" t="s">
        <v>984</v>
      </c>
      <c r="D384" s="25">
        <v>2238.8999999999996</v>
      </c>
      <c r="E384" s="25">
        <v>1510</v>
      </c>
      <c r="F384" s="25">
        <v>35</v>
      </c>
      <c r="G384" s="25">
        <v>250</v>
      </c>
      <c r="H384" s="25" t="s">
        <v>606</v>
      </c>
      <c r="I384" s="25">
        <v>3783.9</v>
      </c>
      <c r="J384" s="25">
        <v>182.76</v>
      </c>
      <c r="K384" s="25" t="s">
        <v>606</v>
      </c>
      <c r="L384" s="25"/>
      <c r="M384" s="25">
        <v>3817.3900000000003</v>
      </c>
    </row>
    <row r="385" spans="1:13" ht="20.100000000000001" customHeight="1" x14ac:dyDescent="0.2">
      <c r="A385" s="89">
        <v>376</v>
      </c>
      <c r="B385" s="80" t="s">
        <v>1738</v>
      </c>
      <c r="C385" s="81" t="s">
        <v>1095</v>
      </c>
      <c r="D385" s="44">
        <v>2142</v>
      </c>
      <c r="E385" s="44">
        <v>1510</v>
      </c>
      <c r="F385" s="44">
        <v>50</v>
      </c>
      <c r="G385" s="44">
        <v>250</v>
      </c>
      <c r="H385" s="25" t="s">
        <v>606</v>
      </c>
      <c r="I385" s="44">
        <v>3702</v>
      </c>
      <c r="J385" s="44">
        <v>178.81</v>
      </c>
      <c r="K385" s="25" t="s">
        <v>606</v>
      </c>
      <c r="L385" s="44"/>
      <c r="M385" s="44">
        <v>3763.4700000000003</v>
      </c>
    </row>
    <row r="386" spans="1:13" ht="20.100000000000001" customHeight="1" x14ac:dyDescent="0.2">
      <c r="A386" s="89">
        <v>377</v>
      </c>
      <c r="B386" s="80" t="s">
        <v>1078</v>
      </c>
      <c r="C386" s="81" t="s">
        <v>597</v>
      </c>
      <c r="D386" s="44">
        <v>2142</v>
      </c>
      <c r="E386" s="44">
        <v>1510</v>
      </c>
      <c r="F386" s="25" t="s">
        <v>606</v>
      </c>
      <c r="G386" s="44">
        <v>250</v>
      </c>
      <c r="H386" s="25" t="s">
        <v>606</v>
      </c>
      <c r="I386" s="44">
        <v>3652</v>
      </c>
      <c r="J386" s="44">
        <v>176.39</v>
      </c>
      <c r="K386" s="25" t="s">
        <v>606</v>
      </c>
      <c r="L386" s="44"/>
      <c r="M386" s="44">
        <v>3715.61</v>
      </c>
    </row>
    <row r="387" spans="1:13" ht="20.100000000000001" customHeight="1" x14ac:dyDescent="0.2">
      <c r="A387" s="89">
        <v>378</v>
      </c>
      <c r="B387" s="72" t="s">
        <v>846</v>
      </c>
      <c r="C387" s="71" t="s">
        <v>869</v>
      </c>
      <c r="D387" s="25">
        <v>2142</v>
      </c>
      <c r="E387" s="25">
        <v>1510</v>
      </c>
      <c r="F387" s="25">
        <v>35</v>
      </c>
      <c r="G387" s="25">
        <v>250</v>
      </c>
      <c r="H387" s="25" t="s">
        <v>606</v>
      </c>
      <c r="I387" s="25">
        <v>3687</v>
      </c>
      <c r="J387" s="25">
        <v>178.08</v>
      </c>
      <c r="K387" s="25" t="s">
        <v>606</v>
      </c>
      <c r="L387" s="25"/>
      <c r="M387" s="25">
        <v>3739.2</v>
      </c>
    </row>
    <row r="388" spans="1:13" ht="20.100000000000001" customHeight="1" x14ac:dyDescent="0.2">
      <c r="A388" s="89">
        <v>379</v>
      </c>
      <c r="B388" s="80" t="s">
        <v>1805</v>
      </c>
      <c r="C388" s="81" t="s">
        <v>596</v>
      </c>
      <c r="D388" s="44">
        <v>2142</v>
      </c>
      <c r="E388" s="44">
        <v>1510</v>
      </c>
      <c r="F388" s="25" t="s">
        <v>606</v>
      </c>
      <c r="G388" s="44">
        <v>250</v>
      </c>
      <c r="H388" s="25" t="s">
        <v>606</v>
      </c>
      <c r="I388" s="44">
        <v>3652</v>
      </c>
      <c r="J388" s="44">
        <v>176.39</v>
      </c>
      <c r="K388" s="25" t="s">
        <v>606</v>
      </c>
      <c r="L388" s="44"/>
      <c r="M388" s="44">
        <v>3323.8900000000003</v>
      </c>
    </row>
    <row r="389" spans="1:13" ht="20.100000000000001" customHeight="1" x14ac:dyDescent="0.2">
      <c r="A389" s="89">
        <v>380</v>
      </c>
      <c r="B389" s="60" t="s">
        <v>914</v>
      </c>
      <c r="C389" s="61" t="s">
        <v>869</v>
      </c>
      <c r="D389" s="25">
        <v>2142</v>
      </c>
      <c r="E389" s="25">
        <v>1510</v>
      </c>
      <c r="F389" s="25">
        <v>75</v>
      </c>
      <c r="G389" s="25">
        <v>250</v>
      </c>
      <c r="H389" s="25" t="s">
        <v>606</v>
      </c>
      <c r="I389" s="25">
        <v>3727</v>
      </c>
      <c r="J389" s="25">
        <v>180.01</v>
      </c>
      <c r="K389" s="25" t="s">
        <v>606</v>
      </c>
      <c r="L389" s="25"/>
      <c r="M389" s="25">
        <v>3140.07</v>
      </c>
    </row>
    <row r="390" spans="1:13" ht="20.100000000000001" customHeight="1" x14ac:dyDescent="0.2">
      <c r="A390" s="89">
        <v>381</v>
      </c>
      <c r="B390" s="80" t="s">
        <v>1320</v>
      </c>
      <c r="C390" s="81" t="s">
        <v>672</v>
      </c>
      <c r="D390" s="44">
        <v>2142</v>
      </c>
      <c r="E390" s="44">
        <v>1510</v>
      </c>
      <c r="F390" s="44">
        <v>50</v>
      </c>
      <c r="G390" s="44">
        <v>250</v>
      </c>
      <c r="H390" s="25" t="s">
        <v>606</v>
      </c>
      <c r="I390" s="44">
        <v>3702</v>
      </c>
      <c r="J390" s="44">
        <v>178.81</v>
      </c>
      <c r="K390" s="25" t="s">
        <v>606</v>
      </c>
      <c r="L390" s="44"/>
      <c r="M390" s="44">
        <v>3355.9700000000003</v>
      </c>
    </row>
    <row r="391" spans="1:13" ht="20.100000000000001" customHeight="1" x14ac:dyDescent="0.2">
      <c r="A391" s="89">
        <v>382</v>
      </c>
      <c r="B391" s="67" t="s">
        <v>579</v>
      </c>
      <c r="C391" s="75" t="s">
        <v>600</v>
      </c>
      <c r="D391" s="25">
        <v>2269.1999999999998</v>
      </c>
      <c r="E391" s="25">
        <v>1510</v>
      </c>
      <c r="F391" s="25" t="s">
        <v>606</v>
      </c>
      <c r="G391" s="25">
        <v>250</v>
      </c>
      <c r="H391" s="25" t="s">
        <v>606</v>
      </c>
      <c r="I391" s="25">
        <v>2855.1</v>
      </c>
      <c r="J391" s="25">
        <v>182.54</v>
      </c>
      <c r="K391" s="25" t="s">
        <v>606</v>
      </c>
      <c r="L391" s="25"/>
      <c r="M391" s="25">
        <v>2855.1</v>
      </c>
    </row>
    <row r="392" spans="1:13" ht="20.100000000000001" customHeight="1" x14ac:dyDescent="0.2">
      <c r="A392" s="89">
        <v>383</v>
      </c>
      <c r="B392" s="63" t="s">
        <v>818</v>
      </c>
      <c r="C392" s="61" t="s">
        <v>869</v>
      </c>
      <c r="D392" s="25">
        <v>2142</v>
      </c>
      <c r="E392" s="25">
        <v>1510</v>
      </c>
      <c r="F392" s="25">
        <v>35</v>
      </c>
      <c r="G392" s="25">
        <v>250</v>
      </c>
      <c r="H392" s="25" t="s">
        <v>606</v>
      </c>
      <c r="I392" s="25">
        <v>3687</v>
      </c>
      <c r="J392" s="25">
        <v>178.08</v>
      </c>
      <c r="K392" s="25" t="s">
        <v>606</v>
      </c>
      <c r="L392" s="25"/>
      <c r="M392" s="25">
        <v>2438.04</v>
      </c>
    </row>
    <row r="393" spans="1:13" ht="20.100000000000001" customHeight="1" x14ac:dyDescent="0.2">
      <c r="A393" s="89">
        <v>384</v>
      </c>
      <c r="B393" s="60" t="s">
        <v>880</v>
      </c>
      <c r="C393" s="61" t="s">
        <v>869</v>
      </c>
      <c r="D393" s="25">
        <v>2142</v>
      </c>
      <c r="E393" s="25">
        <v>1510</v>
      </c>
      <c r="F393" s="25" t="s">
        <v>606</v>
      </c>
      <c r="G393" s="25">
        <v>250</v>
      </c>
      <c r="H393" s="25" t="s">
        <v>606</v>
      </c>
      <c r="I393" s="25">
        <v>3652</v>
      </c>
      <c r="J393" s="25">
        <v>176.39</v>
      </c>
      <c r="K393" s="25" t="s">
        <v>606</v>
      </c>
      <c r="L393" s="25"/>
      <c r="M393" s="25">
        <v>3705.8900000000003</v>
      </c>
    </row>
    <row r="394" spans="1:13" ht="20.100000000000001" customHeight="1" x14ac:dyDescent="0.2">
      <c r="A394" s="89">
        <v>385</v>
      </c>
      <c r="B394" s="80" t="s">
        <v>1147</v>
      </c>
      <c r="C394" s="81" t="s">
        <v>1178</v>
      </c>
      <c r="D394" s="44">
        <v>2327.7000000000003</v>
      </c>
      <c r="E394" s="44">
        <v>1510</v>
      </c>
      <c r="F394" s="25" t="s">
        <v>606</v>
      </c>
      <c r="G394" s="44">
        <v>250</v>
      </c>
      <c r="H394" s="25" t="s">
        <v>606</v>
      </c>
      <c r="I394" s="44">
        <v>3837.7</v>
      </c>
      <c r="J394" s="44">
        <v>185.36</v>
      </c>
      <c r="K394" s="25" t="s">
        <v>606</v>
      </c>
      <c r="L394" s="44"/>
      <c r="M394" s="44">
        <v>3892.34</v>
      </c>
    </row>
    <row r="395" spans="1:13" ht="20.100000000000001" customHeight="1" x14ac:dyDescent="0.2">
      <c r="A395" s="89">
        <v>386</v>
      </c>
      <c r="B395" s="80" t="s">
        <v>1461</v>
      </c>
      <c r="C395" s="81" t="s">
        <v>672</v>
      </c>
      <c r="D395" s="44">
        <v>2142</v>
      </c>
      <c r="E395" s="44">
        <v>1510</v>
      </c>
      <c r="F395" s="44">
        <v>35</v>
      </c>
      <c r="G395" s="44">
        <v>250</v>
      </c>
      <c r="H395" s="25" t="s">
        <v>606</v>
      </c>
      <c r="I395" s="44">
        <v>3687</v>
      </c>
      <c r="J395" s="44">
        <v>178.08</v>
      </c>
      <c r="K395" s="25" t="s">
        <v>606</v>
      </c>
      <c r="L395" s="44"/>
      <c r="M395" s="44">
        <v>1925.74</v>
      </c>
    </row>
    <row r="396" spans="1:13" ht="20.100000000000001" customHeight="1" x14ac:dyDescent="0.2">
      <c r="A396" s="89">
        <v>387</v>
      </c>
      <c r="B396" s="60" t="s">
        <v>836</v>
      </c>
      <c r="C396" s="61" t="s">
        <v>869</v>
      </c>
      <c r="D396" s="25">
        <v>2142</v>
      </c>
      <c r="E396" s="25">
        <v>1510</v>
      </c>
      <c r="F396" s="25">
        <v>75</v>
      </c>
      <c r="G396" s="25">
        <v>250</v>
      </c>
      <c r="H396" s="25" t="s">
        <v>606</v>
      </c>
      <c r="I396" s="25">
        <v>3727</v>
      </c>
      <c r="J396" s="25">
        <v>180.01</v>
      </c>
      <c r="K396" s="25" t="s">
        <v>606</v>
      </c>
      <c r="L396" s="25"/>
      <c r="M396" s="25">
        <v>2185.35</v>
      </c>
    </row>
    <row r="397" spans="1:13" ht="20.100000000000001" customHeight="1" x14ac:dyDescent="0.2">
      <c r="A397" s="89">
        <v>388</v>
      </c>
      <c r="B397" s="80" t="s">
        <v>1713</v>
      </c>
      <c r="C397" s="81" t="s">
        <v>744</v>
      </c>
      <c r="D397" s="44">
        <v>2176.1999999999998</v>
      </c>
      <c r="E397" s="44">
        <v>1510</v>
      </c>
      <c r="F397" s="44">
        <v>75</v>
      </c>
      <c r="G397" s="44">
        <v>250</v>
      </c>
      <c r="H397" s="25" t="s">
        <v>606</v>
      </c>
      <c r="I397" s="44">
        <v>3761.2</v>
      </c>
      <c r="J397" s="44">
        <v>181.67</v>
      </c>
      <c r="K397" s="25" t="s">
        <v>606</v>
      </c>
      <c r="L397" s="44"/>
      <c r="M397" s="44">
        <v>2106.1799999999994</v>
      </c>
    </row>
    <row r="398" spans="1:13" ht="20.100000000000001" customHeight="1" x14ac:dyDescent="0.2">
      <c r="A398" s="89">
        <v>389</v>
      </c>
      <c r="B398" s="63" t="s">
        <v>915</v>
      </c>
      <c r="C398" s="69" t="s">
        <v>869</v>
      </c>
      <c r="D398" s="25">
        <v>2142</v>
      </c>
      <c r="E398" s="25">
        <v>1510</v>
      </c>
      <c r="F398" s="25">
        <v>75</v>
      </c>
      <c r="G398" s="25">
        <v>250</v>
      </c>
      <c r="H398" s="25" t="s">
        <v>606</v>
      </c>
      <c r="I398" s="25">
        <v>3727</v>
      </c>
      <c r="J398" s="25">
        <v>180.01</v>
      </c>
      <c r="K398" s="25" t="s">
        <v>606</v>
      </c>
      <c r="L398" s="25"/>
      <c r="M398" s="25">
        <v>3777.27</v>
      </c>
    </row>
    <row r="399" spans="1:13" ht="20.100000000000001" customHeight="1" x14ac:dyDescent="0.2">
      <c r="A399" s="89">
        <v>390</v>
      </c>
      <c r="B399" s="80" t="s">
        <v>1647</v>
      </c>
      <c r="C399" s="81" t="s">
        <v>646</v>
      </c>
      <c r="D399" s="44">
        <v>2347.5</v>
      </c>
      <c r="E399" s="44">
        <v>1510</v>
      </c>
      <c r="F399" s="44">
        <v>50</v>
      </c>
      <c r="G399" s="44">
        <v>250</v>
      </c>
      <c r="H399" s="25" t="s">
        <v>606</v>
      </c>
      <c r="I399" s="44">
        <v>3907.5</v>
      </c>
      <c r="J399" s="44">
        <v>188.73</v>
      </c>
      <c r="K399" s="25" t="s">
        <v>606</v>
      </c>
      <c r="L399" s="44"/>
      <c r="M399" s="44">
        <v>3919.3</v>
      </c>
    </row>
    <row r="400" spans="1:13" ht="20.100000000000001" customHeight="1" x14ac:dyDescent="0.2">
      <c r="A400" s="89">
        <v>391</v>
      </c>
      <c r="B400" s="80" t="s">
        <v>1608</v>
      </c>
      <c r="C400" s="81" t="s">
        <v>598</v>
      </c>
      <c r="D400" s="44">
        <v>2142</v>
      </c>
      <c r="E400" s="44">
        <v>1510</v>
      </c>
      <c r="F400" s="25" t="s">
        <v>606</v>
      </c>
      <c r="G400" s="44">
        <v>250</v>
      </c>
      <c r="H400" s="25" t="s">
        <v>606</v>
      </c>
      <c r="I400" s="44">
        <v>3652</v>
      </c>
      <c r="J400" s="44">
        <v>176.39</v>
      </c>
      <c r="K400" s="25" t="s">
        <v>606</v>
      </c>
      <c r="L400" s="44"/>
      <c r="M400" s="44">
        <v>3705.89</v>
      </c>
    </row>
    <row r="401" spans="1:13" ht="20.100000000000001" customHeight="1" x14ac:dyDescent="0.2">
      <c r="A401" s="89">
        <v>392</v>
      </c>
      <c r="B401" s="80" t="s">
        <v>1670</v>
      </c>
      <c r="C401" s="81" t="s">
        <v>742</v>
      </c>
      <c r="D401" s="44">
        <v>2238.9</v>
      </c>
      <c r="E401" s="44">
        <v>1510</v>
      </c>
      <c r="F401" s="44">
        <v>50</v>
      </c>
      <c r="G401" s="44">
        <v>250</v>
      </c>
      <c r="H401" s="25" t="s">
        <v>606</v>
      </c>
      <c r="I401" s="44">
        <v>3798.9</v>
      </c>
      <c r="J401" s="44">
        <v>183.49</v>
      </c>
      <c r="K401" s="25" t="s">
        <v>606</v>
      </c>
      <c r="L401" s="44"/>
      <c r="M401" s="44">
        <v>3841.66</v>
      </c>
    </row>
    <row r="402" spans="1:13" ht="20.100000000000001" customHeight="1" x14ac:dyDescent="0.2">
      <c r="A402" s="89">
        <v>393</v>
      </c>
      <c r="B402" s="80" t="s">
        <v>1675</v>
      </c>
      <c r="C402" s="81" t="s">
        <v>742</v>
      </c>
      <c r="D402" s="44">
        <v>2238.9</v>
      </c>
      <c r="E402" s="44">
        <v>1510</v>
      </c>
      <c r="F402" s="44">
        <v>75</v>
      </c>
      <c r="G402" s="44">
        <v>250</v>
      </c>
      <c r="H402" s="25" t="s">
        <v>606</v>
      </c>
      <c r="I402" s="44">
        <v>3823.9</v>
      </c>
      <c r="J402" s="44">
        <v>184.69</v>
      </c>
      <c r="K402" s="25" t="s">
        <v>606</v>
      </c>
      <c r="L402" s="44"/>
      <c r="M402" s="44">
        <v>3865.46</v>
      </c>
    </row>
    <row r="403" spans="1:13" ht="20.100000000000001" customHeight="1" x14ac:dyDescent="0.2">
      <c r="A403" s="89">
        <v>394</v>
      </c>
      <c r="B403" s="80" t="s">
        <v>1854</v>
      </c>
      <c r="C403" s="81" t="s">
        <v>1638</v>
      </c>
      <c r="D403" s="44">
        <v>1886.0400000000002</v>
      </c>
      <c r="E403" s="44">
        <v>1308.67</v>
      </c>
      <c r="F403" s="25" t="s">
        <v>606</v>
      </c>
      <c r="G403" s="44">
        <v>216.67</v>
      </c>
      <c r="H403" s="25" t="s">
        <v>606</v>
      </c>
      <c r="I403" s="44">
        <v>1308.67</v>
      </c>
      <c r="J403" s="44">
        <v>3194.71</v>
      </c>
      <c r="K403" s="25" t="s">
        <v>606</v>
      </c>
      <c r="L403" s="44"/>
      <c r="M403" s="44">
        <v>3257.08</v>
      </c>
    </row>
    <row r="404" spans="1:13" ht="20.100000000000001" customHeight="1" x14ac:dyDescent="0.2">
      <c r="A404" s="89">
        <v>395</v>
      </c>
      <c r="B404" s="67" t="s">
        <v>591</v>
      </c>
      <c r="C404" s="75" t="s">
        <v>600</v>
      </c>
      <c r="D404" s="25">
        <v>2269.1999999999998</v>
      </c>
      <c r="E404" s="25">
        <v>1510</v>
      </c>
      <c r="F404" s="25" t="s">
        <v>606</v>
      </c>
      <c r="G404" s="25">
        <v>250</v>
      </c>
      <c r="H404" s="25" t="s">
        <v>606</v>
      </c>
      <c r="I404" s="25">
        <v>3846.66</v>
      </c>
      <c r="J404" s="25">
        <v>182.54</v>
      </c>
      <c r="K404" s="25" t="s">
        <v>606</v>
      </c>
      <c r="L404" s="25"/>
      <c r="M404" s="25">
        <v>3846.66</v>
      </c>
    </row>
    <row r="405" spans="1:13" ht="20.100000000000001" customHeight="1" x14ac:dyDescent="0.2">
      <c r="A405" s="89">
        <v>396</v>
      </c>
      <c r="B405" s="80" t="s">
        <v>1573</v>
      </c>
      <c r="C405" s="81" t="s">
        <v>1636</v>
      </c>
      <c r="D405" s="44">
        <v>2142</v>
      </c>
      <c r="E405" s="44">
        <v>1510</v>
      </c>
      <c r="F405" s="44">
        <v>35</v>
      </c>
      <c r="G405" s="44">
        <v>250</v>
      </c>
      <c r="H405" s="25" t="s">
        <v>606</v>
      </c>
      <c r="I405" s="44">
        <v>3687</v>
      </c>
      <c r="J405" s="44">
        <v>178.08</v>
      </c>
      <c r="K405" s="25" t="s">
        <v>606</v>
      </c>
      <c r="L405" s="44"/>
      <c r="M405" s="44">
        <v>3343.35</v>
      </c>
    </row>
    <row r="406" spans="1:13" ht="20.100000000000001" customHeight="1" x14ac:dyDescent="0.2">
      <c r="A406" s="89">
        <v>397</v>
      </c>
      <c r="B406" s="60" t="s">
        <v>752</v>
      </c>
      <c r="C406" s="61" t="s">
        <v>745</v>
      </c>
      <c r="D406" s="25">
        <v>2142</v>
      </c>
      <c r="E406" s="25">
        <v>1510</v>
      </c>
      <c r="F406" s="25">
        <v>50</v>
      </c>
      <c r="G406" s="25">
        <v>250</v>
      </c>
      <c r="H406" s="25" t="s">
        <v>606</v>
      </c>
      <c r="I406" s="25">
        <v>3702</v>
      </c>
      <c r="J406" s="25">
        <v>178.81</v>
      </c>
      <c r="K406" s="25" t="s">
        <v>606</v>
      </c>
      <c r="L406" s="25"/>
      <c r="M406" s="25">
        <v>3346.2500000000005</v>
      </c>
    </row>
    <row r="407" spans="1:13" ht="20.100000000000001" customHeight="1" x14ac:dyDescent="0.2">
      <c r="A407" s="89">
        <v>398</v>
      </c>
      <c r="B407" s="80" t="s">
        <v>1386</v>
      </c>
      <c r="C407" s="81" t="s">
        <v>672</v>
      </c>
      <c r="D407" s="44">
        <v>2142</v>
      </c>
      <c r="E407" s="44">
        <v>1510</v>
      </c>
      <c r="F407" s="44">
        <v>35</v>
      </c>
      <c r="G407" s="44">
        <v>250</v>
      </c>
      <c r="H407" s="25" t="s">
        <v>606</v>
      </c>
      <c r="I407" s="44">
        <v>3687</v>
      </c>
      <c r="J407" s="44">
        <v>178.08</v>
      </c>
      <c r="K407" s="25" t="s">
        <v>606</v>
      </c>
      <c r="L407" s="44"/>
      <c r="M407" s="44">
        <v>2352</v>
      </c>
    </row>
    <row r="408" spans="1:13" ht="20.100000000000001" customHeight="1" x14ac:dyDescent="0.2">
      <c r="A408" s="89">
        <v>399</v>
      </c>
      <c r="B408" s="80" t="s">
        <v>1302</v>
      </c>
      <c r="C408" s="81" t="s">
        <v>672</v>
      </c>
      <c r="D408" s="44">
        <v>2142</v>
      </c>
      <c r="E408" s="44">
        <v>1510</v>
      </c>
      <c r="F408" s="44">
        <v>50</v>
      </c>
      <c r="G408" s="44">
        <v>250</v>
      </c>
      <c r="H408" s="25" t="s">
        <v>606</v>
      </c>
      <c r="I408" s="44">
        <v>3702</v>
      </c>
      <c r="J408" s="44">
        <v>178.81</v>
      </c>
      <c r="K408" s="25" t="s">
        <v>606</v>
      </c>
      <c r="L408" s="44"/>
      <c r="M408" s="44">
        <v>3753.47</v>
      </c>
    </row>
    <row r="409" spans="1:13" ht="20.100000000000001" customHeight="1" x14ac:dyDescent="0.2">
      <c r="A409" s="89">
        <v>400</v>
      </c>
      <c r="B409" s="80" t="s">
        <v>1305</v>
      </c>
      <c r="C409" s="81" t="s">
        <v>672</v>
      </c>
      <c r="D409" s="44">
        <v>2142</v>
      </c>
      <c r="E409" s="44">
        <v>1510</v>
      </c>
      <c r="F409" s="44">
        <v>35</v>
      </c>
      <c r="G409" s="44">
        <v>250</v>
      </c>
      <c r="H409" s="25" t="s">
        <v>606</v>
      </c>
      <c r="I409" s="44">
        <v>3687</v>
      </c>
      <c r="J409" s="44">
        <v>178.08</v>
      </c>
      <c r="K409" s="25" t="s">
        <v>606</v>
      </c>
      <c r="L409" s="44"/>
      <c r="M409" s="44">
        <v>2886.2</v>
      </c>
    </row>
    <row r="410" spans="1:13" ht="20.100000000000001" customHeight="1" x14ac:dyDescent="0.2">
      <c r="A410" s="89">
        <v>401</v>
      </c>
      <c r="B410" s="80" t="s">
        <v>1314</v>
      </c>
      <c r="C410" s="81" t="s">
        <v>672</v>
      </c>
      <c r="D410" s="44">
        <v>2142</v>
      </c>
      <c r="E410" s="44">
        <v>1510</v>
      </c>
      <c r="F410" s="44">
        <v>50</v>
      </c>
      <c r="G410" s="44">
        <v>250</v>
      </c>
      <c r="H410" s="25" t="s">
        <v>606</v>
      </c>
      <c r="I410" s="44">
        <v>3702</v>
      </c>
      <c r="J410" s="44">
        <v>178.81</v>
      </c>
      <c r="K410" s="25" t="s">
        <v>606</v>
      </c>
      <c r="L410" s="44"/>
      <c r="M410" s="44">
        <v>2263.23</v>
      </c>
    </row>
    <row r="411" spans="1:13" ht="20.100000000000001" customHeight="1" x14ac:dyDescent="0.2">
      <c r="A411" s="89">
        <v>402</v>
      </c>
      <c r="B411" s="80" t="s">
        <v>1382</v>
      </c>
      <c r="C411" s="81" t="s">
        <v>672</v>
      </c>
      <c r="D411" s="44">
        <v>2142</v>
      </c>
      <c r="E411" s="44">
        <v>1510</v>
      </c>
      <c r="F411" s="44">
        <v>35</v>
      </c>
      <c r="G411" s="44">
        <v>250</v>
      </c>
      <c r="H411" s="25" t="s">
        <v>606</v>
      </c>
      <c r="I411" s="44">
        <v>3687</v>
      </c>
      <c r="J411" s="44">
        <v>178.08</v>
      </c>
      <c r="K411" s="25" t="s">
        <v>606</v>
      </c>
      <c r="L411" s="44"/>
      <c r="M411" s="44">
        <v>2617.59</v>
      </c>
    </row>
    <row r="412" spans="1:13" ht="20.100000000000001" customHeight="1" x14ac:dyDescent="0.2">
      <c r="A412" s="89">
        <v>403</v>
      </c>
      <c r="B412" s="80" t="s">
        <v>1472</v>
      </c>
      <c r="C412" s="81" t="s">
        <v>672</v>
      </c>
      <c r="D412" s="44">
        <v>2142</v>
      </c>
      <c r="E412" s="44">
        <v>1510</v>
      </c>
      <c r="F412" s="44">
        <v>0</v>
      </c>
      <c r="G412" s="44">
        <v>250</v>
      </c>
      <c r="H412" s="25" t="s">
        <v>606</v>
      </c>
      <c r="I412" s="44">
        <v>3652</v>
      </c>
      <c r="J412" s="44">
        <v>176.39</v>
      </c>
      <c r="K412" s="25" t="s">
        <v>606</v>
      </c>
      <c r="L412" s="44"/>
      <c r="M412" s="44">
        <v>2918.84</v>
      </c>
    </row>
    <row r="413" spans="1:13" ht="20.100000000000001" customHeight="1" x14ac:dyDescent="0.2">
      <c r="A413" s="89">
        <v>404</v>
      </c>
      <c r="B413" s="80" t="s">
        <v>1567</v>
      </c>
      <c r="C413" s="81" t="s">
        <v>610</v>
      </c>
      <c r="D413" s="44">
        <v>2176.2000000000003</v>
      </c>
      <c r="E413" s="44">
        <v>1510</v>
      </c>
      <c r="F413" s="44">
        <v>35</v>
      </c>
      <c r="G413" s="44">
        <v>250</v>
      </c>
      <c r="H413" s="25" t="s">
        <v>606</v>
      </c>
      <c r="I413" s="44">
        <v>3721.2000000000003</v>
      </c>
      <c r="J413" s="44">
        <v>179.73</v>
      </c>
      <c r="K413" s="25" t="s">
        <v>606</v>
      </c>
      <c r="L413" s="44"/>
      <c r="M413" s="44">
        <v>3781.47</v>
      </c>
    </row>
    <row r="414" spans="1:13" ht="20.100000000000001" customHeight="1" x14ac:dyDescent="0.2">
      <c r="A414" s="89">
        <v>405</v>
      </c>
      <c r="B414" s="80" t="s">
        <v>1522</v>
      </c>
      <c r="C414" s="81" t="s">
        <v>610</v>
      </c>
      <c r="D414" s="44">
        <v>2176.2000000000003</v>
      </c>
      <c r="E414" s="44">
        <v>1510</v>
      </c>
      <c r="F414" s="44">
        <v>50</v>
      </c>
      <c r="G414" s="44">
        <v>250</v>
      </c>
      <c r="H414" s="25" t="s">
        <v>606</v>
      </c>
      <c r="I414" s="44">
        <v>3736.2</v>
      </c>
      <c r="J414" s="44">
        <v>180.46</v>
      </c>
      <c r="K414" s="25" t="s">
        <v>606</v>
      </c>
      <c r="L414" s="44"/>
      <c r="M414" s="44">
        <v>2581.5500000000002</v>
      </c>
    </row>
    <row r="415" spans="1:13" ht="20.100000000000001" customHeight="1" x14ac:dyDescent="0.2">
      <c r="A415" s="89">
        <v>406</v>
      </c>
      <c r="B415" s="80" t="s">
        <v>1308</v>
      </c>
      <c r="C415" s="81" t="s">
        <v>1095</v>
      </c>
      <c r="D415" s="44">
        <v>2142</v>
      </c>
      <c r="E415" s="44">
        <v>1510</v>
      </c>
      <c r="F415" s="44">
        <v>50</v>
      </c>
      <c r="G415" s="44">
        <v>250</v>
      </c>
      <c r="H415" s="25" t="s">
        <v>606</v>
      </c>
      <c r="I415" s="44">
        <v>3702</v>
      </c>
      <c r="J415" s="44">
        <v>178.81</v>
      </c>
      <c r="K415" s="25" t="s">
        <v>606</v>
      </c>
      <c r="L415" s="44"/>
      <c r="M415" s="44">
        <v>1910.13</v>
      </c>
    </row>
    <row r="416" spans="1:13" ht="20.100000000000001" customHeight="1" x14ac:dyDescent="0.2">
      <c r="A416" s="89">
        <v>407</v>
      </c>
      <c r="B416" s="80" t="s">
        <v>1433</v>
      </c>
      <c r="C416" s="81" t="s">
        <v>672</v>
      </c>
      <c r="D416" s="44">
        <v>2142</v>
      </c>
      <c r="E416" s="44">
        <v>1510</v>
      </c>
      <c r="F416" s="44">
        <v>50</v>
      </c>
      <c r="G416" s="44">
        <v>250</v>
      </c>
      <c r="H416" s="25" t="s">
        <v>606</v>
      </c>
      <c r="I416" s="44">
        <v>3702</v>
      </c>
      <c r="J416" s="44">
        <v>178.81</v>
      </c>
      <c r="K416" s="25" t="s">
        <v>606</v>
      </c>
      <c r="L416" s="44"/>
      <c r="M416" s="44">
        <v>3753.47</v>
      </c>
    </row>
    <row r="417" spans="1:13" ht="20.100000000000001" customHeight="1" x14ac:dyDescent="0.2">
      <c r="A417" s="89">
        <v>408</v>
      </c>
      <c r="B417" s="63" t="s">
        <v>899</v>
      </c>
      <c r="C417" s="61" t="s">
        <v>869</v>
      </c>
      <c r="D417" s="25">
        <v>2142</v>
      </c>
      <c r="E417" s="25">
        <v>1510</v>
      </c>
      <c r="F417" s="25">
        <v>35</v>
      </c>
      <c r="G417" s="31">
        <v>250</v>
      </c>
      <c r="H417" s="25" t="s">
        <v>606</v>
      </c>
      <c r="I417" s="25">
        <v>3687</v>
      </c>
      <c r="J417" s="25">
        <v>178.08</v>
      </c>
      <c r="K417" s="25" t="s">
        <v>606</v>
      </c>
      <c r="L417" s="25"/>
      <c r="M417" s="25">
        <v>3341.5600000000004</v>
      </c>
    </row>
    <row r="418" spans="1:13" ht="20.100000000000001" customHeight="1" x14ac:dyDescent="0.2">
      <c r="A418" s="89">
        <v>409</v>
      </c>
      <c r="B418" s="80" t="s">
        <v>1477</v>
      </c>
      <c r="C418" s="81" t="s">
        <v>672</v>
      </c>
      <c r="D418" s="44">
        <v>2142</v>
      </c>
      <c r="E418" s="44">
        <v>1510</v>
      </c>
      <c r="F418" s="44">
        <v>0</v>
      </c>
      <c r="G418" s="44">
        <v>250</v>
      </c>
      <c r="H418" s="25" t="s">
        <v>606</v>
      </c>
      <c r="I418" s="44">
        <v>3652</v>
      </c>
      <c r="J418" s="44">
        <v>176.39</v>
      </c>
      <c r="K418" s="25" t="s">
        <v>606</v>
      </c>
      <c r="L418" s="44"/>
      <c r="M418" s="44">
        <v>3313.89</v>
      </c>
    </row>
    <row r="419" spans="1:13" ht="20.100000000000001" customHeight="1" x14ac:dyDescent="0.2">
      <c r="A419" s="89">
        <v>410</v>
      </c>
      <c r="B419" s="80" t="s">
        <v>1403</v>
      </c>
      <c r="C419" s="81" t="s">
        <v>1508</v>
      </c>
      <c r="D419" s="44">
        <v>2142</v>
      </c>
      <c r="E419" s="44">
        <v>1510</v>
      </c>
      <c r="F419" s="44">
        <v>35</v>
      </c>
      <c r="G419" s="44">
        <v>250</v>
      </c>
      <c r="H419" s="25" t="s">
        <v>606</v>
      </c>
      <c r="I419" s="44">
        <v>3687</v>
      </c>
      <c r="J419" s="44">
        <v>178.08</v>
      </c>
      <c r="K419" s="25" t="s">
        <v>606</v>
      </c>
      <c r="L419" s="44"/>
      <c r="M419" s="44">
        <v>3739.2</v>
      </c>
    </row>
    <row r="420" spans="1:13" ht="20.100000000000001" customHeight="1" x14ac:dyDescent="0.2">
      <c r="A420" s="89">
        <v>411</v>
      </c>
      <c r="B420" s="80" t="s">
        <v>1343</v>
      </c>
      <c r="C420" s="81" t="s">
        <v>672</v>
      </c>
      <c r="D420" s="44">
        <v>2142</v>
      </c>
      <c r="E420" s="44">
        <v>1510</v>
      </c>
      <c r="F420" s="44">
        <v>35</v>
      </c>
      <c r="G420" s="44">
        <v>250</v>
      </c>
      <c r="H420" s="25" t="s">
        <v>606</v>
      </c>
      <c r="I420" s="44">
        <v>3687</v>
      </c>
      <c r="J420" s="44">
        <v>178.08</v>
      </c>
      <c r="K420" s="25" t="s">
        <v>606</v>
      </c>
      <c r="L420" s="44"/>
      <c r="M420" s="44">
        <v>3343.35</v>
      </c>
    </row>
    <row r="421" spans="1:13" ht="20.100000000000001" customHeight="1" x14ac:dyDescent="0.2">
      <c r="A421" s="89">
        <v>412</v>
      </c>
      <c r="B421" s="60" t="s">
        <v>1031</v>
      </c>
      <c r="C421" s="61" t="s">
        <v>869</v>
      </c>
      <c r="D421" s="25">
        <v>2142</v>
      </c>
      <c r="E421" s="25">
        <v>1510</v>
      </c>
      <c r="F421" s="25">
        <v>35</v>
      </c>
      <c r="G421" s="25">
        <v>250</v>
      </c>
      <c r="H421" s="25" t="s">
        <v>606</v>
      </c>
      <c r="I421" s="25">
        <v>3687</v>
      </c>
      <c r="J421" s="25">
        <v>178.08</v>
      </c>
      <c r="K421" s="25" t="s">
        <v>606</v>
      </c>
      <c r="L421" s="25"/>
      <c r="M421" s="25">
        <v>3343.35</v>
      </c>
    </row>
    <row r="422" spans="1:13" ht="20.100000000000001" customHeight="1" x14ac:dyDescent="0.2">
      <c r="A422" s="89">
        <v>413</v>
      </c>
      <c r="B422" s="80" t="s">
        <v>1091</v>
      </c>
      <c r="C422" s="81" t="s">
        <v>646</v>
      </c>
      <c r="D422" s="44">
        <v>2347.5</v>
      </c>
      <c r="E422" s="55">
        <f>950+560</f>
        <v>1510</v>
      </c>
      <c r="F422" s="44">
        <v>75</v>
      </c>
      <c r="G422" s="44">
        <v>250</v>
      </c>
      <c r="H422" s="25" t="s">
        <v>606</v>
      </c>
      <c r="I422" s="44">
        <v>3932.5</v>
      </c>
      <c r="J422" s="44">
        <v>189.94</v>
      </c>
      <c r="K422" s="25" t="s">
        <v>606</v>
      </c>
      <c r="L422" s="44"/>
      <c r="M422" s="44">
        <v>3510.51</v>
      </c>
    </row>
    <row r="423" spans="1:13" ht="20.100000000000001" customHeight="1" x14ac:dyDescent="0.2">
      <c r="A423" s="89">
        <v>414</v>
      </c>
      <c r="B423" s="60" t="s">
        <v>867</v>
      </c>
      <c r="C423" s="61" t="s">
        <v>869</v>
      </c>
      <c r="D423" s="25">
        <v>2142</v>
      </c>
      <c r="E423" s="25">
        <v>1510</v>
      </c>
      <c r="F423" s="25" t="s">
        <v>606</v>
      </c>
      <c r="G423" s="25">
        <v>250</v>
      </c>
      <c r="H423" s="25" t="s">
        <v>606</v>
      </c>
      <c r="I423" s="25">
        <v>3652</v>
      </c>
      <c r="J423" s="25">
        <v>176.39</v>
      </c>
      <c r="K423" s="25" t="s">
        <v>606</v>
      </c>
      <c r="L423" s="25"/>
      <c r="M423" s="25">
        <v>3705.89</v>
      </c>
    </row>
    <row r="424" spans="1:13" ht="20.100000000000001" customHeight="1" x14ac:dyDescent="0.2">
      <c r="A424" s="89">
        <v>415</v>
      </c>
      <c r="B424" s="63" t="s">
        <v>1833</v>
      </c>
      <c r="C424" s="61" t="s">
        <v>1516</v>
      </c>
      <c r="D424" s="25">
        <v>2142</v>
      </c>
      <c r="E424" s="25">
        <v>1510</v>
      </c>
      <c r="F424" s="25" t="s">
        <v>606</v>
      </c>
      <c r="G424" s="31">
        <v>250</v>
      </c>
      <c r="H424" s="25" t="s">
        <v>606</v>
      </c>
      <c r="I424" s="25">
        <v>3652</v>
      </c>
      <c r="J424" s="25">
        <v>176.39</v>
      </c>
      <c r="K424" s="25" t="s">
        <v>606</v>
      </c>
      <c r="L424" s="25"/>
      <c r="M424" s="25">
        <v>3725.61</v>
      </c>
    </row>
    <row r="425" spans="1:13" ht="20.100000000000001" customHeight="1" x14ac:dyDescent="0.2">
      <c r="A425" s="89">
        <v>416</v>
      </c>
      <c r="B425" s="80" t="s">
        <v>1393</v>
      </c>
      <c r="C425" s="81" t="s">
        <v>1508</v>
      </c>
      <c r="D425" s="44">
        <v>2142</v>
      </c>
      <c r="E425" s="44">
        <v>1510</v>
      </c>
      <c r="F425" s="44">
        <v>35</v>
      </c>
      <c r="G425" s="44">
        <v>250</v>
      </c>
      <c r="H425" s="25" t="s">
        <v>606</v>
      </c>
      <c r="I425" s="44">
        <v>3687</v>
      </c>
      <c r="J425" s="44">
        <v>178.08</v>
      </c>
      <c r="K425" s="25" t="s">
        <v>606</v>
      </c>
      <c r="L425" s="44"/>
      <c r="M425" s="44">
        <v>3739.2</v>
      </c>
    </row>
    <row r="426" spans="1:13" ht="20.100000000000001" customHeight="1" x14ac:dyDescent="0.2">
      <c r="A426" s="89">
        <v>417</v>
      </c>
      <c r="B426" s="80" t="s">
        <v>1712</v>
      </c>
      <c r="C426" s="81" t="s">
        <v>744</v>
      </c>
      <c r="D426" s="44">
        <v>2176.1999999999998</v>
      </c>
      <c r="E426" s="44">
        <v>1510</v>
      </c>
      <c r="F426" s="44">
        <v>50</v>
      </c>
      <c r="G426" s="44">
        <v>250</v>
      </c>
      <c r="H426" s="25" t="s">
        <v>606</v>
      </c>
      <c r="I426" s="44">
        <v>3736.2</v>
      </c>
      <c r="J426" s="44">
        <v>180.46</v>
      </c>
      <c r="K426" s="25" t="s">
        <v>606</v>
      </c>
      <c r="L426" s="44"/>
      <c r="M426" s="44">
        <v>2077.75</v>
      </c>
    </row>
    <row r="427" spans="1:13" ht="20.100000000000001" customHeight="1" x14ac:dyDescent="0.2">
      <c r="A427" s="89">
        <v>418</v>
      </c>
      <c r="B427" s="49" t="s">
        <v>1249</v>
      </c>
      <c r="C427" s="81" t="s">
        <v>1178</v>
      </c>
      <c r="D427" s="44">
        <v>2327.7000000000003</v>
      </c>
      <c r="E427" s="44">
        <v>1510</v>
      </c>
      <c r="F427" s="25" t="s">
        <v>606</v>
      </c>
      <c r="G427" s="44">
        <v>250</v>
      </c>
      <c r="H427" s="25" t="s">
        <v>606</v>
      </c>
      <c r="I427" s="44">
        <v>3837.7</v>
      </c>
      <c r="J427" s="44">
        <v>185.36</v>
      </c>
      <c r="K427" s="25" t="s">
        <v>606</v>
      </c>
      <c r="L427" s="44"/>
      <c r="M427" s="54">
        <v>3902.34</v>
      </c>
    </row>
    <row r="428" spans="1:13" ht="20.100000000000001" customHeight="1" x14ac:dyDescent="0.2">
      <c r="A428" s="89">
        <v>419</v>
      </c>
      <c r="B428" s="80" t="s">
        <v>1754</v>
      </c>
      <c r="C428" s="81" t="s">
        <v>1095</v>
      </c>
      <c r="D428" s="44">
        <v>2142</v>
      </c>
      <c r="E428" s="44">
        <v>1510</v>
      </c>
      <c r="F428" s="44">
        <v>50</v>
      </c>
      <c r="G428" s="44">
        <v>250</v>
      </c>
      <c r="H428" s="25" t="s">
        <v>606</v>
      </c>
      <c r="I428" s="44">
        <v>3702</v>
      </c>
      <c r="J428" s="44">
        <v>178.81</v>
      </c>
      <c r="K428" s="25" t="s">
        <v>606</v>
      </c>
      <c r="L428" s="44"/>
      <c r="M428" s="44">
        <v>3763.4700000000003</v>
      </c>
    </row>
    <row r="429" spans="1:13" ht="20.100000000000001" customHeight="1" x14ac:dyDescent="0.2">
      <c r="A429" s="89">
        <v>420</v>
      </c>
      <c r="B429" s="80" t="s">
        <v>1722</v>
      </c>
      <c r="C429" s="81" t="s">
        <v>622</v>
      </c>
      <c r="D429" s="44">
        <v>2176.1999999999998</v>
      </c>
      <c r="E429" s="44">
        <v>1510</v>
      </c>
      <c r="F429" s="44">
        <v>50</v>
      </c>
      <c r="G429" s="44">
        <v>250</v>
      </c>
      <c r="H429" s="25" t="s">
        <v>606</v>
      </c>
      <c r="I429" s="44">
        <v>3736.2</v>
      </c>
      <c r="J429" s="44">
        <v>180.46</v>
      </c>
      <c r="K429" s="25" t="s">
        <v>606</v>
      </c>
      <c r="L429" s="44"/>
      <c r="M429" s="44">
        <v>1915.6899999999996</v>
      </c>
    </row>
    <row r="430" spans="1:13" ht="20.100000000000001" customHeight="1" x14ac:dyDescent="0.2">
      <c r="A430" s="89">
        <v>421</v>
      </c>
      <c r="B430" s="80" t="s">
        <v>1546</v>
      </c>
      <c r="C430" s="81" t="s">
        <v>1636</v>
      </c>
      <c r="D430" s="44">
        <v>2142</v>
      </c>
      <c r="E430" s="44">
        <v>1510</v>
      </c>
      <c r="F430" s="44">
        <v>35</v>
      </c>
      <c r="G430" s="44">
        <v>250</v>
      </c>
      <c r="H430" s="25" t="s">
        <v>606</v>
      </c>
      <c r="I430" s="44">
        <v>3687</v>
      </c>
      <c r="J430" s="44">
        <v>178.08</v>
      </c>
      <c r="K430" s="25" t="s">
        <v>606</v>
      </c>
      <c r="L430" s="44"/>
      <c r="M430" s="44">
        <v>3343.35</v>
      </c>
    </row>
    <row r="431" spans="1:13" ht="20.100000000000001" customHeight="1" x14ac:dyDescent="0.2">
      <c r="A431" s="89">
        <v>422</v>
      </c>
      <c r="B431" s="80" t="s">
        <v>1552</v>
      </c>
      <c r="C431" s="81" t="s">
        <v>610</v>
      </c>
      <c r="D431" s="44">
        <v>2176.2000000000003</v>
      </c>
      <c r="E431" s="44">
        <v>1510</v>
      </c>
      <c r="F431" s="44">
        <v>75</v>
      </c>
      <c r="G431" s="44">
        <v>250</v>
      </c>
      <c r="H431" s="25" t="s">
        <v>606</v>
      </c>
      <c r="I431" s="44">
        <v>3761.2</v>
      </c>
      <c r="J431" s="44">
        <v>181.67</v>
      </c>
      <c r="K431" s="25" t="s">
        <v>606</v>
      </c>
      <c r="L431" s="44"/>
      <c r="M431" s="44">
        <v>3804.86</v>
      </c>
    </row>
    <row r="432" spans="1:13" ht="20.100000000000001" customHeight="1" x14ac:dyDescent="0.2">
      <c r="A432" s="89">
        <v>423</v>
      </c>
      <c r="B432" s="80" t="s">
        <v>1339</v>
      </c>
      <c r="C432" s="81" t="s">
        <v>1095</v>
      </c>
      <c r="D432" s="44">
        <v>2142</v>
      </c>
      <c r="E432" s="44">
        <v>1510</v>
      </c>
      <c r="F432" s="44">
        <v>50</v>
      </c>
      <c r="G432" s="44">
        <v>250</v>
      </c>
      <c r="H432" s="25" t="s">
        <v>606</v>
      </c>
      <c r="I432" s="44">
        <v>3702</v>
      </c>
      <c r="J432" s="44">
        <v>178.81</v>
      </c>
      <c r="K432" s="25" t="s">
        <v>606</v>
      </c>
      <c r="L432" s="44"/>
      <c r="M432" s="44">
        <v>2225.63</v>
      </c>
    </row>
    <row r="433" spans="1:13" ht="20.100000000000001" customHeight="1" x14ac:dyDescent="0.2">
      <c r="A433" s="89">
        <v>424</v>
      </c>
      <c r="B433" s="60" t="s">
        <v>657</v>
      </c>
      <c r="C433" s="61" t="s">
        <v>671</v>
      </c>
      <c r="D433" s="25">
        <v>2176.2000000000003</v>
      </c>
      <c r="E433" s="25">
        <v>1510</v>
      </c>
      <c r="F433" s="25">
        <v>50</v>
      </c>
      <c r="G433" s="25">
        <v>250</v>
      </c>
      <c r="H433" s="25" t="s">
        <v>606</v>
      </c>
      <c r="I433" s="25">
        <v>3736.2000000000003</v>
      </c>
      <c r="J433" s="25">
        <v>180.46</v>
      </c>
      <c r="K433" s="25" t="s">
        <v>606</v>
      </c>
      <c r="L433" s="25"/>
      <c r="M433" s="25">
        <v>3781.07</v>
      </c>
    </row>
    <row r="434" spans="1:13" ht="20.100000000000001" customHeight="1" x14ac:dyDescent="0.2">
      <c r="A434" s="89">
        <v>425</v>
      </c>
      <c r="B434" s="80" t="s">
        <v>1283</v>
      </c>
      <c r="C434" s="81" t="s">
        <v>672</v>
      </c>
      <c r="D434" s="44">
        <v>2142</v>
      </c>
      <c r="E434" s="44">
        <v>1510</v>
      </c>
      <c r="F434" s="44">
        <v>35</v>
      </c>
      <c r="G434" s="44">
        <v>250</v>
      </c>
      <c r="H434" s="25" t="s">
        <v>606</v>
      </c>
      <c r="I434" s="44">
        <v>3687</v>
      </c>
      <c r="J434" s="44">
        <v>178.08</v>
      </c>
      <c r="K434" s="25" t="s">
        <v>606</v>
      </c>
      <c r="L434" s="44"/>
      <c r="M434" s="44">
        <v>3353.35</v>
      </c>
    </row>
    <row r="435" spans="1:13" ht="20.100000000000001" customHeight="1" x14ac:dyDescent="0.2">
      <c r="A435" s="89">
        <v>426</v>
      </c>
      <c r="B435" s="80" t="s">
        <v>1476</v>
      </c>
      <c r="C435" s="81" t="s">
        <v>672</v>
      </c>
      <c r="D435" s="44">
        <v>2142</v>
      </c>
      <c r="E435" s="44">
        <v>1510</v>
      </c>
      <c r="F435" s="44">
        <v>0</v>
      </c>
      <c r="G435" s="44">
        <v>250</v>
      </c>
      <c r="H435" s="25" t="s">
        <v>606</v>
      </c>
      <c r="I435" s="44">
        <v>3652</v>
      </c>
      <c r="J435" s="44">
        <v>176.39</v>
      </c>
      <c r="K435" s="25" t="s">
        <v>606</v>
      </c>
      <c r="L435" s="44"/>
      <c r="M435" s="44">
        <v>3313.89</v>
      </c>
    </row>
    <row r="436" spans="1:13" ht="20.100000000000001" customHeight="1" x14ac:dyDescent="0.2">
      <c r="A436" s="89">
        <v>427</v>
      </c>
      <c r="B436" s="60" t="s">
        <v>625</v>
      </c>
      <c r="C436" s="61" t="s">
        <v>646</v>
      </c>
      <c r="D436" s="25">
        <v>2347.5</v>
      </c>
      <c r="E436" s="25">
        <v>1510</v>
      </c>
      <c r="F436" s="25">
        <v>75</v>
      </c>
      <c r="G436" s="25">
        <v>250</v>
      </c>
      <c r="H436" s="25" t="s">
        <v>606</v>
      </c>
      <c r="I436" s="25">
        <v>3932.5</v>
      </c>
      <c r="J436" s="25">
        <v>189.94</v>
      </c>
      <c r="K436" s="25" t="s">
        <v>606</v>
      </c>
      <c r="L436" s="25"/>
      <c r="M436" s="25">
        <v>3953.09</v>
      </c>
    </row>
    <row r="437" spans="1:13" ht="20.100000000000001" customHeight="1" x14ac:dyDescent="0.2">
      <c r="A437" s="89">
        <v>428</v>
      </c>
      <c r="B437" s="63" t="s">
        <v>763</v>
      </c>
      <c r="C437" s="69" t="s">
        <v>745</v>
      </c>
      <c r="D437" s="25">
        <v>2142</v>
      </c>
      <c r="E437" s="31">
        <v>1510</v>
      </c>
      <c r="F437" s="25">
        <v>50</v>
      </c>
      <c r="G437" s="25">
        <v>250</v>
      </c>
      <c r="H437" s="25" t="s">
        <v>606</v>
      </c>
      <c r="I437" s="25">
        <v>3702</v>
      </c>
      <c r="J437" s="25">
        <v>178.81</v>
      </c>
      <c r="K437" s="25" t="s">
        <v>606</v>
      </c>
      <c r="L437" s="25"/>
      <c r="M437" s="25">
        <v>2518.61</v>
      </c>
    </row>
    <row r="438" spans="1:13" ht="20.100000000000001" customHeight="1" x14ac:dyDescent="0.2">
      <c r="A438" s="89">
        <v>429</v>
      </c>
      <c r="B438" s="64" t="s">
        <v>959</v>
      </c>
      <c r="C438" s="61" t="s">
        <v>967</v>
      </c>
      <c r="D438" s="25">
        <v>2142</v>
      </c>
      <c r="E438" s="25">
        <v>1510</v>
      </c>
      <c r="F438" s="25">
        <v>75</v>
      </c>
      <c r="G438" s="25">
        <v>250</v>
      </c>
      <c r="H438" s="25" t="s">
        <v>606</v>
      </c>
      <c r="I438" s="25">
        <v>3727</v>
      </c>
      <c r="J438" s="25">
        <v>180.01</v>
      </c>
      <c r="K438" s="25" t="s">
        <v>606</v>
      </c>
      <c r="L438" s="25"/>
      <c r="M438" s="25">
        <v>3777.27</v>
      </c>
    </row>
    <row r="439" spans="1:13" ht="20.100000000000001" customHeight="1" x14ac:dyDescent="0.2">
      <c r="A439" s="89">
        <v>430</v>
      </c>
      <c r="B439" s="80" t="s">
        <v>1062</v>
      </c>
      <c r="C439" s="81" t="s">
        <v>869</v>
      </c>
      <c r="D439" s="44">
        <v>2142</v>
      </c>
      <c r="E439" s="44">
        <v>1510</v>
      </c>
      <c r="F439" s="44">
        <v>0</v>
      </c>
      <c r="G439" s="44">
        <v>250</v>
      </c>
      <c r="H439" s="25" t="s">
        <v>606</v>
      </c>
      <c r="I439" s="44">
        <v>3652</v>
      </c>
      <c r="J439" s="44">
        <v>176.39</v>
      </c>
      <c r="K439" s="25" t="s">
        <v>606</v>
      </c>
      <c r="L439" s="44"/>
      <c r="M439" s="44">
        <v>3313.8900000000003</v>
      </c>
    </row>
    <row r="440" spans="1:13" ht="20.100000000000001" customHeight="1" x14ac:dyDescent="0.2">
      <c r="A440" s="89">
        <v>431</v>
      </c>
      <c r="B440" s="80" t="s">
        <v>1315</v>
      </c>
      <c r="C440" s="81" t="s">
        <v>672</v>
      </c>
      <c r="D440" s="44">
        <v>2142</v>
      </c>
      <c r="E440" s="44">
        <v>1510</v>
      </c>
      <c r="F440" s="44">
        <v>35</v>
      </c>
      <c r="G440" s="44">
        <v>250</v>
      </c>
      <c r="H440" s="25" t="s">
        <v>606</v>
      </c>
      <c r="I440" s="44">
        <v>3687</v>
      </c>
      <c r="J440" s="44">
        <v>178.08</v>
      </c>
      <c r="K440" s="25" t="s">
        <v>606</v>
      </c>
      <c r="L440" s="44"/>
      <c r="M440" s="44">
        <v>1802.69</v>
      </c>
    </row>
    <row r="441" spans="1:13" ht="20.100000000000001" customHeight="1" x14ac:dyDescent="0.2">
      <c r="A441" s="89">
        <v>432</v>
      </c>
      <c r="B441" s="67" t="s">
        <v>585</v>
      </c>
      <c r="C441" s="75" t="s">
        <v>597</v>
      </c>
      <c r="D441" s="25">
        <v>2142</v>
      </c>
      <c r="E441" s="25">
        <v>1510</v>
      </c>
      <c r="F441" s="25" t="s">
        <v>606</v>
      </c>
      <c r="G441" s="25">
        <v>250</v>
      </c>
      <c r="H441" s="25" t="s">
        <v>606</v>
      </c>
      <c r="I441" s="25">
        <v>3725.61</v>
      </c>
      <c r="J441" s="25">
        <v>176.39</v>
      </c>
      <c r="K441" s="25" t="s">
        <v>606</v>
      </c>
      <c r="L441" s="25"/>
      <c r="M441" s="25">
        <v>3725.61</v>
      </c>
    </row>
    <row r="442" spans="1:13" ht="20.100000000000001" customHeight="1" x14ac:dyDescent="0.2">
      <c r="A442" s="89">
        <v>433</v>
      </c>
      <c r="B442" s="80" t="s">
        <v>1311</v>
      </c>
      <c r="C442" s="81" t="s">
        <v>672</v>
      </c>
      <c r="D442" s="44">
        <v>2142</v>
      </c>
      <c r="E442" s="44">
        <v>1510</v>
      </c>
      <c r="F442" s="44">
        <v>35</v>
      </c>
      <c r="G442" s="44">
        <v>250</v>
      </c>
      <c r="H442" s="25" t="s">
        <v>606</v>
      </c>
      <c r="I442" s="44">
        <v>3687</v>
      </c>
      <c r="J442" s="44">
        <v>178.08</v>
      </c>
      <c r="K442" s="25" t="s">
        <v>606</v>
      </c>
      <c r="L442" s="44"/>
      <c r="M442" s="44">
        <v>2275.42</v>
      </c>
    </row>
    <row r="443" spans="1:13" ht="20.100000000000001" customHeight="1" x14ac:dyDescent="0.2">
      <c r="A443" s="89">
        <v>434</v>
      </c>
      <c r="B443" s="63" t="s">
        <v>607</v>
      </c>
      <c r="C443" s="61" t="s">
        <v>609</v>
      </c>
      <c r="D443" s="25">
        <v>2269.1999999999998</v>
      </c>
      <c r="E443" s="25">
        <v>1510</v>
      </c>
      <c r="F443" s="58">
        <v>50</v>
      </c>
      <c r="G443" s="31">
        <v>250</v>
      </c>
      <c r="H443" s="25" t="s">
        <v>606</v>
      </c>
      <c r="I443" s="25">
        <v>3829.2</v>
      </c>
      <c r="J443" s="25">
        <v>184.95</v>
      </c>
      <c r="K443" s="25" t="s">
        <v>606</v>
      </c>
      <c r="L443" s="25"/>
      <c r="M443" s="25">
        <v>2426.34</v>
      </c>
    </row>
    <row r="444" spans="1:13" ht="20.100000000000001" customHeight="1" x14ac:dyDescent="0.2">
      <c r="A444" s="89">
        <v>435</v>
      </c>
      <c r="B444" s="60" t="s">
        <v>787</v>
      </c>
      <c r="C444" s="61" t="s">
        <v>869</v>
      </c>
      <c r="D444" s="25">
        <v>2142</v>
      </c>
      <c r="E444" s="25">
        <v>1510</v>
      </c>
      <c r="F444" s="25">
        <v>35</v>
      </c>
      <c r="G444" s="25">
        <v>250</v>
      </c>
      <c r="H444" s="25" t="s">
        <v>606</v>
      </c>
      <c r="I444" s="25">
        <v>3687</v>
      </c>
      <c r="J444" s="25">
        <v>178.08</v>
      </c>
      <c r="K444" s="25" t="s">
        <v>606</v>
      </c>
      <c r="L444" s="25"/>
      <c r="M444" s="25">
        <v>1861.68</v>
      </c>
    </row>
    <row r="445" spans="1:13" ht="20.100000000000001" customHeight="1" x14ac:dyDescent="0.2">
      <c r="A445" s="89">
        <v>436</v>
      </c>
      <c r="B445" s="60" t="s">
        <v>764</v>
      </c>
      <c r="C445" s="61" t="s">
        <v>745</v>
      </c>
      <c r="D445" s="25">
        <v>2142</v>
      </c>
      <c r="E445" s="25">
        <v>1510</v>
      </c>
      <c r="F445" s="25">
        <v>50</v>
      </c>
      <c r="G445" s="25">
        <v>250</v>
      </c>
      <c r="H445" s="25" t="s">
        <v>606</v>
      </c>
      <c r="I445" s="25">
        <v>3702</v>
      </c>
      <c r="J445" s="25">
        <v>178.81</v>
      </c>
      <c r="K445" s="25" t="s">
        <v>606</v>
      </c>
      <c r="L445" s="25"/>
      <c r="M445" s="25">
        <v>3346.2500000000005</v>
      </c>
    </row>
    <row r="446" spans="1:13" ht="20.100000000000001" customHeight="1" x14ac:dyDescent="0.2">
      <c r="A446" s="89">
        <v>437</v>
      </c>
      <c r="B446" s="80" t="s">
        <v>1535</v>
      </c>
      <c r="C446" s="81" t="s">
        <v>944</v>
      </c>
      <c r="D446" s="44">
        <v>2347.5</v>
      </c>
      <c r="E446" s="44">
        <v>1510</v>
      </c>
      <c r="F446" s="44">
        <v>35</v>
      </c>
      <c r="G446" s="44">
        <v>250</v>
      </c>
      <c r="H446" s="25" t="s">
        <v>606</v>
      </c>
      <c r="I446" s="44">
        <v>3892.5</v>
      </c>
      <c r="J446" s="44">
        <v>188.01</v>
      </c>
      <c r="K446" s="25" t="s">
        <v>606</v>
      </c>
      <c r="L446" s="44"/>
      <c r="M446" s="44">
        <v>3516.31</v>
      </c>
    </row>
    <row r="447" spans="1:13" ht="20.100000000000001" customHeight="1" x14ac:dyDescent="0.2">
      <c r="A447" s="89">
        <v>438</v>
      </c>
      <c r="B447" s="60" t="s">
        <v>727</v>
      </c>
      <c r="C447" s="61" t="s">
        <v>646</v>
      </c>
      <c r="D447" s="25">
        <v>2347.5</v>
      </c>
      <c r="E447" s="25">
        <v>1510</v>
      </c>
      <c r="F447" s="25">
        <v>50</v>
      </c>
      <c r="G447" s="25">
        <v>250</v>
      </c>
      <c r="H447" s="25" t="s">
        <v>606</v>
      </c>
      <c r="I447" s="25">
        <v>3907.5</v>
      </c>
      <c r="J447" s="25">
        <v>188.73</v>
      </c>
      <c r="K447" s="25" t="s">
        <v>606</v>
      </c>
      <c r="L447" s="25"/>
      <c r="M447" s="25">
        <v>3489.4700000000003</v>
      </c>
    </row>
    <row r="448" spans="1:13" ht="20.100000000000001" customHeight="1" x14ac:dyDescent="0.2">
      <c r="A448" s="89">
        <v>439</v>
      </c>
      <c r="B448" s="80" t="s">
        <v>1406</v>
      </c>
      <c r="C448" s="81" t="s">
        <v>672</v>
      </c>
      <c r="D448" s="44">
        <v>2142</v>
      </c>
      <c r="E448" s="44">
        <v>1510</v>
      </c>
      <c r="F448" s="44">
        <v>35</v>
      </c>
      <c r="G448" s="44">
        <v>250</v>
      </c>
      <c r="H448" s="25" t="s">
        <v>606</v>
      </c>
      <c r="I448" s="44">
        <v>3687</v>
      </c>
      <c r="J448" s="44">
        <v>178.08</v>
      </c>
      <c r="K448" s="25" t="s">
        <v>606</v>
      </c>
      <c r="L448" s="44"/>
      <c r="M448" s="44">
        <v>1582.6100000000001</v>
      </c>
    </row>
    <row r="449" spans="1:13" ht="20.100000000000001" customHeight="1" x14ac:dyDescent="0.2">
      <c r="A449" s="89">
        <v>440</v>
      </c>
      <c r="B449" s="70" t="s">
        <v>819</v>
      </c>
      <c r="C449" s="61" t="s">
        <v>869</v>
      </c>
      <c r="D449" s="25">
        <v>2142</v>
      </c>
      <c r="E449" s="25">
        <v>1510</v>
      </c>
      <c r="F449" s="25" t="s">
        <v>606</v>
      </c>
      <c r="G449" s="25">
        <v>250</v>
      </c>
      <c r="H449" s="25" t="s">
        <v>606</v>
      </c>
      <c r="I449" s="25">
        <v>3652</v>
      </c>
      <c r="J449" s="25">
        <v>176.39</v>
      </c>
      <c r="K449" s="25" t="s">
        <v>606</v>
      </c>
      <c r="L449" s="25"/>
      <c r="M449" s="25">
        <v>3705.89</v>
      </c>
    </row>
    <row r="450" spans="1:13" ht="20.25" customHeight="1" x14ac:dyDescent="0.2">
      <c r="A450" s="89">
        <v>441</v>
      </c>
      <c r="B450" s="60" t="s">
        <v>900</v>
      </c>
      <c r="C450" s="61" t="s">
        <v>869</v>
      </c>
      <c r="D450" s="25">
        <v>2142</v>
      </c>
      <c r="E450" s="25">
        <v>1510</v>
      </c>
      <c r="F450" s="25">
        <v>50</v>
      </c>
      <c r="G450" s="25">
        <v>250</v>
      </c>
      <c r="H450" s="25" t="s">
        <v>606</v>
      </c>
      <c r="I450" s="25">
        <v>3702</v>
      </c>
      <c r="J450" s="25">
        <v>178.81</v>
      </c>
      <c r="K450" s="25" t="s">
        <v>606</v>
      </c>
      <c r="L450" s="25"/>
      <c r="M450" s="25">
        <v>3355.9700000000003</v>
      </c>
    </row>
    <row r="451" spans="1:13" ht="20.100000000000001" customHeight="1" x14ac:dyDescent="0.2">
      <c r="A451" s="89">
        <v>442</v>
      </c>
      <c r="B451" s="80" t="s">
        <v>1627</v>
      </c>
      <c r="C451" s="81" t="s">
        <v>1641</v>
      </c>
      <c r="D451" s="44">
        <v>0</v>
      </c>
      <c r="E451" s="44"/>
      <c r="F451" s="25" t="s">
        <v>606</v>
      </c>
      <c r="G451" s="44">
        <v>250</v>
      </c>
      <c r="H451" s="25" t="s">
        <v>606</v>
      </c>
      <c r="I451" s="44">
        <v>0</v>
      </c>
      <c r="J451" s="44">
        <v>0</v>
      </c>
      <c r="K451" s="25" t="s">
        <v>606</v>
      </c>
      <c r="L451" s="44"/>
      <c r="M451" s="44">
        <v>250</v>
      </c>
    </row>
    <row r="452" spans="1:13" ht="20.100000000000001" customHeight="1" x14ac:dyDescent="0.2">
      <c r="A452" s="89">
        <v>443</v>
      </c>
      <c r="B452" s="60" t="s">
        <v>711</v>
      </c>
      <c r="C452" s="61" t="s">
        <v>672</v>
      </c>
      <c r="D452" s="25">
        <v>2142</v>
      </c>
      <c r="E452" s="25">
        <v>1510</v>
      </c>
      <c r="F452" s="25">
        <v>0</v>
      </c>
      <c r="G452" s="25">
        <v>250</v>
      </c>
      <c r="H452" s="25" t="s">
        <v>606</v>
      </c>
      <c r="I452" s="25">
        <v>3652</v>
      </c>
      <c r="J452" s="25">
        <v>176.39</v>
      </c>
      <c r="K452" s="25" t="s">
        <v>606</v>
      </c>
      <c r="L452" s="25"/>
      <c r="M452" s="25">
        <v>2543.73</v>
      </c>
    </row>
    <row r="453" spans="1:13" ht="20.100000000000001" customHeight="1" x14ac:dyDescent="0.2">
      <c r="A453" s="89">
        <v>444</v>
      </c>
      <c r="B453" s="60" t="s">
        <v>659</v>
      </c>
      <c r="C453" s="61" t="s">
        <v>671</v>
      </c>
      <c r="D453" s="25">
        <v>2176.2000000000003</v>
      </c>
      <c r="E453" s="25">
        <v>1510</v>
      </c>
      <c r="F453" s="25">
        <v>75</v>
      </c>
      <c r="G453" s="25">
        <v>250</v>
      </c>
      <c r="H453" s="25" t="s">
        <v>606</v>
      </c>
      <c r="I453" s="25">
        <v>3761.2000000000003</v>
      </c>
      <c r="J453" s="25">
        <v>181.67</v>
      </c>
      <c r="K453" s="25" t="s">
        <v>606</v>
      </c>
      <c r="L453" s="25"/>
      <c r="M453" s="25">
        <v>1851.92</v>
      </c>
    </row>
    <row r="454" spans="1:13" ht="20.100000000000001" customHeight="1" x14ac:dyDescent="0.2">
      <c r="A454" s="89">
        <v>445</v>
      </c>
      <c r="B454" s="80" t="s">
        <v>1366</v>
      </c>
      <c r="C454" s="81" t="s">
        <v>1095</v>
      </c>
      <c r="D454" s="44">
        <v>2142</v>
      </c>
      <c r="E454" s="44">
        <v>1510</v>
      </c>
      <c r="F454" s="44">
        <v>50</v>
      </c>
      <c r="G454" s="44">
        <v>250</v>
      </c>
      <c r="H454" s="25" t="s">
        <v>606</v>
      </c>
      <c r="I454" s="44">
        <v>3702</v>
      </c>
      <c r="J454" s="44">
        <v>178.81</v>
      </c>
      <c r="K454" s="25" t="s">
        <v>606</v>
      </c>
      <c r="L454" s="44"/>
      <c r="M454" s="44">
        <v>2312.15</v>
      </c>
    </row>
    <row r="455" spans="1:13" ht="20.100000000000001" customHeight="1" x14ac:dyDescent="0.2">
      <c r="A455" s="89">
        <v>446</v>
      </c>
      <c r="B455" s="63" t="s">
        <v>901</v>
      </c>
      <c r="C455" s="61" t="s">
        <v>869</v>
      </c>
      <c r="D455" s="25">
        <v>2142</v>
      </c>
      <c r="E455" s="25">
        <v>1510</v>
      </c>
      <c r="F455" s="25">
        <v>35</v>
      </c>
      <c r="G455" s="25">
        <v>250</v>
      </c>
      <c r="H455" s="25" t="s">
        <v>606</v>
      </c>
      <c r="I455" s="25">
        <v>3687</v>
      </c>
      <c r="J455" s="25">
        <v>178.08</v>
      </c>
      <c r="K455" s="25" t="s">
        <v>606</v>
      </c>
      <c r="L455" s="25"/>
      <c r="M455" s="25">
        <v>2084.0299999999997</v>
      </c>
    </row>
    <row r="456" spans="1:13" ht="20.100000000000001" customHeight="1" x14ac:dyDescent="0.2">
      <c r="A456" s="89">
        <v>447</v>
      </c>
      <c r="B456" s="60" t="s">
        <v>654</v>
      </c>
      <c r="C456" s="61" t="s">
        <v>671</v>
      </c>
      <c r="D456" s="25">
        <v>2176.2000000000003</v>
      </c>
      <c r="E456" s="25">
        <v>1510</v>
      </c>
      <c r="F456" s="25">
        <v>75</v>
      </c>
      <c r="G456" s="25">
        <v>250</v>
      </c>
      <c r="H456" s="25" t="s">
        <v>606</v>
      </c>
      <c r="I456" s="25">
        <v>3761.2000000000003</v>
      </c>
      <c r="J456" s="25">
        <v>181.67</v>
      </c>
      <c r="K456" s="25" t="s">
        <v>606</v>
      </c>
      <c r="L456" s="25"/>
      <c r="M456" s="25">
        <v>2170.2399999999998</v>
      </c>
    </row>
    <row r="457" spans="1:13" ht="20.100000000000001" customHeight="1" x14ac:dyDescent="0.2">
      <c r="A457" s="89">
        <v>448</v>
      </c>
      <c r="B457" s="80" t="s">
        <v>1168</v>
      </c>
      <c r="C457" s="81" t="s">
        <v>598</v>
      </c>
      <c r="D457" s="44">
        <v>2142</v>
      </c>
      <c r="E457" s="44">
        <v>1510</v>
      </c>
      <c r="F457" s="25" t="s">
        <v>606</v>
      </c>
      <c r="G457" s="44">
        <v>250</v>
      </c>
      <c r="H457" s="25" t="s">
        <v>606</v>
      </c>
      <c r="I457" s="44">
        <v>3652</v>
      </c>
      <c r="J457" s="44">
        <v>176.39</v>
      </c>
      <c r="K457" s="25" t="s">
        <v>606</v>
      </c>
      <c r="L457" s="44"/>
      <c r="M457" s="44">
        <v>2861.32</v>
      </c>
    </row>
    <row r="458" spans="1:13" ht="20.100000000000001" customHeight="1" x14ac:dyDescent="0.2">
      <c r="A458" s="89">
        <v>449</v>
      </c>
      <c r="B458" s="80" t="s">
        <v>1328</v>
      </c>
      <c r="C458" s="81" t="s">
        <v>672</v>
      </c>
      <c r="D458" s="44">
        <v>2142</v>
      </c>
      <c r="E458" s="44">
        <v>1510</v>
      </c>
      <c r="F458" s="44">
        <v>35</v>
      </c>
      <c r="G458" s="44">
        <v>250</v>
      </c>
      <c r="H458" s="25" t="s">
        <v>606</v>
      </c>
      <c r="I458" s="44">
        <v>3687</v>
      </c>
      <c r="J458" s="44">
        <v>178.08</v>
      </c>
      <c r="K458" s="25" t="s">
        <v>606</v>
      </c>
      <c r="L458" s="44"/>
      <c r="M458" s="44">
        <v>3136.88</v>
      </c>
    </row>
    <row r="459" spans="1:13" ht="20.100000000000001" customHeight="1" x14ac:dyDescent="0.2">
      <c r="A459" s="89">
        <v>450</v>
      </c>
      <c r="B459" s="63" t="s">
        <v>1010</v>
      </c>
      <c r="C459" s="61" t="s">
        <v>966</v>
      </c>
      <c r="D459" s="25">
        <v>2142</v>
      </c>
      <c r="E459" s="25">
        <v>1510</v>
      </c>
      <c r="F459" s="25">
        <v>50</v>
      </c>
      <c r="G459" s="31">
        <v>250</v>
      </c>
      <c r="H459" s="25" t="s">
        <v>606</v>
      </c>
      <c r="I459" s="25">
        <v>3702</v>
      </c>
      <c r="J459" s="25">
        <v>178.81</v>
      </c>
      <c r="K459" s="25" t="s">
        <v>606</v>
      </c>
      <c r="L459" s="25"/>
      <c r="M459" s="25">
        <v>3355.9700000000003</v>
      </c>
    </row>
    <row r="460" spans="1:13" ht="20.100000000000001" customHeight="1" x14ac:dyDescent="0.2">
      <c r="A460" s="89">
        <v>451</v>
      </c>
      <c r="B460" s="80" t="s">
        <v>1292</v>
      </c>
      <c r="C460" s="81" t="s">
        <v>1095</v>
      </c>
      <c r="D460" s="44">
        <v>2142</v>
      </c>
      <c r="E460" s="44">
        <v>1510</v>
      </c>
      <c r="F460" s="44">
        <v>50</v>
      </c>
      <c r="G460" s="44">
        <v>250</v>
      </c>
      <c r="H460" s="25" t="s">
        <v>606</v>
      </c>
      <c r="I460" s="44">
        <v>3702</v>
      </c>
      <c r="J460" s="44">
        <v>178.81</v>
      </c>
      <c r="K460" s="25" t="s">
        <v>606</v>
      </c>
      <c r="L460" s="44"/>
      <c r="M460" s="44">
        <v>2185.0699999999997</v>
      </c>
    </row>
    <row r="461" spans="1:13" ht="20.100000000000001" customHeight="1" x14ac:dyDescent="0.2">
      <c r="A461" s="89">
        <v>452</v>
      </c>
      <c r="B461" s="60" t="s">
        <v>754</v>
      </c>
      <c r="C461" s="61" t="s">
        <v>745</v>
      </c>
      <c r="D461" s="25">
        <v>2142</v>
      </c>
      <c r="E461" s="25">
        <v>1510</v>
      </c>
      <c r="F461" s="25">
        <v>75</v>
      </c>
      <c r="G461" s="25">
        <v>250</v>
      </c>
      <c r="H461" s="25" t="s">
        <v>606</v>
      </c>
      <c r="I461" s="25">
        <v>3727</v>
      </c>
      <c r="J461" s="25">
        <v>180.01</v>
      </c>
      <c r="K461" s="25" t="s">
        <v>606</v>
      </c>
      <c r="L461" s="25"/>
      <c r="M461" s="25">
        <v>1889.0999999999997</v>
      </c>
    </row>
    <row r="462" spans="1:13" ht="20.100000000000001" customHeight="1" x14ac:dyDescent="0.2">
      <c r="A462" s="89">
        <v>453</v>
      </c>
      <c r="B462" s="70" t="s">
        <v>708</v>
      </c>
      <c r="C462" s="61" t="s">
        <v>672</v>
      </c>
      <c r="D462" s="25">
        <v>2142</v>
      </c>
      <c r="E462" s="25">
        <v>1510</v>
      </c>
      <c r="F462" s="25">
        <v>35</v>
      </c>
      <c r="G462" s="38">
        <v>250</v>
      </c>
      <c r="H462" s="25" t="s">
        <v>606</v>
      </c>
      <c r="I462" s="25">
        <v>3687</v>
      </c>
      <c r="J462" s="25">
        <v>178.08</v>
      </c>
      <c r="K462" s="25" t="s">
        <v>606</v>
      </c>
      <c r="L462" s="25"/>
      <c r="M462" s="25">
        <v>1997.68</v>
      </c>
    </row>
    <row r="463" spans="1:13" ht="20.100000000000001" customHeight="1" x14ac:dyDescent="0.2">
      <c r="A463" s="89">
        <v>454</v>
      </c>
      <c r="B463" s="80" t="s">
        <v>1415</v>
      </c>
      <c r="C463" s="81" t="s">
        <v>672</v>
      </c>
      <c r="D463" s="44">
        <v>2142</v>
      </c>
      <c r="E463" s="44">
        <v>1510</v>
      </c>
      <c r="F463" s="44">
        <v>35</v>
      </c>
      <c r="G463" s="44">
        <v>250</v>
      </c>
      <c r="H463" s="25" t="s">
        <v>606</v>
      </c>
      <c r="I463" s="44">
        <v>3687</v>
      </c>
      <c r="J463" s="44">
        <v>178.08</v>
      </c>
      <c r="K463" s="25" t="s">
        <v>606</v>
      </c>
      <c r="L463" s="44"/>
      <c r="M463" s="44">
        <v>2455.62</v>
      </c>
    </row>
    <row r="464" spans="1:13" ht="20.100000000000001" customHeight="1" x14ac:dyDescent="0.2">
      <c r="A464" s="89">
        <v>455</v>
      </c>
      <c r="B464" s="80" t="s">
        <v>1480</v>
      </c>
      <c r="C464" s="81" t="s">
        <v>672</v>
      </c>
      <c r="D464" s="44">
        <v>2142</v>
      </c>
      <c r="E464" s="44">
        <v>1510</v>
      </c>
      <c r="F464" s="44">
        <v>0</v>
      </c>
      <c r="G464" s="44">
        <v>250</v>
      </c>
      <c r="H464" s="25" t="s">
        <v>606</v>
      </c>
      <c r="I464" s="44">
        <v>3652</v>
      </c>
      <c r="J464" s="44">
        <v>176.39</v>
      </c>
      <c r="K464" s="25" t="s">
        <v>606</v>
      </c>
      <c r="L464" s="44"/>
      <c r="M464" s="44">
        <v>3715.61</v>
      </c>
    </row>
    <row r="465" spans="1:13" ht="20.100000000000001" customHeight="1" x14ac:dyDescent="0.2">
      <c r="A465" s="89">
        <v>456</v>
      </c>
      <c r="B465" s="60" t="s">
        <v>615</v>
      </c>
      <c r="C465" s="61" t="s">
        <v>623</v>
      </c>
      <c r="D465" s="25">
        <v>2142</v>
      </c>
      <c r="E465" s="25">
        <v>1510</v>
      </c>
      <c r="F465" s="25">
        <v>35</v>
      </c>
      <c r="G465" s="25">
        <v>250</v>
      </c>
      <c r="H465" s="25" t="s">
        <v>606</v>
      </c>
      <c r="I465" s="25">
        <v>3687</v>
      </c>
      <c r="J465" s="25">
        <v>178.08</v>
      </c>
      <c r="K465" s="25" t="s">
        <v>606</v>
      </c>
      <c r="L465" s="25"/>
      <c r="M465" s="25">
        <v>3353.35</v>
      </c>
    </row>
    <row r="466" spans="1:13" ht="20.100000000000001" customHeight="1" x14ac:dyDescent="0.2">
      <c r="A466" s="89">
        <v>457</v>
      </c>
      <c r="B466" s="80" t="s">
        <v>1422</v>
      </c>
      <c r="C466" s="81" t="s">
        <v>622</v>
      </c>
      <c r="D466" s="44">
        <v>2176.2000000000003</v>
      </c>
      <c r="E466" s="44">
        <v>1510</v>
      </c>
      <c r="F466" s="44">
        <v>50</v>
      </c>
      <c r="G466" s="44">
        <v>250</v>
      </c>
      <c r="H466" s="25" t="s">
        <v>606</v>
      </c>
      <c r="I466" s="44">
        <v>3736.2000000000003</v>
      </c>
      <c r="J466" s="44">
        <v>180.46</v>
      </c>
      <c r="K466" s="25" t="s">
        <v>606</v>
      </c>
      <c r="L466" s="44"/>
      <c r="M466" s="44">
        <v>1999.65</v>
      </c>
    </row>
    <row r="467" spans="1:13" ht="20.100000000000001" customHeight="1" x14ac:dyDescent="0.2">
      <c r="A467" s="89">
        <v>458</v>
      </c>
      <c r="B467" s="80" t="s">
        <v>1429</v>
      </c>
      <c r="C467" s="81" t="s">
        <v>672</v>
      </c>
      <c r="D467" s="44">
        <v>2142</v>
      </c>
      <c r="E467" s="44">
        <v>1510</v>
      </c>
      <c r="F467" s="44">
        <v>50</v>
      </c>
      <c r="G467" s="44">
        <v>250</v>
      </c>
      <c r="H467" s="25" t="s">
        <v>606</v>
      </c>
      <c r="I467" s="44">
        <v>3702</v>
      </c>
      <c r="J467" s="44">
        <v>178.81</v>
      </c>
      <c r="K467" s="25" t="s">
        <v>606</v>
      </c>
      <c r="L467" s="44"/>
      <c r="M467" s="44">
        <v>1759.79</v>
      </c>
    </row>
    <row r="468" spans="1:13" ht="20.100000000000001" customHeight="1" x14ac:dyDescent="0.2">
      <c r="A468" s="89">
        <v>459</v>
      </c>
      <c r="B468" s="80" t="s">
        <v>1662</v>
      </c>
      <c r="C468" s="81" t="s">
        <v>646</v>
      </c>
      <c r="D468" s="44">
        <v>2347.5</v>
      </c>
      <c r="E468" s="44">
        <v>1510</v>
      </c>
      <c r="F468" s="44">
        <v>75</v>
      </c>
      <c r="G468" s="44">
        <v>250</v>
      </c>
      <c r="H468" s="25" t="s">
        <v>606</v>
      </c>
      <c r="I468" s="44">
        <v>3932.5</v>
      </c>
      <c r="J468" s="44">
        <v>189.94</v>
      </c>
      <c r="K468" s="25" t="s">
        <v>606</v>
      </c>
      <c r="L468" s="44"/>
      <c r="M468" s="44">
        <v>3953.09</v>
      </c>
    </row>
    <row r="469" spans="1:13" ht="20.100000000000001" customHeight="1" x14ac:dyDescent="0.2">
      <c r="A469" s="89">
        <v>460</v>
      </c>
      <c r="B469" s="65" t="s">
        <v>697</v>
      </c>
      <c r="C469" s="61" t="s">
        <v>672</v>
      </c>
      <c r="D469" s="25">
        <v>2142</v>
      </c>
      <c r="E469" s="25">
        <v>1510</v>
      </c>
      <c r="F469" s="25">
        <v>35</v>
      </c>
      <c r="G469" s="25">
        <v>250</v>
      </c>
      <c r="H469" s="25" t="s">
        <v>606</v>
      </c>
      <c r="I469" s="25">
        <v>3687</v>
      </c>
      <c r="J469" s="25">
        <v>178.08</v>
      </c>
      <c r="K469" s="25" t="s">
        <v>606</v>
      </c>
      <c r="L469" s="25"/>
      <c r="M469" s="25">
        <v>3749.2</v>
      </c>
    </row>
    <row r="470" spans="1:13" ht="20.100000000000001" customHeight="1" x14ac:dyDescent="0.2">
      <c r="A470" s="89">
        <v>461</v>
      </c>
      <c r="B470" s="80" t="s">
        <v>1797</v>
      </c>
      <c r="C470" s="81" t="s">
        <v>1824</v>
      </c>
      <c r="D470" s="44">
        <v>2142</v>
      </c>
      <c r="E470" s="44">
        <v>1510</v>
      </c>
      <c r="F470" s="44">
        <v>50</v>
      </c>
      <c r="G470" s="44">
        <v>250</v>
      </c>
      <c r="H470" s="25" t="s">
        <v>606</v>
      </c>
      <c r="I470" s="44">
        <v>3702</v>
      </c>
      <c r="J470" s="44">
        <v>178.81</v>
      </c>
      <c r="K470" s="25" t="s">
        <v>606</v>
      </c>
      <c r="L470" s="44"/>
      <c r="M470" s="44">
        <v>3753.4700000000003</v>
      </c>
    </row>
    <row r="471" spans="1:13" ht="20.100000000000001" customHeight="1" x14ac:dyDescent="0.2">
      <c r="A471" s="89">
        <v>462</v>
      </c>
      <c r="B471" s="80" t="s">
        <v>1665</v>
      </c>
      <c r="C471" s="81" t="s">
        <v>646</v>
      </c>
      <c r="D471" s="44">
        <v>2347.5</v>
      </c>
      <c r="E471" s="44">
        <v>1510</v>
      </c>
      <c r="F471" s="44">
        <v>75</v>
      </c>
      <c r="G471" s="44">
        <v>250</v>
      </c>
      <c r="H471" s="25" t="s">
        <v>606</v>
      </c>
      <c r="I471" s="44">
        <v>3932.5</v>
      </c>
      <c r="J471" s="44">
        <v>189.94</v>
      </c>
      <c r="K471" s="25" t="s">
        <v>606</v>
      </c>
      <c r="L471" s="44"/>
      <c r="M471" s="44">
        <v>3943.09</v>
      </c>
    </row>
    <row r="472" spans="1:13" ht="20.100000000000001" customHeight="1" x14ac:dyDescent="0.2">
      <c r="A472" s="89">
        <v>463</v>
      </c>
      <c r="B472" s="60" t="s">
        <v>715</v>
      </c>
      <c r="C472" s="61" t="s">
        <v>605</v>
      </c>
      <c r="D472" s="30">
        <v>2142</v>
      </c>
      <c r="E472" s="25">
        <v>1510</v>
      </c>
      <c r="F472" s="25">
        <v>0</v>
      </c>
      <c r="G472" s="30">
        <v>250</v>
      </c>
      <c r="H472" s="25" t="s">
        <v>606</v>
      </c>
      <c r="I472" s="25">
        <v>3652</v>
      </c>
      <c r="J472" s="25">
        <v>176.39</v>
      </c>
      <c r="K472" s="25" t="s">
        <v>606</v>
      </c>
      <c r="L472" s="25"/>
      <c r="M472" s="25">
        <v>3725.61</v>
      </c>
    </row>
    <row r="473" spans="1:13" ht="20.100000000000001" customHeight="1" x14ac:dyDescent="0.2">
      <c r="A473" s="89">
        <v>464</v>
      </c>
      <c r="B473" s="80" t="s">
        <v>1194</v>
      </c>
      <c r="C473" s="81" t="s">
        <v>1178</v>
      </c>
      <c r="D473" s="44">
        <v>2327.7000000000003</v>
      </c>
      <c r="E473" s="44">
        <v>1510</v>
      </c>
      <c r="F473" s="25" t="s">
        <v>606</v>
      </c>
      <c r="G473" s="44">
        <v>250</v>
      </c>
      <c r="H473" s="25" t="s">
        <v>606</v>
      </c>
      <c r="I473" s="44">
        <v>3837.7</v>
      </c>
      <c r="J473" s="44">
        <v>185.36</v>
      </c>
      <c r="K473" s="25" t="s">
        <v>606</v>
      </c>
      <c r="L473" s="44"/>
      <c r="M473" s="44">
        <v>3892.34</v>
      </c>
    </row>
    <row r="474" spans="1:13" ht="20.100000000000001" customHeight="1" x14ac:dyDescent="0.2">
      <c r="A474" s="89">
        <v>465</v>
      </c>
      <c r="B474" s="63" t="s">
        <v>931</v>
      </c>
      <c r="C474" s="61" t="s">
        <v>869</v>
      </c>
      <c r="D474" s="25">
        <v>2142</v>
      </c>
      <c r="E474" s="25">
        <v>1510</v>
      </c>
      <c r="F474" s="25" t="s">
        <v>606</v>
      </c>
      <c r="G474" s="25">
        <v>250</v>
      </c>
      <c r="H474" s="25" t="s">
        <v>606</v>
      </c>
      <c r="I474" s="25">
        <v>3687</v>
      </c>
      <c r="J474" s="25">
        <v>178.08</v>
      </c>
      <c r="K474" s="25" t="s">
        <v>606</v>
      </c>
      <c r="L474" s="25"/>
      <c r="M474" s="25">
        <v>1718.73</v>
      </c>
    </row>
    <row r="475" spans="1:13" ht="20.100000000000001" customHeight="1" x14ac:dyDescent="0.2">
      <c r="A475" s="89">
        <v>466</v>
      </c>
      <c r="B475" s="80" t="s">
        <v>1133</v>
      </c>
      <c r="C475" s="81" t="s">
        <v>610</v>
      </c>
      <c r="D475" s="44">
        <v>2176.2000000000003</v>
      </c>
      <c r="E475" s="44">
        <v>1510</v>
      </c>
      <c r="F475" s="25" t="s">
        <v>606</v>
      </c>
      <c r="G475" s="44">
        <v>250</v>
      </c>
      <c r="H475" s="25" t="s">
        <v>606</v>
      </c>
      <c r="I475" s="44">
        <v>3686.2</v>
      </c>
      <c r="J475" s="44">
        <v>178.04</v>
      </c>
      <c r="K475" s="25" t="s">
        <v>606</v>
      </c>
      <c r="L475" s="44"/>
      <c r="M475" s="44">
        <v>3000.81</v>
      </c>
    </row>
    <row r="476" spans="1:13" ht="20.100000000000001" customHeight="1" x14ac:dyDescent="0.2">
      <c r="A476" s="89">
        <v>467</v>
      </c>
      <c r="B476" s="80" t="s">
        <v>1093</v>
      </c>
      <c r="C476" s="81" t="s">
        <v>1095</v>
      </c>
      <c r="D476" s="44">
        <v>2142</v>
      </c>
      <c r="E476" s="55">
        <f>950+560</f>
        <v>1510</v>
      </c>
      <c r="F476" s="44">
        <v>75</v>
      </c>
      <c r="G476" s="44">
        <v>250</v>
      </c>
      <c r="H476" s="25" t="s">
        <v>606</v>
      </c>
      <c r="I476" s="44">
        <v>3727</v>
      </c>
      <c r="J476" s="44">
        <v>180.01</v>
      </c>
      <c r="K476" s="25" t="s">
        <v>606</v>
      </c>
      <c r="L476" s="44"/>
      <c r="M476" s="44">
        <v>2373.34</v>
      </c>
    </row>
    <row r="477" spans="1:13" ht="20.100000000000001" customHeight="1" x14ac:dyDescent="0.2">
      <c r="A477" s="89">
        <v>468</v>
      </c>
      <c r="B477" s="64" t="s">
        <v>645</v>
      </c>
      <c r="C477" s="61" t="s">
        <v>622</v>
      </c>
      <c r="D477" s="25">
        <v>2176.2000000000003</v>
      </c>
      <c r="E477" s="25">
        <v>1510</v>
      </c>
      <c r="F477" s="25">
        <v>35</v>
      </c>
      <c r="G477" s="35">
        <v>250</v>
      </c>
      <c r="H477" s="25" t="s">
        <v>606</v>
      </c>
      <c r="I477" s="25">
        <v>3721.2000000000003</v>
      </c>
      <c r="J477" s="25">
        <v>179.73</v>
      </c>
      <c r="K477" s="25" t="s">
        <v>606</v>
      </c>
      <c r="L477" s="25"/>
      <c r="M477" s="25">
        <v>3776.8</v>
      </c>
    </row>
    <row r="478" spans="1:13" ht="20.100000000000001" customHeight="1" x14ac:dyDescent="0.2">
      <c r="A478" s="89">
        <v>469</v>
      </c>
      <c r="B478" s="60" t="s">
        <v>655</v>
      </c>
      <c r="C478" s="61" t="s">
        <v>671</v>
      </c>
      <c r="D478" s="25">
        <v>2176.2000000000003</v>
      </c>
      <c r="E478" s="25">
        <v>1510</v>
      </c>
      <c r="F478" s="25">
        <v>75</v>
      </c>
      <c r="G478" s="25">
        <v>250</v>
      </c>
      <c r="H478" s="25" t="s">
        <v>606</v>
      </c>
      <c r="I478" s="25">
        <v>3761.2000000000003</v>
      </c>
      <c r="J478" s="25">
        <v>181.67</v>
      </c>
      <c r="K478" s="25" t="s">
        <v>606</v>
      </c>
      <c r="L478" s="25"/>
      <c r="M478" s="25">
        <v>3804.86</v>
      </c>
    </row>
    <row r="479" spans="1:13" ht="20.100000000000001" customHeight="1" x14ac:dyDescent="0.2">
      <c r="A479" s="89">
        <v>470</v>
      </c>
      <c r="B479" s="80" t="s">
        <v>1570</v>
      </c>
      <c r="C479" s="81" t="s">
        <v>597</v>
      </c>
      <c r="D479" s="44">
        <v>2142</v>
      </c>
      <c r="E479" s="44">
        <v>1510</v>
      </c>
      <c r="F479" s="44">
        <v>35</v>
      </c>
      <c r="G479" s="44">
        <v>250</v>
      </c>
      <c r="H479" s="25" t="s">
        <v>606</v>
      </c>
      <c r="I479" s="44">
        <v>3687</v>
      </c>
      <c r="J479" s="44">
        <v>178.08</v>
      </c>
      <c r="K479" s="25" t="s">
        <v>606</v>
      </c>
      <c r="L479" s="44"/>
      <c r="M479" s="44">
        <v>3069.92</v>
      </c>
    </row>
    <row r="480" spans="1:13" ht="20.100000000000001" customHeight="1" x14ac:dyDescent="0.2">
      <c r="A480" s="89">
        <v>471</v>
      </c>
      <c r="B480" s="80" t="s">
        <v>1142</v>
      </c>
      <c r="C480" s="81" t="s">
        <v>1177</v>
      </c>
      <c r="D480" s="44">
        <v>2297.7000000000003</v>
      </c>
      <c r="E480" s="44">
        <v>1510</v>
      </c>
      <c r="F480" s="25" t="s">
        <v>606</v>
      </c>
      <c r="G480" s="44">
        <v>250</v>
      </c>
      <c r="H480" s="25" t="s">
        <v>606</v>
      </c>
      <c r="I480" s="44">
        <v>3807.7</v>
      </c>
      <c r="J480" s="44">
        <v>183.91</v>
      </c>
      <c r="K480" s="25" t="s">
        <v>606</v>
      </c>
      <c r="L480" s="44"/>
      <c r="M480" s="44">
        <v>2702.84</v>
      </c>
    </row>
    <row r="481" spans="1:13" ht="20.100000000000001" customHeight="1" x14ac:dyDescent="0.2">
      <c r="A481" s="89">
        <v>472</v>
      </c>
      <c r="B481" s="60" t="s">
        <v>1034</v>
      </c>
      <c r="C481" s="61" t="s">
        <v>1072</v>
      </c>
      <c r="D481" s="25">
        <v>2142</v>
      </c>
      <c r="E481" s="25">
        <v>1510</v>
      </c>
      <c r="F481" s="25">
        <v>75</v>
      </c>
      <c r="G481" s="25">
        <v>250</v>
      </c>
      <c r="H481" s="25" t="s">
        <v>606</v>
      </c>
      <c r="I481" s="25">
        <v>3727</v>
      </c>
      <c r="J481" s="25">
        <v>180.01</v>
      </c>
      <c r="K481" s="25" t="s">
        <v>606</v>
      </c>
      <c r="L481" s="25"/>
      <c r="M481" s="25">
        <v>3777.27</v>
      </c>
    </row>
    <row r="482" spans="1:13" ht="20.100000000000001" customHeight="1" x14ac:dyDescent="0.2">
      <c r="A482" s="89">
        <v>473</v>
      </c>
      <c r="B482" s="60" t="s">
        <v>895</v>
      </c>
      <c r="C482" s="61" t="s">
        <v>597</v>
      </c>
      <c r="D482" s="25">
        <v>2142</v>
      </c>
      <c r="E482" s="25">
        <v>1510</v>
      </c>
      <c r="F482" s="25" t="s">
        <v>606</v>
      </c>
      <c r="G482" s="25">
        <v>250</v>
      </c>
      <c r="H482" s="25" t="s">
        <v>606</v>
      </c>
      <c r="I482" s="25">
        <v>3652</v>
      </c>
      <c r="J482" s="25">
        <v>176.39</v>
      </c>
      <c r="K482" s="25" t="s">
        <v>606</v>
      </c>
      <c r="L482" s="25"/>
      <c r="M482" s="25">
        <v>2601.4900000000002</v>
      </c>
    </row>
    <row r="483" spans="1:13" ht="20.100000000000001" customHeight="1" x14ac:dyDescent="0.2">
      <c r="A483" s="89">
        <v>474</v>
      </c>
      <c r="B483" s="60" t="s">
        <v>1831</v>
      </c>
      <c r="C483" s="61" t="s">
        <v>597</v>
      </c>
      <c r="D483" s="25">
        <v>2070.6000000000004</v>
      </c>
      <c r="E483" s="25">
        <v>1308.67</v>
      </c>
      <c r="F483" s="25" t="s">
        <v>606</v>
      </c>
      <c r="G483" s="25">
        <v>216.67</v>
      </c>
      <c r="H483" s="25" t="s">
        <v>606</v>
      </c>
      <c r="I483" s="25">
        <v>3530.2700000000004</v>
      </c>
      <c r="J483" s="25">
        <v>170.51</v>
      </c>
      <c r="K483" s="25" t="s">
        <v>606</v>
      </c>
      <c r="L483" s="25"/>
      <c r="M483" s="25">
        <v>3601.4300000000003</v>
      </c>
    </row>
    <row r="484" spans="1:13" ht="20.100000000000001" customHeight="1" x14ac:dyDescent="0.2">
      <c r="A484" s="89">
        <v>475</v>
      </c>
      <c r="B484" s="80" t="s">
        <v>1653</v>
      </c>
      <c r="C484" s="81" t="s">
        <v>646</v>
      </c>
      <c r="D484" s="44">
        <v>2347.5</v>
      </c>
      <c r="E484" s="44">
        <v>1510</v>
      </c>
      <c r="F484" s="44">
        <v>75</v>
      </c>
      <c r="G484" s="44">
        <v>250</v>
      </c>
      <c r="H484" s="25" t="s">
        <v>606</v>
      </c>
      <c r="I484" s="44">
        <v>3932.5</v>
      </c>
      <c r="J484" s="44">
        <v>189.94</v>
      </c>
      <c r="K484" s="25" t="s">
        <v>606</v>
      </c>
      <c r="L484" s="44"/>
      <c r="M484" s="44">
        <v>1937.4499999999998</v>
      </c>
    </row>
    <row r="485" spans="1:13" ht="20.100000000000001" customHeight="1" x14ac:dyDescent="0.2">
      <c r="A485" s="89">
        <v>476</v>
      </c>
      <c r="B485" s="60" t="s">
        <v>777</v>
      </c>
      <c r="C485" s="61" t="s">
        <v>745</v>
      </c>
      <c r="D485" s="25">
        <v>2142</v>
      </c>
      <c r="E485" s="25">
        <v>1510</v>
      </c>
      <c r="F485" s="25">
        <v>50</v>
      </c>
      <c r="G485" s="25">
        <v>250</v>
      </c>
      <c r="H485" s="25" t="s">
        <v>606</v>
      </c>
      <c r="I485" s="25">
        <v>3702</v>
      </c>
      <c r="J485" s="25">
        <v>178.81</v>
      </c>
      <c r="K485" s="25" t="s">
        <v>606</v>
      </c>
      <c r="L485" s="25"/>
      <c r="M485" s="25">
        <v>3753.4700000000003</v>
      </c>
    </row>
    <row r="486" spans="1:13" ht="20.100000000000001" customHeight="1" x14ac:dyDescent="0.2">
      <c r="A486" s="89">
        <v>477</v>
      </c>
      <c r="B486" s="80" t="s">
        <v>1430</v>
      </c>
      <c r="C486" s="81" t="s">
        <v>672</v>
      </c>
      <c r="D486" s="44">
        <v>2142</v>
      </c>
      <c r="E486" s="44">
        <v>1510</v>
      </c>
      <c r="F486" s="44">
        <v>50</v>
      </c>
      <c r="G486" s="44">
        <v>250</v>
      </c>
      <c r="H486" s="25" t="s">
        <v>606</v>
      </c>
      <c r="I486" s="44">
        <v>3702</v>
      </c>
      <c r="J486" s="44">
        <v>178.81</v>
      </c>
      <c r="K486" s="25" t="s">
        <v>606</v>
      </c>
      <c r="L486" s="44"/>
      <c r="M486" s="44">
        <v>1873.3000000000002</v>
      </c>
    </row>
    <row r="487" spans="1:13" ht="20.100000000000001" customHeight="1" x14ac:dyDescent="0.2">
      <c r="A487" s="89">
        <v>478</v>
      </c>
      <c r="B487" s="68" t="s">
        <v>704</v>
      </c>
      <c r="C487" s="61" t="s">
        <v>672</v>
      </c>
      <c r="D487" s="25">
        <v>2142</v>
      </c>
      <c r="E487" s="25">
        <v>1510</v>
      </c>
      <c r="F487" s="25">
        <v>0</v>
      </c>
      <c r="G487" s="25">
        <v>250</v>
      </c>
      <c r="H487" s="25" t="s">
        <v>606</v>
      </c>
      <c r="I487" s="25">
        <v>3652</v>
      </c>
      <c r="J487" s="25">
        <v>176.39</v>
      </c>
      <c r="K487" s="25" t="s">
        <v>606</v>
      </c>
      <c r="L487" s="25"/>
      <c r="M487" s="25">
        <v>3715.89</v>
      </c>
    </row>
    <row r="488" spans="1:13" ht="20.100000000000001" customHeight="1" x14ac:dyDescent="0.2">
      <c r="A488" s="89">
        <v>479</v>
      </c>
      <c r="B488" s="60" t="s">
        <v>820</v>
      </c>
      <c r="C488" s="61" t="s">
        <v>869</v>
      </c>
      <c r="D488" s="25">
        <v>2142</v>
      </c>
      <c r="E488" s="25">
        <v>1510</v>
      </c>
      <c r="F488" s="25">
        <v>35</v>
      </c>
      <c r="G488" s="25">
        <v>250</v>
      </c>
      <c r="H488" s="25" t="s">
        <v>606</v>
      </c>
      <c r="I488" s="25">
        <v>3687</v>
      </c>
      <c r="J488" s="25">
        <v>178.08</v>
      </c>
      <c r="K488" s="25" t="s">
        <v>606</v>
      </c>
      <c r="L488" s="25"/>
      <c r="M488" s="25">
        <v>3739.2</v>
      </c>
    </row>
    <row r="489" spans="1:13" ht="20.100000000000001" customHeight="1" x14ac:dyDescent="0.2">
      <c r="A489" s="89">
        <v>480</v>
      </c>
      <c r="B489" s="80" t="s">
        <v>1145</v>
      </c>
      <c r="C489" s="81" t="s">
        <v>943</v>
      </c>
      <c r="D489" s="44">
        <v>2142</v>
      </c>
      <c r="E489" s="44">
        <v>1510</v>
      </c>
      <c r="F489" s="25" t="s">
        <v>606</v>
      </c>
      <c r="G489" s="44">
        <v>250</v>
      </c>
      <c r="H489" s="25" t="s">
        <v>606</v>
      </c>
      <c r="I489" s="44">
        <v>3652</v>
      </c>
      <c r="J489" s="44">
        <v>176.39</v>
      </c>
      <c r="K489" s="25" t="s">
        <v>606</v>
      </c>
      <c r="L489" s="44"/>
      <c r="M489" s="44">
        <v>2814.97</v>
      </c>
    </row>
    <row r="490" spans="1:13" ht="20.100000000000001" customHeight="1" x14ac:dyDescent="0.2">
      <c r="A490" s="89">
        <v>481</v>
      </c>
      <c r="B490" s="49" t="s">
        <v>1203</v>
      </c>
      <c r="C490" s="81" t="s">
        <v>1178</v>
      </c>
      <c r="D490" s="44">
        <v>2327.7000000000003</v>
      </c>
      <c r="E490" s="44">
        <v>1510</v>
      </c>
      <c r="F490" s="25" t="s">
        <v>606</v>
      </c>
      <c r="G490" s="44">
        <v>250</v>
      </c>
      <c r="H490" s="25" t="s">
        <v>606</v>
      </c>
      <c r="I490" s="44">
        <v>3837.7</v>
      </c>
      <c r="J490" s="44">
        <v>185.36</v>
      </c>
      <c r="K490" s="25" t="s">
        <v>606</v>
      </c>
      <c r="L490" s="44"/>
      <c r="M490" s="54">
        <v>3892.34</v>
      </c>
    </row>
    <row r="491" spans="1:13" ht="20.100000000000001" customHeight="1" x14ac:dyDescent="0.2">
      <c r="A491" s="89">
        <v>482</v>
      </c>
      <c r="B491" s="49" t="s">
        <v>1209</v>
      </c>
      <c r="C491" s="81" t="s">
        <v>1178</v>
      </c>
      <c r="D491" s="44">
        <v>2327.7000000000003</v>
      </c>
      <c r="E491" s="44">
        <v>1510</v>
      </c>
      <c r="F491" s="25" t="s">
        <v>606</v>
      </c>
      <c r="G491" s="44">
        <v>250</v>
      </c>
      <c r="H491" s="25" t="s">
        <v>606</v>
      </c>
      <c r="I491" s="44">
        <v>3837.7</v>
      </c>
      <c r="J491" s="44">
        <v>185.36</v>
      </c>
      <c r="K491" s="25" t="s">
        <v>606</v>
      </c>
      <c r="L491" s="44"/>
      <c r="M491" s="54">
        <v>3892.34</v>
      </c>
    </row>
    <row r="492" spans="1:13" ht="20.100000000000001" customHeight="1" x14ac:dyDescent="0.2">
      <c r="A492" s="89">
        <v>483</v>
      </c>
      <c r="B492" s="80" t="s">
        <v>1555</v>
      </c>
      <c r="C492" s="81" t="s">
        <v>610</v>
      </c>
      <c r="D492" s="44">
        <v>2176.2000000000003</v>
      </c>
      <c r="E492" s="44">
        <v>1510</v>
      </c>
      <c r="F492" s="44">
        <v>75</v>
      </c>
      <c r="G492" s="44">
        <v>250</v>
      </c>
      <c r="H492" s="25" t="s">
        <v>606</v>
      </c>
      <c r="I492" s="44">
        <v>3761.2</v>
      </c>
      <c r="J492" s="44">
        <v>181.67</v>
      </c>
      <c r="K492" s="25" t="s">
        <v>606</v>
      </c>
      <c r="L492" s="44"/>
      <c r="M492" s="44">
        <v>3405.8</v>
      </c>
    </row>
    <row r="493" spans="1:13" ht="20.100000000000001" customHeight="1" x14ac:dyDescent="0.2">
      <c r="A493" s="89">
        <v>484</v>
      </c>
      <c r="B493" s="80" t="s">
        <v>1779</v>
      </c>
      <c r="C493" s="81" t="s">
        <v>1824</v>
      </c>
      <c r="D493" s="44">
        <v>2142</v>
      </c>
      <c r="E493" s="44">
        <v>1510</v>
      </c>
      <c r="F493" s="44">
        <v>50</v>
      </c>
      <c r="G493" s="44">
        <v>250</v>
      </c>
      <c r="H493" s="25" t="s">
        <v>606</v>
      </c>
      <c r="I493" s="44">
        <v>3702</v>
      </c>
      <c r="J493" s="44">
        <v>178.81</v>
      </c>
      <c r="K493" s="25" t="s">
        <v>606</v>
      </c>
      <c r="L493" s="44"/>
      <c r="M493" s="44">
        <v>3346.2500000000005</v>
      </c>
    </row>
    <row r="494" spans="1:13" ht="20.100000000000001" customHeight="1" x14ac:dyDescent="0.2">
      <c r="A494" s="89">
        <v>485</v>
      </c>
      <c r="B494" s="63" t="s">
        <v>663</v>
      </c>
      <c r="C494" s="61" t="s">
        <v>672</v>
      </c>
      <c r="D494" s="25">
        <v>2142</v>
      </c>
      <c r="E494" s="25">
        <v>1510</v>
      </c>
      <c r="F494" s="25">
        <v>75</v>
      </c>
      <c r="G494" s="25">
        <v>250</v>
      </c>
      <c r="H494" s="25" t="s">
        <v>606</v>
      </c>
      <c r="I494" s="25">
        <v>3727</v>
      </c>
      <c r="J494" s="25">
        <v>180.01</v>
      </c>
      <c r="K494" s="25" t="s">
        <v>606</v>
      </c>
      <c r="L494" s="25"/>
      <c r="M494" s="25">
        <v>1921.11</v>
      </c>
    </row>
    <row r="495" spans="1:13" ht="20.100000000000001" customHeight="1" x14ac:dyDescent="0.2">
      <c r="A495" s="89">
        <v>486</v>
      </c>
      <c r="B495" s="80" t="s">
        <v>1263</v>
      </c>
      <c r="C495" s="81" t="s">
        <v>943</v>
      </c>
      <c r="D495" s="44">
        <v>2142</v>
      </c>
      <c r="E495" s="56">
        <f>950+560</f>
        <v>1510</v>
      </c>
      <c r="F495" s="25" t="s">
        <v>606</v>
      </c>
      <c r="G495" s="44">
        <v>250</v>
      </c>
      <c r="H495" s="25" t="s">
        <v>606</v>
      </c>
      <c r="I495" s="44">
        <v>3727</v>
      </c>
      <c r="J495" s="44">
        <v>180.01410000000001</v>
      </c>
      <c r="K495" s="25" t="s">
        <v>606</v>
      </c>
      <c r="L495" s="44"/>
      <c r="M495" s="44">
        <v>2394.3759000000005</v>
      </c>
    </row>
    <row r="496" spans="1:13" ht="20.100000000000001" customHeight="1" x14ac:dyDescent="0.2">
      <c r="A496" s="89">
        <v>487</v>
      </c>
      <c r="B496" s="80" t="s">
        <v>1106</v>
      </c>
      <c r="C496" s="81" t="s">
        <v>1095</v>
      </c>
      <c r="D496" s="44">
        <v>2142</v>
      </c>
      <c r="E496" s="44">
        <v>1510</v>
      </c>
      <c r="F496" s="44">
        <v>75</v>
      </c>
      <c r="G496" s="44">
        <v>250</v>
      </c>
      <c r="H496" s="25" t="s">
        <v>606</v>
      </c>
      <c r="I496" s="44">
        <v>3727</v>
      </c>
      <c r="J496" s="44">
        <v>180.01</v>
      </c>
      <c r="K496" s="25" t="s">
        <v>606</v>
      </c>
      <c r="L496" s="44"/>
      <c r="M496" s="44">
        <v>3377.02</v>
      </c>
    </row>
    <row r="497" spans="1:13" ht="20.100000000000001" customHeight="1" x14ac:dyDescent="0.2">
      <c r="A497" s="89">
        <v>488</v>
      </c>
      <c r="B497" s="60" t="s">
        <v>730</v>
      </c>
      <c r="C497" s="61" t="s">
        <v>743</v>
      </c>
      <c r="D497" s="25">
        <v>2207.7000000000003</v>
      </c>
      <c r="E497" s="25">
        <v>1510</v>
      </c>
      <c r="F497" s="25">
        <v>50</v>
      </c>
      <c r="G497" s="25">
        <v>250</v>
      </c>
      <c r="H497" s="25" t="s">
        <v>606</v>
      </c>
      <c r="I497" s="25">
        <v>3767.7</v>
      </c>
      <c r="J497" s="25">
        <v>181.98</v>
      </c>
      <c r="K497" s="25" t="s">
        <v>606</v>
      </c>
      <c r="L497" s="25"/>
      <c r="M497" s="25">
        <v>3806.49</v>
      </c>
    </row>
    <row r="498" spans="1:13" ht="20.100000000000001" customHeight="1" x14ac:dyDescent="0.2">
      <c r="A498" s="89">
        <v>489</v>
      </c>
      <c r="B498" s="80" t="s">
        <v>1400</v>
      </c>
      <c r="C498" s="81" t="s">
        <v>672</v>
      </c>
      <c r="D498" s="44">
        <v>2142</v>
      </c>
      <c r="E498" s="44">
        <v>1510</v>
      </c>
      <c r="F498" s="44">
        <v>35</v>
      </c>
      <c r="G498" s="44">
        <v>250</v>
      </c>
      <c r="H498" s="25" t="s">
        <v>606</v>
      </c>
      <c r="I498" s="44">
        <v>3687</v>
      </c>
      <c r="J498" s="44">
        <v>178.08</v>
      </c>
      <c r="K498" s="25" t="s">
        <v>606</v>
      </c>
      <c r="L498" s="44"/>
      <c r="M498" s="44">
        <v>2307.15</v>
      </c>
    </row>
    <row r="499" spans="1:13" ht="20.100000000000001" customHeight="1" x14ac:dyDescent="0.2">
      <c r="A499" s="89">
        <v>490</v>
      </c>
      <c r="B499" s="60" t="s">
        <v>699</v>
      </c>
      <c r="C499" s="61" t="s">
        <v>605</v>
      </c>
      <c r="D499" s="25">
        <v>2142</v>
      </c>
      <c r="E499" s="25">
        <v>1510</v>
      </c>
      <c r="F499" s="25">
        <v>0</v>
      </c>
      <c r="G499" s="25">
        <v>250</v>
      </c>
      <c r="H499" s="25" t="s">
        <v>606</v>
      </c>
      <c r="I499" s="25">
        <v>3652</v>
      </c>
      <c r="J499" s="25">
        <v>176.39</v>
      </c>
      <c r="K499" s="25" t="s">
        <v>606</v>
      </c>
      <c r="L499" s="25"/>
      <c r="M499" s="25">
        <v>3715.89</v>
      </c>
    </row>
    <row r="500" spans="1:13" ht="20.100000000000001" customHeight="1" x14ac:dyDescent="0.2">
      <c r="A500" s="89">
        <v>491</v>
      </c>
      <c r="B500" s="80" t="s">
        <v>1785</v>
      </c>
      <c r="C500" s="81" t="s">
        <v>1824</v>
      </c>
      <c r="D500" s="44">
        <v>2142</v>
      </c>
      <c r="E500" s="44">
        <v>1510</v>
      </c>
      <c r="F500" s="44">
        <v>50</v>
      </c>
      <c r="G500" s="44">
        <v>250</v>
      </c>
      <c r="H500" s="25" t="s">
        <v>606</v>
      </c>
      <c r="I500" s="44">
        <v>3702</v>
      </c>
      <c r="J500" s="44">
        <v>178.81</v>
      </c>
      <c r="K500" s="25" t="s">
        <v>606</v>
      </c>
      <c r="L500" s="44"/>
      <c r="M500" s="44">
        <v>3763.4700000000003</v>
      </c>
    </row>
    <row r="501" spans="1:13" ht="20.100000000000001" customHeight="1" x14ac:dyDescent="0.2">
      <c r="A501" s="89">
        <v>492</v>
      </c>
      <c r="B501" s="80" t="s">
        <v>1169</v>
      </c>
      <c r="C501" s="81" t="s">
        <v>598</v>
      </c>
      <c r="D501" s="44">
        <v>2142</v>
      </c>
      <c r="E501" s="44">
        <v>1510</v>
      </c>
      <c r="F501" s="25" t="s">
        <v>606</v>
      </c>
      <c r="G501" s="44">
        <v>250</v>
      </c>
      <c r="H501" s="25" t="s">
        <v>606</v>
      </c>
      <c r="I501" s="44">
        <v>3652</v>
      </c>
      <c r="J501" s="44">
        <v>176.39</v>
      </c>
      <c r="K501" s="25" t="s">
        <v>606</v>
      </c>
      <c r="L501" s="44"/>
      <c r="M501" s="44">
        <v>3725.61</v>
      </c>
    </row>
    <row r="502" spans="1:13" ht="20.100000000000001" customHeight="1" x14ac:dyDescent="0.2">
      <c r="A502" s="89">
        <v>493</v>
      </c>
      <c r="B502" s="49" t="s">
        <v>1113</v>
      </c>
      <c r="C502" s="81" t="s">
        <v>1095</v>
      </c>
      <c r="D502" s="44">
        <v>2142</v>
      </c>
      <c r="E502" s="44">
        <v>1510</v>
      </c>
      <c r="F502" s="44">
        <v>75</v>
      </c>
      <c r="G502" s="44">
        <v>250</v>
      </c>
      <c r="H502" s="25" t="s">
        <v>606</v>
      </c>
      <c r="I502" s="44">
        <v>3727</v>
      </c>
      <c r="J502" s="44">
        <v>180.01</v>
      </c>
      <c r="K502" s="25" t="s">
        <v>606</v>
      </c>
      <c r="L502" s="44"/>
      <c r="M502" s="44">
        <v>3387.02</v>
      </c>
    </row>
    <row r="503" spans="1:13" ht="20.100000000000001" customHeight="1" x14ac:dyDescent="0.2">
      <c r="A503" s="89">
        <v>494</v>
      </c>
      <c r="B503" s="63" t="s">
        <v>821</v>
      </c>
      <c r="C503" s="61" t="s">
        <v>869</v>
      </c>
      <c r="D503" s="25">
        <v>2142</v>
      </c>
      <c r="E503" s="25">
        <v>1510</v>
      </c>
      <c r="F503" s="25" t="s">
        <v>606</v>
      </c>
      <c r="G503" s="31">
        <v>250</v>
      </c>
      <c r="H503" s="25" t="s">
        <v>606</v>
      </c>
      <c r="I503" s="25">
        <v>3652</v>
      </c>
      <c r="J503" s="25">
        <v>176.39</v>
      </c>
      <c r="K503" s="25" t="s">
        <v>606</v>
      </c>
      <c r="L503" s="25"/>
      <c r="M503" s="25">
        <v>1977.31</v>
      </c>
    </row>
    <row r="504" spans="1:13" ht="20.100000000000001" customHeight="1" x14ac:dyDescent="0.2">
      <c r="A504" s="89">
        <v>495</v>
      </c>
      <c r="B504" s="80" t="s">
        <v>1660</v>
      </c>
      <c r="C504" s="81" t="s">
        <v>646</v>
      </c>
      <c r="D504" s="44">
        <v>2347.5</v>
      </c>
      <c r="E504" s="44">
        <v>1510</v>
      </c>
      <c r="F504" s="44">
        <v>75</v>
      </c>
      <c r="G504" s="44">
        <v>250</v>
      </c>
      <c r="H504" s="25" t="s">
        <v>606</v>
      </c>
      <c r="I504" s="44">
        <v>3932.5</v>
      </c>
      <c r="J504" s="44">
        <v>189.94</v>
      </c>
      <c r="K504" s="25" t="s">
        <v>606</v>
      </c>
      <c r="L504" s="44"/>
      <c r="M504" s="44">
        <v>3943.09</v>
      </c>
    </row>
    <row r="505" spans="1:13" ht="20.100000000000001" customHeight="1" x14ac:dyDescent="0.2">
      <c r="A505" s="89">
        <v>496</v>
      </c>
      <c r="B505" s="80" t="s">
        <v>1674</v>
      </c>
      <c r="C505" s="81" t="s">
        <v>742</v>
      </c>
      <c r="D505" s="44">
        <v>2238.9</v>
      </c>
      <c r="E505" s="44">
        <v>1510</v>
      </c>
      <c r="F505" s="44">
        <v>50</v>
      </c>
      <c r="G505" s="44">
        <v>250</v>
      </c>
      <c r="H505" s="25" t="s">
        <v>606</v>
      </c>
      <c r="I505" s="44">
        <v>3798.9</v>
      </c>
      <c r="J505" s="44">
        <v>183.49</v>
      </c>
      <c r="K505" s="25" t="s">
        <v>606</v>
      </c>
      <c r="L505" s="44"/>
      <c r="M505" s="44">
        <v>3447.5299999999997</v>
      </c>
    </row>
    <row r="506" spans="1:13" ht="20.100000000000001" customHeight="1" x14ac:dyDescent="0.2">
      <c r="A506" s="89">
        <v>497</v>
      </c>
      <c r="B506" s="80" t="s">
        <v>1118</v>
      </c>
      <c r="C506" s="81" t="s">
        <v>605</v>
      </c>
      <c r="D506" s="44">
        <v>2142</v>
      </c>
      <c r="E506" s="44">
        <v>1510</v>
      </c>
      <c r="F506" s="25" t="s">
        <v>606</v>
      </c>
      <c r="G506" s="44">
        <v>250</v>
      </c>
      <c r="H506" s="25" t="s">
        <v>606</v>
      </c>
      <c r="I506" s="44">
        <v>3652</v>
      </c>
      <c r="J506" s="44">
        <v>176.39</v>
      </c>
      <c r="K506" s="25" t="s">
        <v>606</v>
      </c>
      <c r="L506" s="44"/>
      <c r="M506" s="44">
        <v>3725.61</v>
      </c>
    </row>
    <row r="507" spans="1:13" ht="20.100000000000001" customHeight="1" x14ac:dyDescent="0.2">
      <c r="A507" s="89">
        <v>498</v>
      </c>
      <c r="B507" s="80" t="s">
        <v>1603</v>
      </c>
      <c r="C507" s="81" t="s">
        <v>1636</v>
      </c>
      <c r="D507" s="44">
        <v>2142</v>
      </c>
      <c r="E507" s="44">
        <v>1510</v>
      </c>
      <c r="F507" s="44">
        <v>50</v>
      </c>
      <c r="G507" s="44">
        <v>250</v>
      </c>
      <c r="H507" s="25" t="s">
        <v>606</v>
      </c>
      <c r="I507" s="44">
        <v>3702</v>
      </c>
      <c r="J507" s="44">
        <v>178.81</v>
      </c>
      <c r="K507" s="25" t="s">
        <v>606</v>
      </c>
      <c r="L507" s="44"/>
      <c r="M507" s="44">
        <v>2012.09</v>
      </c>
    </row>
    <row r="508" spans="1:13" ht="20.100000000000001" customHeight="1" x14ac:dyDescent="0.2">
      <c r="A508" s="89">
        <v>499</v>
      </c>
      <c r="B508" s="80" t="s">
        <v>1710</v>
      </c>
      <c r="C508" s="81" t="s">
        <v>744</v>
      </c>
      <c r="D508" s="44">
        <v>2176.1999999999998</v>
      </c>
      <c r="E508" s="44">
        <v>1510</v>
      </c>
      <c r="F508" s="44">
        <v>50</v>
      </c>
      <c r="G508" s="44">
        <v>250</v>
      </c>
      <c r="H508" s="25" t="s">
        <v>606</v>
      </c>
      <c r="I508" s="44">
        <v>3736.2</v>
      </c>
      <c r="J508" s="44">
        <v>180.46</v>
      </c>
      <c r="K508" s="25" t="s">
        <v>606</v>
      </c>
      <c r="L508" s="44"/>
      <c r="M508" s="44">
        <v>3394.7599999999998</v>
      </c>
    </row>
    <row r="509" spans="1:13" ht="20.100000000000001" customHeight="1" x14ac:dyDescent="0.2">
      <c r="A509" s="89">
        <v>500</v>
      </c>
      <c r="B509" s="60" t="s">
        <v>888</v>
      </c>
      <c r="C509" s="61" t="s">
        <v>869</v>
      </c>
      <c r="D509" s="25">
        <v>2142</v>
      </c>
      <c r="E509" s="25">
        <v>1510</v>
      </c>
      <c r="F509" s="25" t="s">
        <v>606</v>
      </c>
      <c r="G509" s="25">
        <v>250</v>
      </c>
      <c r="H509" s="25" t="s">
        <v>606</v>
      </c>
      <c r="I509" s="25">
        <v>3652</v>
      </c>
      <c r="J509" s="25">
        <v>176.39</v>
      </c>
      <c r="K509" s="25" t="s">
        <v>606</v>
      </c>
      <c r="L509" s="25"/>
      <c r="M509" s="25">
        <v>3313.8900000000003</v>
      </c>
    </row>
    <row r="510" spans="1:13" ht="20.100000000000001" customHeight="1" x14ac:dyDescent="0.2">
      <c r="A510" s="89">
        <v>501</v>
      </c>
      <c r="B510" s="80" t="s">
        <v>1465</v>
      </c>
      <c r="C510" s="81" t="s">
        <v>672</v>
      </c>
      <c r="D510" s="44">
        <v>2142</v>
      </c>
      <c r="E510" s="44">
        <v>1510</v>
      </c>
      <c r="F510" s="44">
        <v>35</v>
      </c>
      <c r="G510" s="44">
        <v>250</v>
      </c>
      <c r="H510" s="25" t="s">
        <v>606</v>
      </c>
      <c r="I510" s="44">
        <v>3687</v>
      </c>
      <c r="J510" s="44">
        <v>178.08</v>
      </c>
      <c r="K510" s="25" t="s">
        <v>606</v>
      </c>
      <c r="L510" s="44"/>
      <c r="M510" s="44">
        <v>2604.91</v>
      </c>
    </row>
    <row r="511" spans="1:13" ht="20.100000000000001" customHeight="1" x14ac:dyDescent="0.2">
      <c r="A511" s="89">
        <v>502</v>
      </c>
      <c r="B511" s="80" t="s">
        <v>1287</v>
      </c>
      <c r="C511" s="81" t="s">
        <v>672</v>
      </c>
      <c r="D511" s="44">
        <v>2142</v>
      </c>
      <c r="E511" s="44">
        <v>1510</v>
      </c>
      <c r="F511" s="44">
        <v>50</v>
      </c>
      <c r="G511" s="44">
        <v>250</v>
      </c>
      <c r="H511" s="25" t="s">
        <v>606</v>
      </c>
      <c r="I511" s="44">
        <v>3702</v>
      </c>
      <c r="J511" s="44">
        <v>178.81</v>
      </c>
      <c r="K511" s="25" t="s">
        <v>606</v>
      </c>
      <c r="L511" s="44"/>
      <c r="M511" s="44">
        <v>2788.37</v>
      </c>
    </row>
    <row r="512" spans="1:13" ht="20.100000000000001" customHeight="1" x14ac:dyDescent="0.2">
      <c r="A512" s="89">
        <v>503</v>
      </c>
      <c r="B512" s="60" t="s">
        <v>785</v>
      </c>
      <c r="C512" s="61" t="s">
        <v>869</v>
      </c>
      <c r="D512" s="25">
        <v>2142</v>
      </c>
      <c r="E512" s="25">
        <v>1510</v>
      </c>
      <c r="F512" s="25" t="s">
        <v>606</v>
      </c>
      <c r="G512" s="25">
        <v>250</v>
      </c>
      <c r="H512" s="25" t="s">
        <v>606</v>
      </c>
      <c r="I512" s="25">
        <v>3652</v>
      </c>
      <c r="J512" s="25">
        <v>176.39</v>
      </c>
      <c r="K512" s="25" t="s">
        <v>606</v>
      </c>
      <c r="L512" s="25"/>
      <c r="M512" s="25">
        <v>2734.27</v>
      </c>
    </row>
    <row r="513" spans="1:13" ht="20.100000000000001" customHeight="1" x14ac:dyDescent="0.2">
      <c r="A513" s="89">
        <v>504</v>
      </c>
      <c r="B513" s="80" t="s">
        <v>1617</v>
      </c>
      <c r="C513" s="81" t="s">
        <v>598</v>
      </c>
      <c r="D513" s="44">
        <v>2142</v>
      </c>
      <c r="E513" s="44">
        <v>1510</v>
      </c>
      <c r="F513" s="25" t="s">
        <v>606</v>
      </c>
      <c r="G513" s="44">
        <v>250</v>
      </c>
      <c r="H513" s="25" t="s">
        <v>606</v>
      </c>
      <c r="I513" s="44">
        <v>3652</v>
      </c>
      <c r="J513" s="44">
        <v>176.39</v>
      </c>
      <c r="K513" s="25" t="s">
        <v>606</v>
      </c>
      <c r="L513" s="44"/>
      <c r="M513" s="44">
        <v>3715.61</v>
      </c>
    </row>
    <row r="514" spans="1:13" ht="20.100000000000001" customHeight="1" x14ac:dyDescent="0.2">
      <c r="A514" s="89">
        <v>505</v>
      </c>
      <c r="B514" s="60" t="s">
        <v>629</v>
      </c>
      <c r="C514" s="61" t="s">
        <v>646</v>
      </c>
      <c r="D514" s="25">
        <v>2347.5</v>
      </c>
      <c r="E514" s="25">
        <v>1510</v>
      </c>
      <c r="F514" s="25">
        <v>75</v>
      </c>
      <c r="G514" s="25">
        <v>250</v>
      </c>
      <c r="H514" s="25" t="s">
        <v>606</v>
      </c>
      <c r="I514" s="25">
        <v>3932.5</v>
      </c>
      <c r="J514" s="25">
        <v>189.94</v>
      </c>
      <c r="K514" s="25" t="s">
        <v>606</v>
      </c>
      <c r="L514" s="25"/>
      <c r="M514" s="25">
        <v>3953.09</v>
      </c>
    </row>
    <row r="515" spans="1:13" ht="20.100000000000001" customHeight="1" x14ac:dyDescent="0.2">
      <c r="A515" s="89">
        <v>506</v>
      </c>
      <c r="B515" s="80" t="s">
        <v>1301</v>
      </c>
      <c r="C515" s="81" t="s">
        <v>672</v>
      </c>
      <c r="D515" s="44">
        <v>2142</v>
      </c>
      <c r="E515" s="44">
        <v>1510</v>
      </c>
      <c r="F515" s="44">
        <v>35</v>
      </c>
      <c r="G515" s="44">
        <v>250</v>
      </c>
      <c r="H515" s="25" t="s">
        <v>606</v>
      </c>
      <c r="I515" s="44">
        <v>3687</v>
      </c>
      <c r="J515" s="44">
        <v>178.08</v>
      </c>
      <c r="K515" s="25" t="s">
        <v>606</v>
      </c>
      <c r="L515" s="44"/>
      <c r="M515" s="44">
        <v>3739.2</v>
      </c>
    </row>
    <row r="516" spans="1:13" ht="20.100000000000001" customHeight="1" x14ac:dyDescent="0.2">
      <c r="A516" s="89">
        <v>507</v>
      </c>
      <c r="B516" s="80" t="s">
        <v>1378</v>
      </c>
      <c r="C516" s="81" t="s">
        <v>1508</v>
      </c>
      <c r="D516" s="44">
        <v>2142</v>
      </c>
      <c r="E516" s="44">
        <v>1510</v>
      </c>
      <c r="F516" s="44">
        <v>35</v>
      </c>
      <c r="G516" s="44">
        <v>250</v>
      </c>
      <c r="H516" s="25" t="s">
        <v>606</v>
      </c>
      <c r="I516" s="44">
        <v>3687</v>
      </c>
      <c r="J516" s="44">
        <v>178.08</v>
      </c>
      <c r="K516" s="25" t="s">
        <v>606</v>
      </c>
      <c r="L516" s="44"/>
      <c r="M516" s="44">
        <v>3749.2</v>
      </c>
    </row>
    <row r="517" spans="1:13" ht="20.100000000000001" customHeight="1" x14ac:dyDescent="0.2">
      <c r="A517" s="89">
        <v>508</v>
      </c>
      <c r="B517" s="80" t="s">
        <v>1609</v>
      </c>
      <c r="C517" s="81" t="s">
        <v>943</v>
      </c>
      <c r="D517" s="44">
        <v>2142</v>
      </c>
      <c r="E517" s="44">
        <v>1510</v>
      </c>
      <c r="F517" s="25" t="s">
        <v>606</v>
      </c>
      <c r="G517" s="44">
        <v>250</v>
      </c>
      <c r="H517" s="25" t="s">
        <v>606</v>
      </c>
      <c r="I517" s="44">
        <v>3652</v>
      </c>
      <c r="J517" s="44">
        <v>176.39</v>
      </c>
      <c r="K517" s="25" t="s">
        <v>606</v>
      </c>
      <c r="L517" s="44"/>
      <c r="M517" s="44">
        <v>2089.16</v>
      </c>
    </row>
    <row r="518" spans="1:13" ht="20.100000000000001" customHeight="1" x14ac:dyDescent="0.2">
      <c r="A518" s="89">
        <v>509</v>
      </c>
      <c r="B518" s="80" t="s">
        <v>1572</v>
      </c>
      <c r="C518" s="81" t="s">
        <v>598</v>
      </c>
      <c r="D518" s="44">
        <v>2142</v>
      </c>
      <c r="E518" s="44">
        <v>1510</v>
      </c>
      <c r="F518" s="25" t="s">
        <v>606</v>
      </c>
      <c r="G518" s="44">
        <v>250</v>
      </c>
      <c r="H518" s="25" t="s">
        <v>606</v>
      </c>
      <c r="I518" s="44">
        <v>3652</v>
      </c>
      <c r="J518" s="44">
        <v>176.39</v>
      </c>
      <c r="K518" s="25" t="s">
        <v>606</v>
      </c>
      <c r="L518" s="44"/>
      <c r="M518" s="44">
        <v>1923.51</v>
      </c>
    </row>
    <row r="519" spans="1:13" ht="20.100000000000001" customHeight="1" x14ac:dyDescent="0.2">
      <c r="A519" s="89">
        <v>510</v>
      </c>
      <c r="B519" s="63" t="s">
        <v>985</v>
      </c>
      <c r="C519" s="61" t="s">
        <v>943</v>
      </c>
      <c r="D519" s="25">
        <v>2142</v>
      </c>
      <c r="E519" s="25">
        <v>1510</v>
      </c>
      <c r="F519" s="25" t="s">
        <v>606</v>
      </c>
      <c r="G519" s="31">
        <v>250</v>
      </c>
      <c r="H519" s="25" t="s">
        <v>606</v>
      </c>
      <c r="I519" s="25">
        <v>3652</v>
      </c>
      <c r="J519" s="25">
        <v>176.39</v>
      </c>
      <c r="K519" s="25" t="s">
        <v>606</v>
      </c>
      <c r="L519" s="25"/>
      <c r="M519" s="25">
        <v>3715.8900000000003</v>
      </c>
    </row>
    <row r="520" spans="1:13" ht="20.100000000000001" customHeight="1" x14ac:dyDescent="0.2">
      <c r="A520" s="89">
        <v>511</v>
      </c>
      <c r="B520" s="49" t="s">
        <v>1221</v>
      </c>
      <c r="C520" s="81" t="s">
        <v>1261</v>
      </c>
      <c r="D520" s="44">
        <v>2269.1999999999998</v>
      </c>
      <c r="E520" s="44">
        <v>1510</v>
      </c>
      <c r="F520" s="25" t="s">
        <v>606</v>
      </c>
      <c r="G520" s="44">
        <v>250</v>
      </c>
      <c r="H520" s="25" t="s">
        <v>606</v>
      </c>
      <c r="I520" s="44">
        <v>3779.2</v>
      </c>
      <c r="J520" s="44">
        <v>182.54</v>
      </c>
      <c r="K520" s="25" t="s">
        <v>606</v>
      </c>
      <c r="L520" s="44"/>
      <c r="M520" s="54">
        <v>3836.66</v>
      </c>
    </row>
    <row r="521" spans="1:13" ht="20.100000000000001" customHeight="1" x14ac:dyDescent="0.2">
      <c r="A521" s="89">
        <v>512</v>
      </c>
      <c r="B521" s="60" t="s">
        <v>979</v>
      </c>
      <c r="C521" s="61" t="s">
        <v>869</v>
      </c>
      <c r="D521" s="25">
        <v>2142</v>
      </c>
      <c r="E521" s="25">
        <v>1510</v>
      </c>
      <c r="F521" s="25">
        <v>50</v>
      </c>
      <c r="G521" s="25">
        <v>250</v>
      </c>
      <c r="H521" s="25" t="s">
        <v>606</v>
      </c>
      <c r="I521" s="25">
        <v>3702</v>
      </c>
      <c r="J521" s="25">
        <v>178.81</v>
      </c>
      <c r="K521" s="25" t="s">
        <v>606</v>
      </c>
      <c r="L521" s="25"/>
      <c r="M521" s="25">
        <v>2851.3</v>
      </c>
    </row>
    <row r="522" spans="1:13" ht="20.100000000000001" customHeight="1" x14ac:dyDescent="0.2">
      <c r="A522" s="89">
        <v>513</v>
      </c>
      <c r="B522" s="80" t="s">
        <v>1774</v>
      </c>
      <c r="C522" s="81" t="s">
        <v>1824</v>
      </c>
      <c r="D522" s="44">
        <v>2142</v>
      </c>
      <c r="E522" s="44">
        <v>1510</v>
      </c>
      <c r="F522" s="44">
        <v>50</v>
      </c>
      <c r="G522" s="44">
        <v>250</v>
      </c>
      <c r="H522" s="25" t="s">
        <v>606</v>
      </c>
      <c r="I522" s="44">
        <v>3702</v>
      </c>
      <c r="J522" s="44">
        <v>178.81</v>
      </c>
      <c r="K522" s="25" t="s">
        <v>606</v>
      </c>
      <c r="L522" s="44"/>
      <c r="M522" s="44">
        <v>3763.4700000000003</v>
      </c>
    </row>
    <row r="523" spans="1:13" ht="20.100000000000001" customHeight="1" x14ac:dyDescent="0.2">
      <c r="A523" s="89">
        <v>514</v>
      </c>
      <c r="B523" s="80" t="s">
        <v>1776</v>
      </c>
      <c r="C523" s="81" t="s">
        <v>1824</v>
      </c>
      <c r="D523" s="44">
        <v>2142</v>
      </c>
      <c r="E523" s="44">
        <v>1510</v>
      </c>
      <c r="F523" s="44">
        <v>50</v>
      </c>
      <c r="G523" s="44">
        <v>250</v>
      </c>
      <c r="H523" s="25" t="s">
        <v>606</v>
      </c>
      <c r="I523" s="44">
        <v>3702</v>
      </c>
      <c r="J523" s="44">
        <v>178.81</v>
      </c>
      <c r="K523" s="25" t="s">
        <v>606</v>
      </c>
      <c r="L523" s="44"/>
      <c r="M523" s="44">
        <v>3763.4700000000003</v>
      </c>
    </row>
    <row r="524" spans="1:13" ht="20.100000000000001" customHeight="1" x14ac:dyDescent="0.2">
      <c r="A524" s="89">
        <v>515</v>
      </c>
      <c r="B524" s="80" t="s">
        <v>1467</v>
      </c>
      <c r="C524" s="81" t="s">
        <v>672</v>
      </c>
      <c r="D524" s="44">
        <v>2142</v>
      </c>
      <c r="E524" s="44">
        <v>1510</v>
      </c>
      <c r="F524" s="44">
        <v>35</v>
      </c>
      <c r="G524" s="44">
        <v>250</v>
      </c>
      <c r="H524" s="25" t="s">
        <v>606</v>
      </c>
      <c r="I524" s="44">
        <v>3687</v>
      </c>
      <c r="J524" s="44">
        <v>178.08</v>
      </c>
      <c r="K524" s="25" t="s">
        <v>606</v>
      </c>
      <c r="L524" s="44"/>
      <c r="M524" s="44">
        <v>1508.6800000000003</v>
      </c>
    </row>
    <row r="525" spans="1:13" ht="20.100000000000001" customHeight="1" x14ac:dyDescent="0.2">
      <c r="A525" s="89">
        <v>516</v>
      </c>
      <c r="B525" s="80" t="s">
        <v>1803</v>
      </c>
      <c r="C525" s="81" t="s">
        <v>1824</v>
      </c>
      <c r="D525" s="44">
        <v>2142</v>
      </c>
      <c r="E525" s="44">
        <v>1510</v>
      </c>
      <c r="F525" s="44">
        <v>50</v>
      </c>
      <c r="G525" s="44">
        <v>250</v>
      </c>
      <c r="H525" s="25" t="s">
        <v>606</v>
      </c>
      <c r="I525" s="44">
        <v>3702</v>
      </c>
      <c r="J525" s="44">
        <v>178.81</v>
      </c>
      <c r="K525" s="25" t="s">
        <v>606</v>
      </c>
      <c r="L525" s="44"/>
      <c r="M525" s="44">
        <v>2553.9500000000003</v>
      </c>
    </row>
    <row r="526" spans="1:13" ht="20.100000000000001" customHeight="1" x14ac:dyDescent="0.2">
      <c r="A526" s="89">
        <v>517</v>
      </c>
      <c r="B526" s="60" t="s">
        <v>988</v>
      </c>
      <c r="C526" s="61" t="s">
        <v>869</v>
      </c>
      <c r="D526" s="25">
        <v>2142</v>
      </c>
      <c r="E526" s="25">
        <v>1510</v>
      </c>
      <c r="F526" s="25" t="s">
        <v>606</v>
      </c>
      <c r="G526" s="25">
        <v>250</v>
      </c>
      <c r="H526" s="25" t="s">
        <v>606</v>
      </c>
      <c r="I526" s="33">
        <v>3652</v>
      </c>
      <c r="J526" s="25">
        <v>176.39</v>
      </c>
      <c r="K526" s="25" t="s">
        <v>606</v>
      </c>
      <c r="L526" s="25"/>
      <c r="M526" s="25">
        <v>3314.1700000000005</v>
      </c>
    </row>
    <row r="527" spans="1:13" ht="20.100000000000001" customHeight="1" x14ac:dyDescent="0.2">
      <c r="A527" s="89">
        <v>518</v>
      </c>
      <c r="B527" s="60" t="s">
        <v>847</v>
      </c>
      <c r="C527" s="61" t="s">
        <v>869</v>
      </c>
      <c r="D527" s="25">
        <v>2142</v>
      </c>
      <c r="E527" s="25">
        <v>1510</v>
      </c>
      <c r="F527" s="25" t="s">
        <v>606</v>
      </c>
      <c r="G527" s="25">
        <v>250</v>
      </c>
      <c r="H527" s="25" t="s">
        <v>606</v>
      </c>
      <c r="I527" s="25">
        <v>3652</v>
      </c>
      <c r="J527" s="25">
        <v>176.39</v>
      </c>
      <c r="K527" s="25" t="s">
        <v>606</v>
      </c>
      <c r="L527" s="25"/>
      <c r="M527" s="25">
        <v>586.04999999999995</v>
      </c>
    </row>
    <row r="528" spans="1:13" ht="20.100000000000001" customHeight="1" x14ac:dyDescent="0.2">
      <c r="A528" s="89">
        <v>519</v>
      </c>
      <c r="B528" s="80" t="s">
        <v>1727</v>
      </c>
      <c r="C528" s="81" t="s">
        <v>622</v>
      </c>
      <c r="D528" s="44">
        <v>2176.1999999999998</v>
      </c>
      <c r="E528" s="44">
        <v>1510</v>
      </c>
      <c r="F528" s="44">
        <v>75</v>
      </c>
      <c r="G528" s="44">
        <v>250</v>
      </c>
      <c r="H528" s="25" t="s">
        <v>606</v>
      </c>
      <c r="I528" s="44">
        <v>3761.2</v>
      </c>
      <c r="J528" s="44">
        <v>181.67</v>
      </c>
      <c r="K528" s="25" t="s">
        <v>606</v>
      </c>
      <c r="L528" s="44"/>
      <c r="M528" s="44">
        <v>1807.7399999999998</v>
      </c>
    </row>
    <row r="529" spans="1:13" ht="20.100000000000001" customHeight="1" x14ac:dyDescent="0.2">
      <c r="A529" s="89">
        <v>520</v>
      </c>
      <c r="B529" s="49" t="s">
        <v>1843</v>
      </c>
      <c r="C529" s="81" t="s">
        <v>1638</v>
      </c>
      <c r="D529" s="44">
        <v>2269.1999999999998</v>
      </c>
      <c r="E529" s="44">
        <v>1510</v>
      </c>
      <c r="F529" s="25" t="s">
        <v>606</v>
      </c>
      <c r="G529" s="44">
        <v>250</v>
      </c>
      <c r="H529" s="25" t="s">
        <v>606</v>
      </c>
      <c r="I529" s="44">
        <v>3779.2</v>
      </c>
      <c r="J529" s="44">
        <v>182.54</v>
      </c>
      <c r="K529" s="25" t="s">
        <v>606</v>
      </c>
      <c r="L529" s="44"/>
      <c r="M529" s="54">
        <v>3846.66</v>
      </c>
    </row>
    <row r="530" spans="1:13" ht="20.100000000000001" customHeight="1" x14ac:dyDescent="0.2">
      <c r="A530" s="89">
        <v>521</v>
      </c>
      <c r="B530" s="80" t="s">
        <v>1432</v>
      </c>
      <c r="C530" s="81" t="s">
        <v>672</v>
      </c>
      <c r="D530" s="44">
        <v>2142</v>
      </c>
      <c r="E530" s="44">
        <v>1510</v>
      </c>
      <c r="F530" s="44">
        <v>75</v>
      </c>
      <c r="G530" s="44">
        <v>250</v>
      </c>
      <c r="H530" s="25" t="s">
        <v>606</v>
      </c>
      <c r="I530" s="44">
        <v>3727</v>
      </c>
      <c r="J530" s="44">
        <v>180.01</v>
      </c>
      <c r="K530" s="25" t="s">
        <v>606</v>
      </c>
      <c r="L530" s="44"/>
      <c r="M530" s="44">
        <v>3387.02</v>
      </c>
    </row>
    <row r="531" spans="1:13" ht="20.100000000000001" customHeight="1" x14ac:dyDescent="0.2">
      <c r="A531" s="89">
        <v>522</v>
      </c>
      <c r="B531" s="80" t="s">
        <v>1791</v>
      </c>
      <c r="C531" s="81" t="s">
        <v>1824</v>
      </c>
      <c r="D531" s="44">
        <v>2142</v>
      </c>
      <c r="E531" s="44">
        <v>1510</v>
      </c>
      <c r="F531" s="44">
        <v>50</v>
      </c>
      <c r="G531" s="44">
        <v>250</v>
      </c>
      <c r="H531" s="25" t="s">
        <v>606</v>
      </c>
      <c r="I531" s="44">
        <v>3702</v>
      </c>
      <c r="J531" s="44">
        <v>178.81</v>
      </c>
      <c r="K531" s="25" t="s">
        <v>606</v>
      </c>
      <c r="L531" s="44"/>
      <c r="M531" s="44">
        <v>3365.9700000000003</v>
      </c>
    </row>
    <row r="532" spans="1:13" ht="20.100000000000001" customHeight="1" x14ac:dyDescent="0.2">
      <c r="A532" s="89">
        <v>523</v>
      </c>
      <c r="B532" s="80" t="s">
        <v>1417</v>
      </c>
      <c r="C532" s="81" t="s">
        <v>672</v>
      </c>
      <c r="D532" s="44">
        <v>2142</v>
      </c>
      <c r="E532" s="44">
        <v>1510</v>
      </c>
      <c r="F532" s="44">
        <v>35</v>
      </c>
      <c r="G532" s="44">
        <v>250</v>
      </c>
      <c r="H532" s="25" t="s">
        <v>606</v>
      </c>
      <c r="I532" s="44">
        <v>3687</v>
      </c>
      <c r="J532" s="44">
        <v>178.08</v>
      </c>
      <c r="K532" s="25" t="s">
        <v>606</v>
      </c>
      <c r="L532" s="44"/>
      <c r="M532" s="44">
        <v>3343.35</v>
      </c>
    </row>
    <row r="533" spans="1:13" ht="20.100000000000001" customHeight="1" x14ac:dyDescent="0.2">
      <c r="A533" s="89">
        <v>524</v>
      </c>
      <c r="B533" s="63" t="s">
        <v>685</v>
      </c>
      <c r="C533" s="61" t="s">
        <v>672</v>
      </c>
      <c r="D533" s="25">
        <v>2142</v>
      </c>
      <c r="E533" s="25">
        <v>1510</v>
      </c>
      <c r="F533" s="25">
        <v>35</v>
      </c>
      <c r="G533" s="31">
        <v>250</v>
      </c>
      <c r="H533" s="25" t="s">
        <v>606</v>
      </c>
      <c r="I533" s="25">
        <v>3687</v>
      </c>
      <c r="J533" s="25">
        <v>178.08</v>
      </c>
      <c r="K533" s="25" t="s">
        <v>606</v>
      </c>
      <c r="L533" s="25"/>
      <c r="M533" s="25">
        <v>2328.14</v>
      </c>
    </row>
    <row r="534" spans="1:13" ht="20.100000000000001" customHeight="1" x14ac:dyDescent="0.2">
      <c r="A534" s="89">
        <v>525</v>
      </c>
      <c r="B534" s="80" t="s">
        <v>1575</v>
      </c>
      <c r="C534" s="81" t="s">
        <v>610</v>
      </c>
      <c r="D534" s="44">
        <v>2176.2000000000003</v>
      </c>
      <c r="E534" s="44">
        <v>1510</v>
      </c>
      <c r="F534" s="44">
        <v>75</v>
      </c>
      <c r="G534" s="44">
        <v>250</v>
      </c>
      <c r="H534" s="25" t="s">
        <v>606</v>
      </c>
      <c r="I534" s="44">
        <v>3761.2</v>
      </c>
      <c r="J534" s="44">
        <v>181.67</v>
      </c>
      <c r="K534" s="25" t="s">
        <v>606</v>
      </c>
      <c r="L534" s="44"/>
      <c r="M534" s="44">
        <v>3804.86</v>
      </c>
    </row>
    <row r="535" spans="1:13" ht="20.100000000000001" customHeight="1" x14ac:dyDescent="0.2">
      <c r="A535" s="89">
        <v>526</v>
      </c>
      <c r="B535" s="80" t="s">
        <v>1284</v>
      </c>
      <c r="C535" s="81" t="s">
        <v>672</v>
      </c>
      <c r="D535" s="44">
        <v>2142</v>
      </c>
      <c r="E535" s="44">
        <v>1510</v>
      </c>
      <c r="F535" s="44">
        <v>35</v>
      </c>
      <c r="G535" s="44">
        <v>250</v>
      </c>
      <c r="H535" s="25" t="s">
        <v>606</v>
      </c>
      <c r="I535" s="44">
        <v>3687</v>
      </c>
      <c r="J535" s="44">
        <v>178.08</v>
      </c>
      <c r="K535" s="25" t="s">
        <v>606</v>
      </c>
      <c r="L535" s="44"/>
      <c r="M535" s="44">
        <v>3749.2</v>
      </c>
    </row>
    <row r="536" spans="1:13" ht="20.100000000000001" customHeight="1" x14ac:dyDescent="0.2">
      <c r="A536" s="89">
        <v>527</v>
      </c>
      <c r="B536" s="60" t="s">
        <v>661</v>
      </c>
      <c r="C536" s="61" t="s">
        <v>671</v>
      </c>
      <c r="D536" s="25">
        <v>2176.2000000000003</v>
      </c>
      <c r="E536" s="25">
        <v>1510</v>
      </c>
      <c r="F536" s="25">
        <v>35</v>
      </c>
      <c r="G536" s="25">
        <v>250</v>
      </c>
      <c r="H536" s="25" t="s">
        <v>606</v>
      </c>
      <c r="I536" s="25">
        <v>3721.2000000000003</v>
      </c>
      <c r="J536" s="25">
        <v>179.73</v>
      </c>
      <c r="K536" s="25" t="s">
        <v>606</v>
      </c>
      <c r="L536" s="25"/>
      <c r="M536" s="25">
        <v>2208.38</v>
      </c>
    </row>
    <row r="537" spans="1:13" ht="20.100000000000001" customHeight="1" x14ac:dyDescent="0.2">
      <c r="A537" s="89">
        <v>528</v>
      </c>
      <c r="B537" s="60" t="s">
        <v>1050</v>
      </c>
      <c r="C537" s="61" t="s">
        <v>869</v>
      </c>
      <c r="D537" s="25">
        <v>2142</v>
      </c>
      <c r="E537" s="25">
        <v>1510</v>
      </c>
      <c r="F537" s="25">
        <v>0</v>
      </c>
      <c r="G537" s="25">
        <v>250</v>
      </c>
      <c r="H537" s="25" t="s">
        <v>606</v>
      </c>
      <c r="I537" s="25">
        <v>3652</v>
      </c>
      <c r="J537" s="25">
        <v>176.39</v>
      </c>
      <c r="K537" s="25" t="s">
        <v>606</v>
      </c>
      <c r="L537" s="25"/>
      <c r="M537" s="25">
        <v>3705.8900000000003</v>
      </c>
    </row>
    <row r="538" spans="1:13" ht="20.100000000000001" customHeight="1" x14ac:dyDescent="0.2">
      <c r="A538" s="89">
        <v>529</v>
      </c>
      <c r="B538" s="60" t="s">
        <v>776</v>
      </c>
      <c r="C538" s="61" t="s">
        <v>745</v>
      </c>
      <c r="D538" s="25">
        <v>2142</v>
      </c>
      <c r="E538" s="25">
        <v>1510</v>
      </c>
      <c r="F538" s="25">
        <v>50</v>
      </c>
      <c r="G538" s="25">
        <v>250</v>
      </c>
      <c r="H538" s="25" t="s">
        <v>606</v>
      </c>
      <c r="I538" s="25">
        <v>3702</v>
      </c>
      <c r="J538" s="25">
        <v>178.81</v>
      </c>
      <c r="K538" s="25" t="s">
        <v>606</v>
      </c>
      <c r="L538" s="25"/>
      <c r="M538" s="25">
        <v>2012.09</v>
      </c>
    </row>
    <row r="539" spans="1:13" ht="20.100000000000001" customHeight="1" x14ac:dyDescent="0.2">
      <c r="A539" s="89">
        <v>530</v>
      </c>
      <c r="B539" s="60" t="s">
        <v>720</v>
      </c>
      <c r="C539" s="61" t="s">
        <v>722</v>
      </c>
      <c r="D539" s="25">
        <v>2142</v>
      </c>
      <c r="E539" s="25">
        <v>1510</v>
      </c>
      <c r="F539" s="25">
        <v>0</v>
      </c>
      <c r="G539" s="25">
        <v>250</v>
      </c>
      <c r="H539" s="25" t="s">
        <v>606</v>
      </c>
      <c r="I539" s="25">
        <v>3652</v>
      </c>
      <c r="J539" s="25">
        <v>176.39</v>
      </c>
      <c r="K539" s="25" t="s">
        <v>606</v>
      </c>
      <c r="L539" s="25"/>
      <c r="M539" s="25">
        <v>3715.61</v>
      </c>
    </row>
    <row r="540" spans="1:13" ht="20.100000000000001" customHeight="1" x14ac:dyDescent="0.2">
      <c r="A540" s="89">
        <v>531</v>
      </c>
      <c r="B540" s="68" t="s">
        <v>656</v>
      </c>
      <c r="C540" s="61" t="s">
        <v>671</v>
      </c>
      <c r="D540" s="25">
        <v>2176.2000000000003</v>
      </c>
      <c r="E540" s="25">
        <v>1510</v>
      </c>
      <c r="F540" s="25">
        <v>75</v>
      </c>
      <c r="G540" s="25">
        <v>250</v>
      </c>
      <c r="H540" s="25" t="s">
        <v>606</v>
      </c>
      <c r="I540" s="25">
        <v>3761.2000000000003</v>
      </c>
      <c r="J540" s="25">
        <v>181.67</v>
      </c>
      <c r="K540" s="25" t="s">
        <v>606</v>
      </c>
      <c r="L540" s="25"/>
      <c r="M540" s="25">
        <v>2254.98</v>
      </c>
    </row>
    <row r="541" spans="1:13" ht="20.100000000000001" customHeight="1" x14ac:dyDescent="0.2">
      <c r="A541" s="89">
        <v>532</v>
      </c>
      <c r="B541" s="80" t="s">
        <v>1770</v>
      </c>
      <c r="C541" s="81" t="s">
        <v>1824</v>
      </c>
      <c r="D541" s="44">
        <v>2142</v>
      </c>
      <c r="E541" s="44">
        <v>1510</v>
      </c>
      <c r="F541" s="44">
        <v>35</v>
      </c>
      <c r="G541" s="44">
        <v>250</v>
      </c>
      <c r="H541" s="25" t="s">
        <v>606</v>
      </c>
      <c r="I541" s="44">
        <v>3687</v>
      </c>
      <c r="J541" s="44">
        <v>178.08</v>
      </c>
      <c r="K541" s="25" t="s">
        <v>606</v>
      </c>
      <c r="L541" s="44"/>
      <c r="M541" s="44">
        <v>2082.56</v>
      </c>
    </row>
    <row r="542" spans="1:13" ht="20.100000000000001" customHeight="1" x14ac:dyDescent="0.2">
      <c r="A542" s="89">
        <v>533</v>
      </c>
      <c r="B542" s="80" t="s">
        <v>1174</v>
      </c>
      <c r="C542" s="81" t="s">
        <v>1181</v>
      </c>
      <c r="D542" s="44">
        <v>2327.7000000000003</v>
      </c>
      <c r="E542" s="44">
        <v>1510</v>
      </c>
      <c r="F542" s="25" t="s">
        <v>606</v>
      </c>
      <c r="G542" s="44">
        <v>250</v>
      </c>
      <c r="H542" s="25" t="s">
        <v>606</v>
      </c>
      <c r="I542" s="44">
        <v>3837.7</v>
      </c>
      <c r="J542" s="44">
        <v>185.36</v>
      </c>
      <c r="K542" s="25" t="s">
        <v>606</v>
      </c>
      <c r="L542" s="44"/>
      <c r="M542" s="44">
        <v>3892.34</v>
      </c>
    </row>
    <row r="543" spans="1:13" ht="20.100000000000001" customHeight="1" x14ac:dyDescent="0.2">
      <c r="A543" s="89">
        <v>534</v>
      </c>
      <c r="B543" s="60" t="s">
        <v>916</v>
      </c>
      <c r="C543" s="61" t="s">
        <v>869</v>
      </c>
      <c r="D543" s="25">
        <v>2142</v>
      </c>
      <c r="E543" s="25">
        <v>1510</v>
      </c>
      <c r="F543" s="25">
        <v>35</v>
      </c>
      <c r="G543" s="25">
        <v>250</v>
      </c>
      <c r="H543" s="25" t="s">
        <v>606</v>
      </c>
      <c r="I543" s="25">
        <v>3687</v>
      </c>
      <c r="J543" s="25">
        <v>178.08</v>
      </c>
      <c r="K543" s="25" t="s">
        <v>606</v>
      </c>
      <c r="L543" s="25"/>
      <c r="M543" s="25">
        <v>2610.0800000000004</v>
      </c>
    </row>
    <row r="544" spans="1:13" ht="20.100000000000001" customHeight="1" x14ac:dyDescent="0.2">
      <c r="A544" s="89">
        <v>535</v>
      </c>
      <c r="B544" s="80" t="s">
        <v>1806</v>
      </c>
      <c r="C544" s="81" t="s">
        <v>605</v>
      </c>
      <c r="D544" s="44">
        <v>2142</v>
      </c>
      <c r="E544" s="44">
        <v>1510</v>
      </c>
      <c r="F544" s="25" t="s">
        <v>606</v>
      </c>
      <c r="G544" s="44">
        <v>250</v>
      </c>
      <c r="H544" s="25" t="s">
        <v>606</v>
      </c>
      <c r="I544" s="44">
        <v>3652</v>
      </c>
      <c r="J544" s="44">
        <v>176.39</v>
      </c>
      <c r="K544" s="25" t="s">
        <v>606</v>
      </c>
      <c r="L544" s="44"/>
      <c r="M544" s="44">
        <v>3323.8900000000003</v>
      </c>
    </row>
    <row r="545" spans="1:13" ht="20.100000000000001" customHeight="1" x14ac:dyDescent="0.2">
      <c r="A545" s="89">
        <v>536</v>
      </c>
      <c r="B545" s="80" t="s">
        <v>1192</v>
      </c>
      <c r="C545" s="81" t="s">
        <v>1178</v>
      </c>
      <c r="D545" s="44">
        <v>2327.7000000000003</v>
      </c>
      <c r="E545" s="44">
        <v>1510</v>
      </c>
      <c r="F545" s="25" t="s">
        <v>606</v>
      </c>
      <c r="G545" s="44">
        <v>250</v>
      </c>
      <c r="H545" s="25" t="s">
        <v>606</v>
      </c>
      <c r="I545" s="44">
        <v>3837.7</v>
      </c>
      <c r="J545" s="44">
        <v>185.36</v>
      </c>
      <c r="K545" s="25" t="s">
        <v>606</v>
      </c>
      <c r="L545" s="44"/>
      <c r="M545" s="44">
        <v>3128.11</v>
      </c>
    </row>
    <row r="546" spans="1:13" ht="20.100000000000001" customHeight="1" x14ac:dyDescent="0.2">
      <c r="A546" s="89">
        <v>537</v>
      </c>
      <c r="B546" s="80" t="s">
        <v>1746</v>
      </c>
      <c r="C546" s="81" t="s">
        <v>1095</v>
      </c>
      <c r="D546" s="44">
        <v>2142</v>
      </c>
      <c r="E546" s="44">
        <v>1510</v>
      </c>
      <c r="F546" s="44">
        <v>50</v>
      </c>
      <c r="G546" s="44">
        <v>250</v>
      </c>
      <c r="H546" s="25" t="s">
        <v>606</v>
      </c>
      <c r="I546" s="44">
        <v>3702</v>
      </c>
      <c r="J546" s="44">
        <v>178.81</v>
      </c>
      <c r="K546" s="25" t="s">
        <v>606</v>
      </c>
      <c r="L546" s="44"/>
      <c r="M546" s="44">
        <v>1757.83</v>
      </c>
    </row>
    <row r="547" spans="1:13" ht="20.100000000000001" customHeight="1" x14ac:dyDescent="0.2">
      <c r="A547" s="89">
        <v>538</v>
      </c>
      <c r="B547" s="80" t="s">
        <v>1505</v>
      </c>
      <c r="C547" s="81" t="s">
        <v>672</v>
      </c>
      <c r="D547" s="44">
        <v>2142</v>
      </c>
      <c r="E547" s="44">
        <v>1510</v>
      </c>
      <c r="F547" s="25" t="s">
        <v>606</v>
      </c>
      <c r="G547" s="44">
        <v>250</v>
      </c>
      <c r="H547" s="25" t="s">
        <v>606</v>
      </c>
      <c r="I547" s="44">
        <v>3652</v>
      </c>
      <c r="J547" s="44">
        <v>176.39</v>
      </c>
      <c r="K547" s="25" t="s">
        <v>606</v>
      </c>
      <c r="L547" s="44"/>
      <c r="M547" s="44">
        <v>3715.61</v>
      </c>
    </row>
    <row r="548" spans="1:13" ht="20.100000000000001" customHeight="1" x14ac:dyDescent="0.2">
      <c r="A548" s="89">
        <v>539</v>
      </c>
      <c r="B548" s="80" t="s">
        <v>1391</v>
      </c>
      <c r="C548" s="81" t="s">
        <v>672</v>
      </c>
      <c r="D548" s="44">
        <v>2142</v>
      </c>
      <c r="E548" s="44">
        <v>1510</v>
      </c>
      <c r="F548" s="44">
        <v>35</v>
      </c>
      <c r="G548" s="44">
        <v>250</v>
      </c>
      <c r="H548" s="25" t="s">
        <v>606</v>
      </c>
      <c r="I548" s="44">
        <v>3687</v>
      </c>
      <c r="J548" s="44">
        <v>178.08</v>
      </c>
      <c r="K548" s="25" t="s">
        <v>606</v>
      </c>
      <c r="L548" s="44"/>
      <c r="M548" s="44">
        <v>2350.58</v>
      </c>
    </row>
    <row r="549" spans="1:13" ht="20.100000000000001" customHeight="1" x14ac:dyDescent="0.2">
      <c r="A549" s="89">
        <v>540</v>
      </c>
      <c r="B549" s="65" t="s">
        <v>923</v>
      </c>
      <c r="C549" s="61" t="s">
        <v>869</v>
      </c>
      <c r="D549" s="25">
        <v>2142</v>
      </c>
      <c r="E549" s="25">
        <v>1510</v>
      </c>
      <c r="F549" s="25" t="s">
        <v>606</v>
      </c>
      <c r="G549" s="25">
        <v>250</v>
      </c>
      <c r="H549" s="25" t="s">
        <v>606</v>
      </c>
      <c r="I549" s="25">
        <v>3652</v>
      </c>
      <c r="J549" s="25">
        <v>176.39</v>
      </c>
      <c r="K549" s="25" t="s">
        <v>606</v>
      </c>
      <c r="L549" s="25"/>
      <c r="M549" s="25">
        <v>3323.8900000000003</v>
      </c>
    </row>
    <row r="550" spans="1:13" ht="20.100000000000001" customHeight="1" x14ac:dyDescent="0.2">
      <c r="A550" s="89">
        <v>541</v>
      </c>
      <c r="B550" s="67" t="s">
        <v>590</v>
      </c>
      <c r="C550" s="75" t="s">
        <v>605</v>
      </c>
      <c r="D550" s="25">
        <v>2142</v>
      </c>
      <c r="E550" s="25">
        <v>1510</v>
      </c>
      <c r="F550" s="25" t="s">
        <v>606</v>
      </c>
      <c r="G550" s="25">
        <v>250</v>
      </c>
      <c r="H550" s="25" t="s">
        <v>606</v>
      </c>
      <c r="I550" s="25">
        <v>3725.61</v>
      </c>
      <c r="J550" s="25">
        <v>176.39</v>
      </c>
      <c r="K550" s="25" t="s">
        <v>606</v>
      </c>
      <c r="L550" s="25"/>
      <c r="M550" s="25">
        <v>3725.61</v>
      </c>
    </row>
    <row r="551" spans="1:13" ht="20.100000000000001" customHeight="1" x14ac:dyDescent="0.2">
      <c r="A551" s="89">
        <v>542</v>
      </c>
      <c r="B551" s="80" t="s">
        <v>1856</v>
      </c>
      <c r="C551" s="81" t="s">
        <v>1260</v>
      </c>
      <c r="D551" s="44">
        <v>1595.88</v>
      </c>
      <c r="E551" s="44">
        <v>1107.33</v>
      </c>
      <c r="F551" s="25" t="s">
        <v>606</v>
      </c>
      <c r="G551" s="44">
        <v>183.33</v>
      </c>
      <c r="H551" s="25" t="s">
        <v>606</v>
      </c>
      <c r="I551" s="44">
        <v>1107.33</v>
      </c>
      <c r="J551" s="44">
        <v>2703.21</v>
      </c>
      <c r="K551" s="25" t="s">
        <v>606</v>
      </c>
      <c r="L551" s="44"/>
      <c r="M551" s="44">
        <v>2755.97</v>
      </c>
    </row>
    <row r="552" spans="1:13" ht="20.100000000000001" customHeight="1" x14ac:dyDescent="0.2">
      <c r="A552" s="89">
        <v>543</v>
      </c>
      <c r="B552" s="80" t="s">
        <v>1087</v>
      </c>
      <c r="C552" s="45" t="s">
        <v>605</v>
      </c>
      <c r="D552" s="44">
        <v>2142</v>
      </c>
      <c r="E552" s="44">
        <v>1510</v>
      </c>
      <c r="F552" s="44">
        <v>35</v>
      </c>
      <c r="G552" s="44">
        <v>250</v>
      </c>
      <c r="H552" s="25" t="s">
        <v>606</v>
      </c>
      <c r="I552" s="44">
        <v>3687</v>
      </c>
      <c r="J552" s="44">
        <v>178.08</v>
      </c>
      <c r="K552" s="25" t="s">
        <v>606</v>
      </c>
      <c r="L552" s="44"/>
      <c r="M552" s="44">
        <v>3343.35</v>
      </c>
    </row>
    <row r="553" spans="1:13" ht="20.100000000000001" customHeight="1" x14ac:dyDescent="0.2">
      <c r="A553" s="89">
        <v>544</v>
      </c>
      <c r="B553" s="80" t="s">
        <v>1368</v>
      </c>
      <c r="C553" s="81" t="s">
        <v>672</v>
      </c>
      <c r="D553" s="44">
        <v>2142</v>
      </c>
      <c r="E553" s="44">
        <v>1510</v>
      </c>
      <c r="F553" s="44">
        <v>50</v>
      </c>
      <c r="G553" s="44">
        <v>250</v>
      </c>
      <c r="H553" s="25" t="s">
        <v>606</v>
      </c>
      <c r="I553" s="44">
        <v>3702</v>
      </c>
      <c r="J553" s="44">
        <v>178.81</v>
      </c>
      <c r="K553" s="25" t="s">
        <v>606</v>
      </c>
      <c r="L553" s="44"/>
      <c r="M553" s="44">
        <v>1867.4100000000003</v>
      </c>
    </row>
    <row r="554" spans="1:13" ht="20.100000000000001" customHeight="1" x14ac:dyDescent="0.2">
      <c r="A554" s="89">
        <v>545</v>
      </c>
      <c r="B554" s="60" t="s">
        <v>782</v>
      </c>
      <c r="C554" s="61" t="s">
        <v>869</v>
      </c>
      <c r="D554" s="25">
        <v>2142</v>
      </c>
      <c r="E554" s="25">
        <v>1510</v>
      </c>
      <c r="F554" s="25" t="s">
        <v>606</v>
      </c>
      <c r="G554" s="25">
        <v>250</v>
      </c>
      <c r="H554" s="25" t="s">
        <v>606</v>
      </c>
      <c r="I554" s="25">
        <v>3652</v>
      </c>
      <c r="J554" s="25">
        <v>176.39</v>
      </c>
      <c r="K554" s="25" t="s">
        <v>606</v>
      </c>
      <c r="L554" s="25"/>
      <c r="M554" s="25">
        <v>2036.09</v>
      </c>
    </row>
    <row r="555" spans="1:13" ht="20.100000000000001" customHeight="1" x14ac:dyDescent="0.2">
      <c r="A555" s="89">
        <v>546</v>
      </c>
      <c r="B555" s="60" t="s">
        <v>726</v>
      </c>
      <c r="C555" s="61" t="s">
        <v>646</v>
      </c>
      <c r="D555" s="25">
        <v>2347.5</v>
      </c>
      <c r="E555" s="25">
        <v>1510</v>
      </c>
      <c r="F555" s="25">
        <v>50</v>
      </c>
      <c r="G555" s="25">
        <v>250</v>
      </c>
      <c r="H555" s="25" t="s">
        <v>606</v>
      </c>
      <c r="I555" s="25">
        <v>3907.5</v>
      </c>
      <c r="J555" s="25">
        <v>188.73</v>
      </c>
      <c r="K555" s="25" t="s">
        <v>606</v>
      </c>
      <c r="L555" s="25"/>
      <c r="M555" s="25">
        <v>3489.4700000000003</v>
      </c>
    </row>
    <row r="556" spans="1:13" ht="20.100000000000001" customHeight="1" x14ac:dyDescent="0.2">
      <c r="A556" s="89">
        <v>547</v>
      </c>
      <c r="B556" s="66" t="s">
        <v>822</v>
      </c>
      <c r="C556" s="61" t="s">
        <v>869</v>
      </c>
      <c r="D556" s="25">
        <v>2142</v>
      </c>
      <c r="E556" s="25">
        <v>1510</v>
      </c>
      <c r="F556" s="25">
        <v>35</v>
      </c>
      <c r="G556" s="25">
        <v>250</v>
      </c>
      <c r="H556" s="25" t="s">
        <v>606</v>
      </c>
      <c r="I556" s="25">
        <v>3687</v>
      </c>
      <c r="J556" s="25">
        <v>178.08</v>
      </c>
      <c r="K556" s="25" t="s">
        <v>606</v>
      </c>
      <c r="L556" s="25"/>
      <c r="M556" s="25">
        <v>2041.98</v>
      </c>
    </row>
    <row r="557" spans="1:13" ht="20.100000000000001" customHeight="1" x14ac:dyDescent="0.2">
      <c r="A557" s="89">
        <v>548</v>
      </c>
      <c r="B557" s="60" t="s">
        <v>951</v>
      </c>
      <c r="C557" s="61" t="s">
        <v>610</v>
      </c>
      <c r="D557" s="25">
        <v>2176.2000000000003</v>
      </c>
      <c r="E557" s="25">
        <v>1510</v>
      </c>
      <c r="F557" s="25">
        <v>75</v>
      </c>
      <c r="G557" s="25">
        <v>250</v>
      </c>
      <c r="H557" s="25" t="s">
        <v>606</v>
      </c>
      <c r="I557" s="25">
        <v>3761.2</v>
      </c>
      <c r="J557" s="25">
        <v>181.67</v>
      </c>
      <c r="K557" s="25" t="s">
        <v>606</v>
      </c>
      <c r="L557" s="25"/>
      <c r="M557" s="25">
        <v>3804.8599999999997</v>
      </c>
    </row>
    <row r="558" spans="1:13" ht="20.100000000000001" customHeight="1" x14ac:dyDescent="0.2">
      <c r="A558" s="89">
        <v>549</v>
      </c>
      <c r="B558" s="80" t="s">
        <v>1360</v>
      </c>
      <c r="C558" s="81" t="s">
        <v>672</v>
      </c>
      <c r="D558" s="44">
        <v>2142</v>
      </c>
      <c r="E558" s="44">
        <v>1510</v>
      </c>
      <c r="F558" s="44">
        <v>50</v>
      </c>
      <c r="G558" s="44">
        <v>250</v>
      </c>
      <c r="H558" s="25" t="s">
        <v>606</v>
      </c>
      <c r="I558" s="44">
        <v>3702</v>
      </c>
      <c r="J558" s="44">
        <v>178.81</v>
      </c>
      <c r="K558" s="25" t="s">
        <v>606</v>
      </c>
      <c r="L558" s="44"/>
      <c r="M558" s="44">
        <v>3753.47</v>
      </c>
    </row>
    <row r="559" spans="1:13" ht="20.100000000000001" customHeight="1" x14ac:dyDescent="0.2">
      <c r="A559" s="89">
        <v>550</v>
      </c>
      <c r="B559" s="80" t="s">
        <v>1375</v>
      </c>
      <c r="C559" s="81" t="s">
        <v>1508</v>
      </c>
      <c r="D559" s="44">
        <v>2142</v>
      </c>
      <c r="E559" s="44">
        <v>1510</v>
      </c>
      <c r="F559" s="44">
        <v>35</v>
      </c>
      <c r="G559" s="44">
        <v>250</v>
      </c>
      <c r="H559" s="25" t="s">
        <v>606</v>
      </c>
      <c r="I559" s="44">
        <v>3687</v>
      </c>
      <c r="J559" s="44">
        <v>178.08</v>
      </c>
      <c r="K559" s="25" t="s">
        <v>606</v>
      </c>
      <c r="L559" s="44"/>
      <c r="M559" s="44">
        <v>2646.46</v>
      </c>
    </row>
    <row r="560" spans="1:13" ht="20.100000000000001" customHeight="1" x14ac:dyDescent="0.2">
      <c r="A560" s="89">
        <v>551</v>
      </c>
      <c r="B560" s="80" t="s">
        <v>1631</v>
      </c>
      <c r="C560" s="81" t="s">
        <v>1638</v>
      </c>
      <c r="D560" s="44">
        <v>2176.2000000000003</v>
      </c>
      <c r="E560" s="44">
        <v>1510</v>
      </c>
      <c r="F560" s="44">
        <v>75</v>
      </c>
      <c r="G560" s="44">
        <v>250</v>
      </c>
      <c r="H560" s="25" t="s">
        <v>606</v>
      </c>
      <c r="I560" s="44">
        <v>3761.2000000000003</v>
      </c>
      <c r="J560" s="44">
        <v>181.67</v>
      </c>
      <c r="K560" s="25" t="s">
        <v>606</v>
      </c>
      <c r="L560" s="44"/>
      <c r="M560" s="44">
        <v>3193.78</v>
      </c>
    </row>
    <row r="561" spans="1:13" ht="20.100000000000001" customHeight="1" x14ac:dyDescent="0.2">
      <c r="A561" s="89">
        <v>552</v>
      </c>
      <c r="B561" s="63" t="s">
        <v>765</v>
      </c>
      <c r="C561" s="69" t="s">
        <v>745</v>
      </c>
      <c r="D561" s="25">
        <v>2142</v>
      </c>
      <c r="E561" s="31">
        <v>1510</v>
      </c>
      <c r="F561" s="25">
        <v>50</v>
      </c>
      <c r="G561" s="25">
        <v>250</v>
      </c>
      <c r="H561" s="25" t="s">
        <v>606</v>
      </c>
      <c r="I561" s="25">
        <v>3702</v>
      </c>
      <c r="J561" s="25">
        <v>178.81</v>
      </c>
      <c r="K561" s="25" t="s">
        <v>606</v>
      </c>
      <c r="L561" s="25"/>
      <c r="M561" s="25">
        <v>1773.45</v>
      </c>
    </row>
    <row r="562" spans="1:13" ht="20.100000000000001" customHeight="1" x14ac:dyDescent="0.2">
      <c r="A562" s="89">
        <v>553</v>
      </c>
      <c r="B562" s="80" t="s">
        <v>1865</v>
      </c>
      <c r="C562" s="81" t="s">
        <v>597</v>
      </c>
      <c r="D562" s="44">
        <v>2142</v>
      </c>
      <c r="E562" s="44">
        <v>1510</v>
      </c>
      <c r="F562" s="25" t="s">
        <v>606</v>
      </c>
      <c r="G562" s="44">
        <v>250</v>
      </c>
      <c r="H562" s="25" t="s">
        <v>606</v>
      </c>
      <c r="I562" s="44">
        <v>3652</v>
      </c>
      <c r="J562" s="44">
        <v>176.39</v>
      </c>
      <c r="K562" s="25" t="s">
        <v>606</v>
      </c>
      <c r="L562" s="44"/>
      <c r="M562" s="44">
        <v>3725.61</v>
      </c>
    </row>
    <row r="563" spans="1:13" ht="20.100000000000001" customHeight="1" x14ac:dyDescent="0.2">
      <c r="A563" s="89">
        <v>554</v>
      </c>
      <c r="B563" s="80" t="s">
        <v>1161</v>
      </c>
      <c r="C563" s="81" t="s">
        <v>943</v>
      </c>
      <c r="D563" s="44">
        <v>2142</v>
      </c>
      <c r="E563" s="44">
        <v>1510</v>
      </c>
      <c r="F563" s="25" t="s">
        <v>606</v>
      </c>
      <c r="G563" s="44">
        <v>250</v>
      </c>
      <c r="H563" s="25" t="s">
        <v>606</v>
      </c>
      <c r="I563" s="44">
        <v>3652</v>
      </c>
      <c r="J563" s="44">
        <v>176.39</v>
      </c>
      <c r="K563" s="25" t="s">
        <v>606</v>
      </c>
      <c r="L563" s="44"/>
      <c r="M563" s="44">
        <v>3725.61</v>
      </c>
    </row>
    <row r="564" spans="1:13" ht="20.100000000000001" customHeight="1" x14ac:dyDescent="0.2">
      <c r="A564" s="89">
        <v>555</v>
      </c>
      <c r="B564" s="73" t="s">
        <v>1022</v>
      </c>
      <c r="C564" s="61" t="s">
        <v>869</v>
      </c>
      <c r="D564" s="25">
        <v>2142</v>
      </c>
      <c r="E564" s="25">
        <v>1510</v>
      </c>
      <c r="F564" s="25" t="s">
        <v>606</v>
      </c>
      <c r="G564" s="37">
        <v>250</v>
      </c>
      <c r="H564" s="25" t="s">
        <v>606</v>
      </c>
      <c r="I564" s="25">
        <v>3652</v>
      </c>
      <c r="J564" s="25">
        <v>176.39</v>
      </c>
      <c r="K564" s="25" t="s">
        <v>606</v>
      </c>
      <c r="L564" s="25"/>
      <c r="M564" s="25">
        <v>2734.2700000000004</v>
      </c>
    </row>
    <row r="565" spans="1:13" ht="20.100000000000001" customHeight="1" x14ac:dyDescent="0.2">
      <c r="A565" s="89">
        <v>556</v>
      </c>
      <c r="B565" s="80" t="s">
        <v>1309</v>
      </c>
      <c r="C565" s="81" t="s">
        <v>672</v>
      </c>
      <c r="D565" s="44">
        <v>2142</v>
      </c>
      <c r="E565" s="44">
        <v>1510</v>
      </c>
      <c r="F565" s="44">
        <v>50</v>
      </c>
      <c r="G565" s="44">
        <v>250</v>
      </c>
      <c r="H565" s="25" t="s">
        <v>606</v>
      </c>
      <c r="I565" s="44">
        <v>3702</v>
      </c>
      <c r="J565" s="44">
        <v>178.81</v>
      </c>
      <c r="K565" s="25" t="s">
        <v>606</v>
      </c>
      <c r="L565" s="44"/>
      <c r="M565" s="44">
        <v>1972.05</v>
      </c>
    </row>
    <row r="566" spans="1:13" ht="20.100000000000001" customHeight="1" x14ac:dyDescent="0.2">
      <c r="A566" s="89">
        <v>557</v>
      </c>
      <c r="B566" s="80" t="s">
        <v>1786</v>
      </c>
      <c r="C566" s="81" t="s">
        <v>1824</v>
      </c>
      <c r="D566" s="44">
        <v>2142</v>
      </c>
      <c r="E566" s="44">
        <v>1510</v>
      </c>
      <c r="F566" s="44">
        <v>50</v>
      </c>
      <c r="G566" s="44">
        <v>250</v>
      </c>
      <c r="H566" s="25" t="s">
        <v>606</v>
      </c>
      <c r="I566" s="44">
        <v>3702</v>
      </c>
      <c r="J566" s="44">
        <v>178.81</v>
      </c>
      <c r="K566" s="25" t="s">
        <v>606</v>
      </c>
      <c r="L566" s="44"/>
      <c r="M566" s="44">
        <v>1757.83</v>
      </c>
    </row>
    <row r="567" spans="1:13" ht="20.100000000000001" customHeight="1" x14ac:dyDescent="0.2">
      <c r="A567" s="89">
        <v>558</v>
      </c>
      <c r="B567" s="63" t="s">
        <v>865</v>
      </c>
      <c r="C567" s="61" t="s">
        <v>869</v>
      </c>
      <c r="D567" s="25">
        <v>2142</v>
      </c>
      <c r="E567" s="25">
        <v>1510</v>
      </c>
      <c r="F567" s="25" t="s">
        <v>606</v>
      </c>
      <c r="G567" s="25">
        <v>250</v>
      </c>
      <c r="H567" s="25" t="s">
        <v>606</v>
      </c>
      <c r="I567" s="25">
        <v>3652</v>
      </c>
      <c r="J567" s="25">
        <v>176.39</v>
      </c>
      <c r="K567" s="25" t="s">
        <v>606</v>
      </c>
      <c r="L567" s="25"/>
      <c r="M567" s="25">
        <v>3725.61</v>
      </c>
    </row>
    <row r="568" spans="1:13" ht="20.100000000000001" customHeight="1" x14ac:dyDescent="0.2">
      <c r="A568" s="89">
        <v>559</v>
      </c>
      <c r="B568" s="49" t="s">
        <v>1206</v>
      </c>
      <c r="C568" s="81" t="s">
        <v>1178</v>
      </c>
      <c r="D568" s="44">
        <v>2327.7000000000003</v>
      </c>
      <c r="E568" s="44">
        <v>1510</v>
      </c>
      <c r="F568" s="25" t="s">
        <v>606</v>
      </c>
      <c r="G568" s="44">
        <v>250</v>
      </c>
      <c r="H568" s="25" t="s">
        <v>606</v>
      </c>
      <c r="I568" s="44">
        <v>3837.7</v>
      </c>
      <c r="J568" s="44">
        <v>185.36</v>
      </c>
      <c r="K568" s="25" t="s">
        <v>606</v>
      </c>
      <c r="L568" s="44"/>
      <c r="M568" s="54">
        <v>3892.34</v>
      </c>
    </row>
    <row r="569" spans="1:13" ht="20.100000000000001" customHeight="1" x14ac:dyDescent="0.2">
      <c r="A569" s="89">
        <v>560</v>
      </c>
      <c r="B569" s="63" t="s">
        <v>823</v>
      </c>
      <c r="C569" s="61" t="s">
        <v>869</v>
      </c>
      <c r="D569" s="25">
        <v>2142</v>
      </c>
      <c r="E569" s="25">
        <v>1510</v>
      </c>
      <c r="F569" s="25" t="s">
        <v>606</v>
      </c>
      <c r="G569" s="25">
        <v>250</v>
      </c>
      <c r="H569" s="25" t="s">
        <v>606</v>
      </c>
      <c r="I569" s="25">
        <v>3652</v>
      </c>
      <c r="J569" s="25">
        <v>176.39</v>
      </c>
      <c r="K569" s="25" t="s">
        <v>606</v>
      </c>
      <c r="L569" s="25"/>
      <c r="M569" s="25">
        <v>2438.25</v>
      </c>
    </row>
    <row r="570" spans="1:13" ht="20.100000000000001" customHeight="1" x14ac:dyDescent="0.2">
      <c r="A570" s="89">
        <v>561</v>
      </c>
      <c r="B570" s="80" t="s">
        <v>1626</v>
      </c>
      <c r="C570" s="81" t="s">
        <v>1262</v>
      </c>
      <c r="D570" s="44">
        <v>2142</v>
      </c>
      <c r="E570" s="44">
        <v>1510</v>
      </c>
      <c r="F570" s="25" t="s">
        <v>606</v>
      </c>
      <c r="G570" s="44">
        <v>250</v>
      </c>
      <c r="H570" s="25" t="s">
        <v>606</v>
      </c>
      <c r="I570" s="44">
        <v>3652</v>
      </c>
      <c r="J570" s="44">
        <v>176.39</v>
      </c>
      <c r="K570" s="25" t="s">
        <v>606</v>
      </c>
      <c r="L570" s="44"/>
      <c r="M570" s="44">
        <v>3715.61</v>
      </c>
    </row>
    <row r="571" spans="1:13" ht="20.100000000000001" customHeight="1" x14ac:dyDescent="0.2">
      <c r="A571" s="89">
        <v>562</v>
      </c>
      <c r="B571" s="80" t="s">
        <v>1645</v>
      </c>
      <c r="C571" s="81" t="s">
        <v>646</v>
      </c>
      <c r="D571" s="44">
        <v>2347.5</v>
      </c>
      <c r="E571" s="44">
        <v>1510</v>
      </c>
      <c r="F571" s="44">
        <v>50</v>
      </c>
      <c r="G571" s="44">
        <v>250</v>
      </c>
      <c r="H571" s="25" t="s">
        <v>606</v>
      </c>
      <c r="I571" s="44">
        <v>3907.5</v>
      </c>
      <c r="J571" s="44">
        <v>188.73</v>
      </c>
      <c r="K571" s="25" t="s">
        <v>606</v>
      </c>
      <c r="L571" s="44"/>
      <c r="M571" s="44">
        <v>2353.8200000000002</v>
      </c>
    </row>
    <row r="572" spans="1:13" ht="20.100000000000001" customHeight="1" x14ac:dyDescent="0.2">
      <c r="A572" s="89">
        <v>563</v>
      </c>
      <c r="B572" s="80" t="s">
        <v>1460</v>
      </c>
      <c r="C572" s="81" t="s">
        <v>672</v>
      </c>
      <c r="D572" s="44">
        <v>2142</v>
      </c>
      <c r="E572" s="44">
        <v>1510</v>
      </c>
      <c r="F572" s="44">
        <v>50</v>
      </c>
      <c r="G572" s="44">
        <v>250</v>
      </c>
      <c r="H572" s="25" t="s">
        <v>606</v>
      </c>
      <c r="I572" s="44">
        <v>3702</v>
      </c>
      <c r="J572" s="44">
        <v>178.81</v>
      </c>
      <c r="K572" s="25" t="s">
        <v>606</v>
      </c>
      <c r="L572" s="44"/>
      <c r="M572" s="44">
        <v>3753.47</v>
      </c>
    </row>
    <row r="573" spans="1:13" ht="20.100000000000001" customHeight="1" x14ac:dyDescent="0.2">
      <c r="A573" s="89">
        <v>564</v>
      </c>
      <c r="B573" s="80" t="s">
        <v>1763</v>
      </c>
      <c r="C573" s="81" t="s">
        <v>1508</v>
      </c>
      <c r="D573" s="44">
        <v>2142</v>
      </c>
      <c r="E573" s="44">
        <v>1510</v>
      </c>
      <c r="F573" s="44">
        <v>75</v>
      </c>
      <c r="G573" s="44">
        <v>250</v>
      </c>
      <c r="H573" s="25" t="s">
        <v>606</v>
      </c>
      <c r="I573" s="44">
        <v>3727</v>
      </c>
      <c r="J573" s="44">
        <v>180.01</v>
      </c>
      <c r="K573" s="25" t="s">
        <v>606</v>
      </c>
      <c r="L573" s="44"/>
      <c r="M573" s="44">
        <v>3148.91</v>
      </c>
    </row>
    <row r="574" spans="1:13" ht="20.100000000000001" customHeight="1" x14ac:dyDescent="0.2">
      <c r="A574" s="89">
        <v>565</v>
      </c>
      <c r="B574" s="64" t="s">
        <v>892</v>
      </c>
      <c r="C574" s="61" t="s">
        <v>869</v>
      </c>
      <c r="D574" s="25">
        <v>2142</v>
      </c>
      <c r="E574" s="25">
        <v>1510</v>
      </c>
      <c r="F574" s="25" t="s">
        <v>606</v>
      </c>
      <c r="G574" s="35">
        <v>250</v>
      </c>
      <c r="H574" s="25" t="s">
        <v>606</v>
      </c>
      <c r="I574" s="25">
        <v>3652</v>
      </c>
      <c r="J574" s="25">
        <v>176.39</v>
      </c>
      <c r="K574" s="25" t="s">
        <v>606</v>
      </c>
      <c r="L574" s="25"/>
      <c r="M574" s="25">
        <v>2912.2700000000004</v>
      </c>
    </row>
    <row r="575" spans="1:13" ht="20.100000000000001" customHeight="1" x14ac:dyDescent="0.2">
      <c r="A575" s="89">
        <v>566</v>
      </c>
      <c r="B575" s="49" t="s">
        <v>1222</v>
      </c>
      <c r="C575" s="81" t="s">
        <v>1261</v>
      </c>
      <c r="D575" s="44">
        <v>2327.7000000000003</v>
      </c>
      <c r="E575" s="44">
        <v>1510</v>
      </c>
      <c r="F575" s="25" t="s">
        <v>606</v>
      </c>
      <c r="G575" s="44">
        <v>250</v>
      </c>
      <c r="H575" s="25" t="s">
        <v>606</v>
      </c>
      <c r="I575" s="44">
        <v>3837.7</v>
      </c>
      <c r="J575" s="44">
        <v>185.36</v>
      </c>
      <c r="K575" s="25" t="s">
        <v>606</v>
      </c>
      <c r="L575" s="44"/>
      <c r="M575" s="54">
        <v>3892.34</v>
      </c>
    </row>
    <row r="576" spans="1:13" ht="20.100000000000001" customHeight="1" x14ac:dyDescent="0.2">
      <c r="A576" s="89">
        <v>567</v>
      </c>
      <c r="B576" s="60" t="s">
        <v>1051</v>
      </c>
      <c r="C576" s="61" t="s">
        <v>869</v>
      </c>
      <c r="D576" s="25">
        <v>2142</v>
      </c>
      <c r="E576" s="25">
        <v>1510</v>
      </c>
      <c r="F576" s="25">
        <v>0</v>
      </c>
      <c r="G576" s="25">
        <v>250</v>
      </c>
      <c r="H576" s="25" t="s">
        <v>606</v>
      </c>
      <c r="I576" s="25">
        <v>3652</v>
      </c>
      <c r="J576" s="25">
        <v>176.39</v>
      </c>
      <c r="K576" s="25" t="s">
        <v>606</v>
      </c>
      <c r="L576" s="25"/>
      <c r="M576" s="25">
        <v>1828.3700000000001</v>
      </c>
    </row>
    <row r="577" spans="1:13" ht="20.100000000000001" customHeight="1" x14ac:dyDescent="0.2">
      <c r="A577" s="89">
        <v>568</v>
      </c>
      <c r="B577" s="80" t="s">
        <v>1442</v>
      </c>
      <c r="C577" s="81" t="s">
        <v>672</v>
      </c>
      <c r="D577" s="44">
        <v>2142</v>
      </c>
      <c r="E577" s="44">
        <v>1510</v>
      </c>
      <c r="F577" s="44">
        <v>50</v>
      </c>
      <c r="G577" s="44">
        <v>250</v>
      </c>
      <c r="H577" s="25" t="s">
        <v>606</v>
      </c>
      <c r="I577" s="44">
        <v>3702</v>
      </c>
      <c r="J577" s="44">
        <v>178.81</v>
      </c>
      <c r="K577" s="25" t="s">
        <v>606</v>
      </c>
      <c r="L577" s="44"/>
      <c r="M577" s="44">
        <v>1972.05</v>
      </c>
    </row>
    <row r="578" spans="1:13" ht="20.100000000000001" customHeight="1" x14ac:dyDescent="0.2">
      <c r="A578" s="89">
        <v>569</v>
      </c>
      <c r="B578" s="80" t="s">
        <v>1155</v>
      </c>
      <c r="C578" s="81" t="s">
        <v>943</v>
      </c>
      <c r="D578" s="44">
        <v>2142</v>
      </c>
      <c r="E578" s="44">
        <v>1510</v>
      </c>
      <c r="F578" s="25" t="s">
        <v>606</v>
      </c>
      <c r="G578" s="44">
        <v>250</v>
      </c>
      <c r="H578" s="25" t="s">
        <v>606</v>
      </c>
      <c r="I578" s="44">
        <v>3652</v>
      </c>
      <c r="J578" s="44">
        <v>176.39</v>
      </c>
      <c r="K578" s="25" t="s">
        <v>606</v>
      </c>
      <c r="L578" s="44"/>
      <c r="M578" s="44">
        <v>3715.61</v>
      </c>
    </row>
    <row r="579" spans="1:13" ht="20.100000000000001" customHeight="1" x14ac:dyDescent="0.2">
      <c r="A579" s="89">
        <v>570</v>
      </c>
      <c r="B579" s="80" t="s">
        <v>1381</v>
      </c>
      <c r="C579" s="81" t="s">
        <v>622</v>
      </c>
      <c r="D579" s="44">
        <v>2176.2000000000003</v>
      </c>
      <c r="E579" s="44">
        <v>1510</v>
      </c>
      <c r="F579" s="44">
        <v>35</v>
      </c>
      <c r="G579" s="44">
        <v>250</v>
      </c>
      <c r="H579" s="25" t="s">
        <v>606</v>
      </c>
      <c r="I579" s="44">
        <v>3721.2000000000003</v>
      </c>
      <c r="J579" s="44">
        <v>179.73</v>
      </c>
      <c r="K579" s="25" t="s">
        <v>606</v>
      </c>
      <c r="L579" s="44"/>
      <c r="M579" s="44">
        <v>2692.6000000000004</v>
      </c>
    </row>
    <row r="580" spans="1:13" ht="20.100000000000001" customHeight="1" x14ac:dyDescent="0.2">
      <c r="A580" s="89">
        <v>571</v>
      </c>
      <c r="B580" s="80" t="s">
        <v>1767</v>
      </c>
      <c r="C580" s="81" t="s">
        <v>1824</v>
      </c>
      <c r="D580" s="44">
        <v>2142</v>
      </c>
      <c r="E580" s="44">
        <v>1510</v>
      </c>
      <c r="F580" s="44">
        <v>50</v>
      </c>
      <c r="G580" s="44">
        <v>250</v>
      </c>
      <c r="H580" s="25" t="s">
        <v>606</v>
      </c>
      <c r="I580" s="44">
        <v>3702</v>
      </c>
      <c r="J580" s="44">
        <v>178.81</v>
      </c>
      <c r="K580" s="25" t="s">
        <v>606</v>
      </c>
      <c r="L580" s="44"/>
      <c r="M580" s="44">
        <v>1757.83</v>
      </c>
    </row>
    <row r="581" spans="1:13" ht="20.100000000000001" customHeight="1" x14ac:dyDescent="0.2">
      <c r="A581" s="89">
        <v>572</v>
      </c>
      <c r="B581" s="67" t="s">
        <v>593</v>
      </c>
      <c r="C581" s="75" t="s">
        <v>600</v>
      </c>
      <c r="D581" s="25">
        <v>2269.1999999999998</v>
      </c>
      <c r="E581" s="25">
        <v>1510</v>
      </c>
      <c r="F581" s="25" t="s">
        <v>606</v>
      </c>
      <c r="G581" s="25">
        <v>250</v>
      </c>
      <c r="H581" s="25" t="s">
        <v>606</v>
      </c>
      <c r="I581" s="25">
        <v>3846.66</v>
      </c>
      <c r="J581" s="25">
        <v>182.54</v>
      </c>
      <c r="K581" s="25" t="s">
        <v>606</v>
      </c>
      <c r="L581" s="25"/>
      <c r="M581" s="25">
        <v>3846.66</v>
      </c>
    </row>
    <row r="582" spans="1:13" ht="20.100000000000001" customHeight="1" x14ac:dyDescent="0.2">
      <c r="A582" s="89">
        <v>573</v>
      </c>
      <c r="B582" s="80" t="s">
        <v>1743</v>
      </c>
      <c r="C582" s="81" t="s">
        <v>1095</v>
      </c>
      <c r="D582" s="44">
        <v>2142</v>
      </c>
      <c r="E582" s="44">
        <v>1510</v>
      </c>
      <c r="F582" s="44">
        <v>35</v>
      </c>
      <c r="G582" s="44">
        <v>250</v>
      </c>
      <c r="H582" s="25" t="s">
        <v>606</v>
      </c>
      <c r="I582" s="44">
        <v>3687</v>
      </c>
      <c r="J582" s="44">
        <v>178.08</v>
      </c>
      <c r="K582" s="25" t="s">
        <v>606</v>
      </c>
      <c r="L582" s="44"/>
      <c r="M582" s="44">
        <v>3749.2000000000003</v>
      </c>
    </row>
    <row r="583" spans="1:13" ht="20.100000000000001" customHeight="1" x14ac:dyDescent="0.2">
      <c r="A583" s="89">
        <v>574</v>
      </c>
      <c r="B583" s="67" t="s">
        <v>565</v>
      </c>
      <c r="C583" s="75" t="s">
        <v>599</v>
      </c>
      <c r="D583" s="25">
        <v>2269.1999999999998</v>
      </c>
      <c r="E583" s="25">
        <v>1510</v>
      </c>
      <c r="F583" s="25">
        <v>35</v>
      </c>
      <c r="G583" s="25">
        <v>250</v>
      </c>
      <c r="H583" s="25" t="s">
        <v>606</v>
      </c>
      <c r="I583" s="25">
        <v>3841.8399999999997</v>
      </c>
      <c r="J583" s="25">
        <v>184.23</v>
      </c>
      <c r="K583" s="25" t="s">
        <v>606</v>
      </c>
      <c r="L583" s="25"/>
      <c r="M583" s="25">
        <v>3841.8399999999997</v>
      </c>
    </row>
    <row r="584" spans="1:13" ht="20.100000000000001" customHeight="1" x14ac:dyDescent="0.2">
      <c r="A584" s="89">
        <v>575</v>
      </c>
      <c r="B584" s="80" t="s">
        <v>1193</v>
      </c>
      <c r="C584" s="81" t="s">
        <v>1178</v>
      </c>
      <c r="D584" s="44">
        <v>2327.7000000000003</v>
      </c>
      <c r="E584" s="44">
        <v>1510</v>
      </c>
      <c r="F584" s="25" t="s">
        <v>606</v>
      </c>
      <c r="G584" s="44">
        <v>250</v>
      </c>
      <c r="H584" s="25" t="s">
        <v>606</v>
      </c>
      <c r="I584" s="44">
        <v>3837.7</v>
      </c>
      <c r="J584" s="44">
        <v>185.36</v>
      </c>
      <c r="K584" s="25" t="s">
        <v>606</v>
      </c>
      <c r="L584" s="44"/>
      <c r="M584" s="44">
        <v>3892.34</v>
      </c>
    </row>
    <row r="585" spans="1:13" ht="20.100000000000001" customHeight="1" x14ac:dyDescent="0.2">
      <c r="A585" s="89">
        <v>576</v>
      </c>
      <c r="B585" s="60" t="s">
        <v>706</v>
      </c>
      <c r="C585" s="61" t="s">
        <v>672</v>
      </c>
      <c r="D585" s="25">
        <v>2142</v>
      </c>
      <c r="E585" s="25">
        <v>1510</v>
      </c>
      <c r="F585" s="25">
        <v>0</v>
      </c>
      <c r="G585" s="25">
        <v>250</v>
      </c>
      <c r="H585" s="25" t="s">
        <v>606</v>
      </c>
      <c r="I585" s="25">
        <v>3652</v>
      </c>
      <c r="J585" s="25">
        <v>176.39</v>
      </c>
      <c r="K585" s="25" t="s">
        <v>606</v>
      </c>
      <c r="L585" s="25"/>
      <c r="M585" s="25">
        <v>2915.81</v>
      </c>
    </row>
    <row r="586" spans="1:13" ht="20.100000000000001" customHeight="1" x14ac:dyDescent="0.2">
      <c r="A586" s="89">
        <v>577</v>
      </c>
      <c r="B586" s="49" t="s">
        <v>1214</v>
      </c>
      <c r="C586" s="81" t="s">
        <v>1178</v>
      </c>
      <c r="D586" s="44">
        <v>2142</v>
      </c>
      <c r="E586" s="44">
        <v>1510</v>
      </c>
      <c r="F586" s="25" t="s">
        <v>606</v>
      </c>
      <c r="G586" s="44">
        <v>250</v>
      </c>
      <c r="H586" s="25" t="s">
        <v>606</v>
      </c>
      <c r="I586" s="44">
        <v>3652</v>
      </c>
      <c r="J586" s="44">
        <v>176.39</v>
      </c>
      <c r="K586" s="25" t="s">
        <v>606</v>
      </c>
      <c r="L586" s="44"/>
      <c r="M586" s="54">
        <v>3715.61</v>
      </c>
    </row>
    <row r="587" spans="1:13" ht="20.100000000000001" customHeight="1" x14ac:dyDescent="0.2">
      <c r="A587" s="89">
        <v>578</v>
      </c>
      <c r="B587" s="80" t="s">
        <v>1798</v>
      </c>
      <c r="C587" s="81" t="s">
        <v>1824</v>
      </c>
      <c r="D587" s="44">
        <v>2142</v>
      </c>
      <c r="E587" s="44">
        <v>1510</v>
      </c>
      <c r="F587" s="44">
        <v>50</v>
      </c>
      <c r="G587" s="44">
        <v>250</v>
      </c>
      <c r="H587" s="25" t="s">
        <v>606</v>
      </c>
      <c r="I587" s="44">
        <v>3702</v>
      </c>
      <c r="J587" s="44">
        <v>178.81</v>
      </c>
      <c r="K587" s="25" t="s">
        <v>606</v>
      </c>
      <c r="L587" s="44"/>
      <c r="M587" s="44">
        <v>3753.4700000000003</v>
      </c>
    </row>
    <row r="588" spans="1:13" ht="20.100000000000001" customHeight="1" x14ac:dyDescent="0.2">
      <c r="A588" s="89">
        <v>579</v>
      </c>
      <c r="B588" s="80" t="s">
        <v>1751</v>
      </c>
      <c r="C588" s="81" t="s">
        <v>1095</v>
      </c>
      <c r="D588" s="44">
        <v>2142</v>
      </c>
      <c r="E588" s="44">
        <v>1510</v>
      </c>
      <c r="F588" s="44">
        <v>50</v>
      </c>
      <c r="G588" s="44">
        <v>250</v>
      </c>
      <c r="H588" s="25" t="s">
        <v>606</v>
      </c>
      <c r="I588" s="44">
        <v>3702</v>
      </c>
      <c r="J588" s="44">
        <v>178.81</v>
      </c>
      <c r="K588" s="25" t="s">
        <v>606</v>
      </c>
      <c r="L588" s="44"/>
      <c r="M588" s="44">
        <v>2618.8500000000004</v>
      </c>
    </row>
    <row r="589" spans="1:13" ht="20.100000000000001" customHeight="1" x14ac:dyDescent="0.2">
      <c r="A589" s="89">
        <v>580</v>
      </c>
      <c r="B589" s="80" t="s">
        <v>1787</v>
      </c>
      <c r="C589" s="81" t="s">
        <v>1824</v>
      </c>
      <c r="D589" s="44">
        <v>2142</v>
      </c>
      <c r="E589" s="44">
        <v>1510</v>
      </c>
      <c r="F589" s="44">
        <v>50</v>
      </c>
      <c r="G589" s="44">
        <v>250</v>
      </c>
      <c r="H589" s="25" t="s">
        <v>606</v>
      </c>
      <c r="I589" s="44">
        <v>3702</v>
      </c>
      <c r="J589" s="44">
        <v>178.81</v>
      </c>
      <c r="K589" s="25" t="s">
        <v>606</v>
      </c>
      <c r="L589" s="44"/>
      <c r="M589" s="44">
        <v>1960.69</v>
      </c>
    </row>
    <row r="590" spans="1:13" ht="20.100000000000001" customHeight="1" x14ac:dyDescent="0.2">
      <c r="A590" s="89">
        <v>581</v>
      </c>
      <c r="B590" s="60" t="s">
        <v>871</v>
      </c>
      <c r="C590" s="61" t="s">
        <v>869</v>
      </c>
      <c r="D590" s="25">
        <v>2142</v>
      </c>
      <c r="E590" s="25">
        <v>1510</v>
      </c>
      <c r="F590" s="25" t="s">
        <v>606</v>
      </c>
      <c r="G590" s="25">
        <v>250</v>
      </c>
      <c r="H590" s="25" t="s">
        <v>606</v>
      </c>
      <c r="I590" s="25">
        <v>3652</v>
      </c>
      <c r="J590" s="25">
        <v>176.39</v>
      </c>
      <c r="K590" s="25" t="s">
        <v>606</v>
      </c>
      <c r="L590" s="25"/>
      <c r="M590" s="25">
        <v>3705.8900000000003</v>
      </c>
    </row>
    <row r="591" spans="1:13" ht="20.100000000000001" customHeight="1" x14ac:dyDescent="0.2">
      <c r="A591" s="89">
        <v>582</v>
      </c>
      <c r="B591" s="80" t="s">
        <v>1561</v>
      </c>
      <c r="C591" s="81" t="s">
        <v>944</v>
      </c>
      <c r="D591" s="44">
        <v>2347.5</v>
      </c>
      <c r="E591" s="44">
        <v>1510</v>
      </c>
      <c r="F591" s="25" t="s">
        <v>606</v>
      </c>
      <c r="G591" s="44">
        <v>250</v>
      </c>
      <c r="H591" s="25" t="s">
        <v>606</v>
      </c>
      <c r="I591" s="44">
        <v>3857.5</v>
      </c>
      <c r="J591" s="44">
        <v>186.32</v>
      </c>
      <c r="K591" s="25" t="s">
        <v>606</v>
      </c>
      <c r="L591" s="44"/>
      <c r="M591" s="44">
        <v>3486.85</v>
      </c>
    </row>
    <row r="592" spans="1:13" ht="20.100000000000001" customHeight="1" x14ac:dyDescent="0.2">
      <c r="A592" s="89">
        <v>583</v>
      </c>
      <c r="B592" s="60" t="s">
        <v>849</v>
      </c>
      <c r="C592" s="61" t="s">
        <v>869</v>
      </c>
      <c r="D592" s="25">
        <v>2142</v>
      </c>
      <c r="E592" s="25">
        <v>1510</v>
      </c>
      <c r="F592" s="25">
        <v>35</v>
      </c>
      <c r="G592" s="25">
        <v>250</v>
      </c>
      <c r="H592" s="25" t="s">
        <v>606</v>
      </c>
      <c r="I592" s="25">
        <v>3687</v>
      </c>
      <c r="J592" s="25">
        <v>178.08</v>
      </c>
      <c r="K592" s="25" t="s">
        <v>606</v>
      </c>
      <c r="L592" s="25"/>
      <c r="M592" s="25">
        <v>1970.99</v>
      </c>
    </row>
    <row r="593" spans="1:13" ht="20.100000000000001" customHeight="1" x14ac:dyDescent="0.2">
      <c r="A593" s="89">
        <v>584</v>
      </c>
      <c r="B593" s="80" t="s">
        <v>1298</v>
      </c>
      <c r="C593" s="81" t="s">
        <v>672</v>
      </c>
      <c r="D593" s="44">
        <v>2142</v>
      </c>
      <c r="E593" s="44">
        <v>1510</v>
      </c>
      <c r="F593" s="44">
        <v>50</v>
      </c>
      <c r="G593" s="44">
        <v>250</v>
      </c>
      <c r="H593" s="25" t="s">
        <v>606</v>
      </c>
      <c r="I593" s="44">
        <v>3702</v>
      </c>
      <c r="J593" s="44">
        <v>178.81</v>
      </c>
      <c r="K593" s="25" t="s">
        <v>606</v>
      </c>
      <c r="L593" s="44"/>
      <c r="M593" s="44">
        <v>2610.44</v>
      </c>
    </row>
    <row r="594" spans="1:13" ht="20.100000000000001" customHeight="1" x14ac:dyDescent="0.2">
      <c r="A594" s="89">
        <v>585</v>
      </c>
      <c r="B594" s="80" t="s">
        <v>1162</v>
      </c>
      <c r="C594" s="81" t="s">
        <v>1179</v>
      </c>
      <c r="D594" s="44">
        <v>2269.1999999999998</v>
      </c>
      <c r="E594" s="44">
        <v>1510</v>
      </c>
      <c r="F594" s="25" t="s">
        <v>606</v>
      </c>
      <c r="G594" s="44">
        <v>250</v>
      </c>
      <c r="H594" s="25" t="s">
        <v>606</v>
      </c>
      <c r="I594" s="44">
        <v>3779.2</v>
      </c>
      <c r="J594" s="44">
        <v>182.54</v>
      </c>
      <c r="K594" s="25" t="s">
        <v>606</v>
      </c>
      <c r="L594" s="44"/>
      <c r="M594" s="44">
        <v>3836.66</v>
      </c>
    </row>
    <row r="595" spans="1:13" ht="20.100000000000001" customHeight="1" x14ac:dyDescent="0.2">
      <c r="A595" s="89">
        <v>586</v>
      </c>
      <c r="B595" s="49" t="s">
        <v>1841</v>
      </c>
      <c r="C595" s="81" t="s">
        <v>1178</v>
      </c>
      <c r="D595" s="44">
        <v>2207.7000000000003</v>
      </c>
      <c r="E595" s="44">
        <v>1510</v>
      </c>
      <c r="F595" s="25" t="s">
        <v>606</v>
      </c>
      <c r="G595" s="44">
        <v>250</v>
      </c>
      <c r="H595" s="25" t="s">
        <v>606</v>
      </c>
      <c r="I595" s="44">
        <v>3717.7</v>
      </c>
      <c r="J595" s="44">
        <v>179.56</v>
      </c>
      <c r="K595" s="25" t="s">
        <v>606</v>
      </c>
      <c r="L595" s="44"/>
      <c r="M595" s="54">
        <v>3788.14</v>
      </c>
    </row>
    <row r="596" spans="1:13" ht="20.100000000000001" customHeight="1" x14ac:dyDescent="0.2">
      <c r="A596" s="89">
        <v>587</v>
      </c>
      <c r="B596" s="80" t="s">
        <v>1395</v>
      </c>
      <c r="C596" s="81" t="s">
        <v>672</v>
      </c>
      <c r="D596" s="44">
        <v>2142</v>
      </c>
      <c r="E596" s="44">
        <v>1510</v>
      </c>
      <c r="F596" s="44">
        <v>35</v>
      </c>
      <c r="G596" s="44">
        <v>250</v>
      </c>
      <c r="H596" s="25" t="s">
        <v>606</v>
      </c>
      <c r="I596" s="44">
        <v>3687</v>
      </c>
      <c r="J596" s="44">
        <v>178.08</v>
      </c>
      <c r="K596" s="25" t="s">
        <v>606</v>
      </c>
      <c r="L596" s="44"/>
      <c r="M596" s="44">
        <v>3333.63</v>
      </c>
    </row>
    <row r="597" spans="1:13" ht="20.100000000000001" customHeight="1" x14ac:dyDescent="0.2">
      <c r="A597" s="89">
        <v>588</v>
      </c>
      <c r="B597" s="80" t="s">
        <v>1345</v>
      </c>
      <c r="C597" s="81" t="s">
        <v>672</v>
      </c>
      <c r="D597" s="44">
        <v>2142</v>
      </c>
      <c r="E597" s="44">
        <v>1510</v>
      </c>
      <c r="F597" s="44">
        <v>50</v>
      </c>
      <c r="G597" s="44">
        <v>250</v>
      </c>
      <c r="H597" s="25" t="s">
        <v>606</v>
      </c>
      <c r="I597" s="44">
        <v>3702</v>
      </c>
      <c r="J597" s="44">
        <v>178.81</v>
      </c>
      <c r="K597" s="25" t="s">
        <v>606</v>
      </c>
      <c r="L597" s="44"/>
      <c r="M597" s="44">
        <v>3355.9700000000003</v>
      </c>
    </row>
    <row r="598" spans="1:13" ht="20.100000000000001" customHeight="1" x14ac:dyDescent="0.2">
      <c r="A598" s="89">
        <v>589</v>
      </c>
      <c r="B598" s="64" t="s">
        <v>997</v>
      </c>
      <c r="C598" s="61" t="s">
        <v>869</v>
      </c>
      <c r="D598" s="25">
        <v>2142</v>
      </c>
      <c r="E598" s="25">
        <v>1510</v>
      </c>
      <c r="F598" s="25" t="s">
        <v>606</v>
      </c>
      <c r="G598" s="25">
        <v>250</v>
      </c>
      <c r="H598" s="25" t="s">
        <v>606</v>
      </c>
      <c r="I598" s="25">
        <v>3652</v>
      </c>
      <c r="J598" s="25">
        <v>176.39</v>
      </c>
      <c r="K598" s="25" t="s">
        <v>606</v>
      </c>
      <c r="L598" s="25"/>
      <c r="M598" s="25">
        <v>3725.61</v>
      </c>
    </row>
    <row r="599" spans="1:13" ht="20.100000000000001" customHeight="1" x14ac:dyDescent="0.2">
      <c r="A599" s="89">
        <v>590</v>
      </c>
      <c r="B599" s="80" t="s">
        <v>1463</v>
      </c>
      <c r="C599" s="81" t="s">
        <v>672</v>
      </c>
      <c r="D599" s="44">
        <v>2142</v>
      </c>
      <c r="E599" s="44">
        <v>1510</v>
      </c>
      <c r="F599" s="44">
        <v>50</v>
      </c>
      <c r="G599" s="44">
        <v>250</v>
      </c>
      <c r="H599" s="25" t="s">
        <v>606</v>
      </c>
      <c r="I599" s="44">
        <v>3702</v>
      </c>
      <c r="J599" s="44">
        <v>178.81</v>
      </c>
      <c r="K599" s="25" t="s">
        <v>606</v>
      </c>
      <c r="L599" s="44"/>
      <c r="M599" s="44">
        <v>2054.79</v>
      </c>
    </row>
    <row r="600" spans="1:13" ht="20.100000000000001" customHeight="1" x14ac:dyDescent="0.2">
      <c r="A600" s="89">
        <v>591</v>
      </c>
      <c r="B600" s="80" t="s">
        <v>1802</v>
      </c>
      <c r="C600" s="81" t="s">
        <v>1824</v>
      </c>
      <c r="D600" s="44">
        <v>2142</v>
      </c>
      <c r="E600" s="44">
        <v>1510</v>
      </c>
      <c r="F600" s="44">
        <v>50</v>
      </c>
      <c r="G600" s="44">
        <v>250</v>
      </c>
      <c r="H600" s="25" t="s">
        <v>606</v>
      </c>
      <c r="I600" s="44">
        <v>3702</v>
      </c>
      <c r="J600" s="44">
        <v>178.81</v>
      </c>
      <c r="K600" s="25" t="s">
        <v>606</v>
      </c>
      <c r="L600" s="44"/>
      <c r="M600" s="44">
        <v>3346.2500000000005</v>
      </c>
    </row>
    <row r="601" spans="1:13" ht="20.100000000000001" customHeight="1" x14ac:dyDescent="0.2">
      <c r="A601" s="89">
        <v>592</v>
      </c>
      <c r="B601" s="60" t="s">
        <v>850</v>
      </c>
      <c r="C601" s="61" t="s">
        <v>869</v>
      </c>
      <c r="D601" s="25">
        <v>2142</v>
      </c>
      <c r="E601" s="25">
        <v>1510</v>
      </c>
      <c r="F601" s="25">
        <v>35</v>
      </c>
      <c r="G601" s="25">
        <v>250</v>
      </c>
      <c r="H601" s="25" t="s">
        <v>606</v>
      </c>
      <c r="I601" s="25">
        <v>3687</v>
      </c>
      <c r="J601" s="25">
        <v>178.08</v>
      </c>
      <c r="K601" s="25" t="s">
        <v>606</v>
      </c>
      <c r="L601" s="25"/>
      <c r="M601" s="25">
        <v>3343.35</v>
      </c>
    </row>
    <row r="602" spans="1:13" ht="20.100000000000001" customHeight="1" x14ac:dyDescent="0.2">
      <c r="A602" s="89">
        <v>593</v>
      </c>
      <c r="B602" s="60" t="s">
        <v>1035</v>
      </c>
      <c r="C602" s="61" t="s">
        <v>1072</v>
      </c>
      <c r="D602" s="25">
        <v>2142</v>
      </c>
      <c r="E602" s="25">
        <v>1510</v>
      </c>
      <c r="F602" s="25">
        <v>75</v>
      </c>
      <c r="G602" s="25">
        <v>250</v>
      </c>
      <c r="H602" s="25" t="s">
        <v>606</v>
      </c>
      <c r="I602" s="25">
        <v>3727</v>
      </c>
      <c r="J602" s="25">
        <v>180.01</v>
      </c>
      <c r="K602" s="25" t="s">
        <v>606</v>
      </c>
      <c r="L602" s="25"/>
      <c r="M602" s="25">
        <v>1748.1299999999997</v>
      </c>
    </row>
    <row r="603" spans="1:13" ht="20.100000000000001" customHeight="1" x14ac:dyDescent="0.2">
      <c r="A603" s="89">
        <v>594</v>
      </c>
      <c r="B603" s="80" t="s">
        <v>1357</v>
      </c>
      <c r="C603" s="81" t="s">
        <v>1095</v>
      </c>
      <c r="D603" s="44">
        <v>2142</v>
      </c>
      <c r="E603" s="44">
        <v>1510</v>
      </c>
      <c r="F603" s="44">
        <v>50</v>
      </c>
      <c r="G603" s="44">
        <v>250</v>
      </c>
      <c r="H603" s="25" t="s">
        <v>606</v>
      </c>
      <c r="I603" s="44">
        <v>3702</v>
      </c>
      <c r="J603" s="44">
        <v>178.81</v>
      </c>
      <c r="K603" s="25" t="s">
        <v>606</v>
      </c>
      <c r="L603" s="44"/>
      <c r="M603" s="44">
        <v>2391.35</v>
      </c>
    </row>
    <row r="604" spans="1:13" ht="20.100000000000001" customHeight="1" x14ac:dyDescent="0.2">
      <c r="A604" s="89">
        <v>595</v>
      </c>
      <c r="B604" s="49" t="s">
        <v>1226</v>
      </c>
      <c r="C604" s="81" t="s">
        <v>1260</v>
      </c>
      <c r="D604" s="44">
        <v>2269.1999999999998</v>
      </c>
      <c r="E604" s="44">
        <v>1510</v>
      </c>
      <c r="F604" s="25" t="s">
        <v>606</v>
      </c>
      <c r="G604" s="44">
        <v>250</v>
      </c>
      <c r="H604" s="25" t="s">
        <v>606</v>
      </c>
      <c r="I604" s="44">
        <v>3779.2</v>
      </c>
      <c r="J604" s="44">
        <v>182.54</v>
      </c>
      <c r="K604" s="25" t="s">
        <v>606</v>
      </c>
      <c r="L604" s="44"/>
      <c r="M604" s="54">
        <v>3836.66</v>
      </c>
    </row>
    <row r="605" spans="1:13" ht="20.100000000000001" customHeight="1" x14ac:dyDescent="0.2">
      <c r="A605" s="89">
        <v>596</v>
      </c>
      <c r="B605" s="60" t="s">
        <v>982</v>
      </c>
      <c r="C605" s="61" t="s">
        <v>597</v>
      </c>
      <c r="D605" s="25">
        <v>2142</v>
      </c>
      <c r="E605" s="25">
        <v>1510</v>
      </c>
      <c r="F605" s="25" t="s">
        <v>606</v>
      </c>
      <c r="G605" s="25">
        <v>250</v>
      </c>
      <c r="H605" s="25" t="s">
        <v>606</v>
      </c>
      <c r="I605" s="25">
        <v>3652</v>
      </c>
      <c r="J605" s="25">
        <v>176.39</v>
      </c>
      <c r="K605" s="25" t="s">
        <v>606</v>
      </c>
      <c r="L605" s="25"/>
      <c r="M605" s="25">
        <v>3715.61</v>
      </c>
    </row>
    <row r="606" spans="1:13" ht="20.100000000000001" customHeight="1" x14ac:dyDescent="0.2">
      <c r="A606" s="89">
        <v>597</v>
      </c>
      <c r="B606" s="80" t="s">
        <v>1475</v>
      </c>
      <c r="C606" s="81" t="s">
        <v>672</v>
      </c>
      <c r="D606" s="44">
        <v>2142</v>
      </c>
      <c r="E606" s="44">
        <v>1510</v>
      </c>
      <c r="F606" s="44">
        <v>0</v>
      </c>
      <c r="G606" s="44">
        <v>250</v>
      </c>
      <c r="H606" s="25" t="s">
        <v>606</v>
      </c>
      <c r="I606" s="44">
        <v>3652</v>
      </c>
      <c r="J606" s="44">
        <v>176.39</v>
      </c>
      <c r="K606" s="25" t="s">
        <v>606</v>
      </c>
      <c r="L606" s="44"/>
      <c r="M606" s="44">
        <v>3313.89</v>
      </c>
    </row>
    <row r="607" spans="1:13" ht="20.100000000000001" customHeight="1" x14ac:dyDescent="0.2">
      <c r="A607" s="89">
        <v>598</v>
      </c>
      <c r="B607" s="80" t="s">
        <v>1449</v>
      </c>
      <c r="C607" s="81" t="s">
        <v>1095</v>
      </c>
      <c r="D607" s="44">
        <v>2142</v>
      </c>
      <c r="E607" s="44">
        <v>1510</v>
      </c>
      <c r="F607" s="44">
        <v>0</v>
      </c>
      <c r="G607" s="44">
        <v>250</v>
      </c>
      <c r="H607" s="25" t="s">
        <v>606</v>
      </c>
      <c r="I607" s="44">
        <v>3652</v>
      </c>
      <c r="J607" s="44">
        <v>176.39</v>
      </c>
      <c r="K607" s="25" t="s">
        <v>606</v>
      </c>
      <c r="L607" s="44"/>
      <c r="M607" s="44">
        <v>2566.87</v>
      </c>
    </row>
    <row r="608" spans="1:13" ht="20.100000000000001" customHeight="1" x14ac:dyDescent="0.2">
      <c r="A608" s="89">
        <v>599</v>
      </c>
      <c r="B608" s="49" t="s">
        <v>1200</v>
      </c>
      <c r="C608" s="81" t="s">
        <v>1260</v>
      </c>
      <c r="D608" s="44">
        <v>2269.1999999999998</v>
      </c>
      <c r="E608" s="44">
        <v>1510</v>
      </c>
      <c r="F608" s="25" t="s">
        <v>606</v>
      </c>
      <c r="G608" s="44">
        <v>250</v>
      </c>
      <c r="H608" s="25" t="s">
        <v>606</v>
      </c>
      <c r="I608" s="44">
        <v>3779.2</v>
      </c>
      <c r="J608" s="44">
        <v>182.54</v>
      </c>
      <c r="K608" s="25" t="s">
        <v>606</v>
      </c>
      <c r="L608" s="44"/>
      <c r="M608" s="54">
        <v>3836.66</v>
      </c>
    </row>
    <row r="609" spans="1:13" ht="20.100000000000001" customHeight="1" x14ac:dyDescent="0.2">
      <c r="A609" s="89">
        <v>600</v>
      </c>
      <c r="B609" s="49" t="s">
        <v>1236</v>
      </c>
      <c r="C609" s="81" t="s">
        <v>1178</v>
      </c>
      <c r="D609" s="44">
        <v>2327.7000000000003</v>
      </c>
      <c r="E609" s="44">
        <v>1510</v>
      </c>
      <c r="F609" s="25" t="s">
        <v>606</v>
      </c>
      <c r="G609" s="44">
        <v>250</v>
      </c>
      <c r="H609" s="25" t="s">
        <v>606</v>
      </c>
      <c r="I609" s="44">
        <v>3837.7</v>
      </c>
      <c r="J609" s="44">
        <v>185.36</v>
      </c>
      <c r="K609" s="25" t="s">
        <v>606</v>
      </c>
      <c r="L609" s="44"/>
      <c r="M609" s="54">
        <v>3902.34</v>
      </c>
    </row>
    <row r="610" spans="1:13" ht="20.100000000000001" customHeight="1" x14ac:dyDescent="0.2">
      <c r="A610" s="89">
        <v>601</v>
      </c>
      <c r="B610" s="80" t="s">
        <v>1679</v>
      </c>
      <c r="C610" s="81" t="s">
        <v>742</v>
      </c>
      <c r="D610" s="44">
        <v>2238.9</v>
      </c>
      <c r="E610" s="44">
        <v>1510</v>
      </c>
      <c r="F610" s="44">
        <v>75</v>
      </c>
      <c r="G610" s="44">
        <v>250</v>
      </c>
      <c r="H610" s="25" t="s">
        <v>606</v>
      </c>
      <c r="I610" s="44">
        <v>3823.9</v>
      </c>
      <c r="J610" s="44">
        <v>184.69</v>
      </c>
      <c r="K610" s="25" t="s">
        <v>606</v>
      </c>
      <c r="L610" s="44"/>
      <c r="M610" s="44">
        <v>1979.4</v>
      </c>
    </row>
    <row r="611" spans="1:13" ht="20.100000000000001" customHeight="1" x14ac:dyDescent="0.2">
      <c r="A611" s="89">
        <v>602</v>
      </c>
      <c r="B611" s="60" t="s">
        <v>837</v>
      </c>
      <c r="C611" s="61" t="s">
        <v>869</v>
      </c>
      <c r="D611" s="25">
        <v>2142</v>
      </c>
      <c r="E611" s="25">
        <v>1510</v>
      </c>
      <c r="F611" s="25">
        <v>75</v>
      </c>
      <c r="G611" s="25">
        <v>250</v>
      </c>
      <c r="H611" s="25" t="s">
        <v>606</v>
      </c>
      <c r="I611" s="25">
        <v>3727</v>
      </c>
      <c r="J611" s="25">
        <v>180.01</v>
      </c>
      <c r="K611" s="25" t="s">
        <v>606</v>
      </c>
      <c r="L611" s="25"/>
      <c r="M611" s="25">
        <v>3777.27</v>
      </c>
    </row>
    <row r="612" spans="1:13" ht="20.100000000000001" customHeight="1" x14ac:dyDescent="0.2">
      <c r="A612" s="89">
        <v>603</v>
      </c>
      <c r="B612" s="80" t="s">
        <v>1812</v>
      </c>
      <c r="C612" s="81" t="s">
        <v>1824</v>
      </c>
      <c r="D612" s="44">
        <v>2142</v>
      </c>
      <c r="E612" s="44">
        <v>1510</v>
      </c>
      <c r="F612" s="44">
        <v>50</v>
      </c>
      <c r="G612" s="44">
        <v>250</v>
      </c>
      <c r="H612" s="25" t="s">
        <v>606</v>
      </c>
      <c r="I612" s="44">
        <v>3702</v>
      </c>
      <c r="J612" s="44">
        <v>178.81</v>
      </c>
      <c r="K612" s="25" t="s">
        <v>606</v>
      </c>
      <c r="L612" s="44"/>
      <c r="M612" s="44">
        <v>2080.6700000000005</v>
      </c>
    </row>
    <row r="613" spans="1:13" ht="20.100000000000001" customHeight="1" x14ac:dyDescent="0.2">
      <c r="A613" s="89">
        <v>604</v>
      </c>
      <c r="B613" s="60" t="s">
        <v>831</v>
      </c>
      <c r="C613" s="61" t="s">
        <v>869</v>
      </c>
      <c r="D613" s="25">
        <v>2142</v>
      </c>
      <c r="E613" s="25">
        <v>1510</v>
      </c>
      <c r="F613" s="25">
        <v>50</v>
      </c>
      <c r="G613" s="25">
        <v>250</v>
      </c>
      <c r="H613" s="25" t="s">
        <v>606</v>
      </c>
      <c r="I613" s="25">
        <v>3702</v>
      </c>
      <c r="J613" s="25">
        <v>178.81</v>
      </c>
      <c r="K613" s="25" t="s">
        <v>606</v>
      </c>
      <c r="L613" s="25"/>
      <c r="M613" s="25">
        <v>3355.97</v>
      </c>
    </row>
    <row r="614" spans="1:13" ht="20.100000000000001" customHeight="1" x14ac:dyDescent="0.2">
      <c r="A614" s="89">
        <v>605</v>
      </c>
      <c r="B614" s="80" t="s">
        <v>1720</v>
      </c>
      <c r="C614" s="81" t="s">
        <v>622</v>
      </c>
      <c r="D614" s="44">
        <v>2176.1999999999998</v>
      </c>
      <c r="E614" s="44">
        <v>1510</v>
      </c>
      <c r="F614" s="44">
        <v>50</v>
      </c>
      <c r="G614" s="44">
        <v>250</v>
      </c>
      <c r="H614" s="25" t="s">
        <v>606</v>
      </c>
      <c r="I614" s="44">
        <v>3736.2</v>
      </c>
      <c r="J614" s="44">
        <v>180.46</v>
      </c>
      <c r="K614" s="25" t="s">
        <v>606</v>
      </c>
      <c r="L614" s="44"/>
      <c r="M614" s="44">
        <v>3791.0699999999997</v>
      </c>
    </row>
    <row r="615" spans="1:13" ht="20.100000000000001" customHeight="1" x14ac:dyDescent="0.2">
      <c r="A615" s="89">
        <v>606</v>
      </c>
      <c r="B615" s="70" t="s">
        <v>917</v>
      </c>
      <c r="C615" s="61" t="s">
        <v>869</v>
      </c>
      <c r="D615" s="25">
        <v>2142</v>
      </c>
      <c r="E615" s="25">
        <v>1510</v>
      </c>
      <c r="F615" s="25">
        <v>75</v>
      </c>
      <c r="G615" s="25">
        <v>250</v>
      </c>
      <c r="H615" s="25" t="s">
        <v>606</v>
      </c>
      <c r="I615" s="25">
        <v>3727</v>
      </c>
      <c r="J615" s="25">
        <v>180.01</v>
      </c>
      <c r="K615" s="25" t="s">
        <v>606</v>
      </c>
      <c r="L615" s="25"/>
      <c r="M615" s="25">
        <v>2077.9100000000003</v>
      </c>
    </row>
    <row r="616" spans="1:13" ht="20.100000000000001" customHeight="1" x14ac:dyDescent="0.2">
      <c r="A616" s="89">
        <v>607</v>
      </c>
      <c r="B616" s="80" t="s">
        <v>1327</v>
      </c>
      <c r="C616" s="81" t="s">
        <v>672</v>
      </c>
      <c r="D616" s="44">
        <v>2142</v>
      </c>
      <c r="E616" s="44">
        <v>1510</v>
      </c>
      <c r="F616" s="44">
        <v>50</v>
      </c>
      <c r="G616" s="44">
        <v>250</v>
      </c>
      <c r="H616" s="25" t="s">
        <v>606</v>
      </c>
      <c r="I616" s="44">
        <v>3702</v>
      </c>
      <c r="J616" s="44">
        <v>178.81</v>
      </c>
      <c r="K616" s="25" t="s">
        <v>606</v>
      </c>
      <c r="L616" s="44"/>
      <c r="M616" s="44">
        <v>1972.049</v>
      </c>
    </row>
    <row r="617" spans="1:13" ht="20.100000000000001" customHeight="1" x14ac:dyDescent="0.2">
      <c r="A617" s="89">
        <v>608</v>
      </c>
      <c r="B617" s="60" t="s">
        <v>832</v>
      </c>
      <c r="C617" s="61" t="s">
        <v>869</v>
      </c>
      <c r="D617" s="25">
        <v>2142</v>
      </c>
      <c r="E617" s="25">
        <v>1510</v>
      </c>
      <c r="F617" s="25">
        <v>50</v>
      </c>
      <c r="G617" s="25">
        <v>250</v>
      </c>
      <c r="H617" s="25" t="s">
        <v>606</v>
      </c>
      <c r="I617" s="25">
        <v>3702</v>
      </c>
      <c r="J617" s="25">
        <v>178.81</v>
      </c>
      <c r="K617" s="25" t="s">
        <v>606</v>
      </c>
      <c r="L617" s="25"/>
      <c r="M617" s="25">
        <v>1894.73</v>
      </c>
    </row>
    <row r="618" spans="1:13" ht="20.100000000000001" customHeight="1" x14ac:dyDescent="0.2">
      <c r="A618" s="89">
        <v>609</v>
      </c>
      <c r="B618" s="49" t="s">
        <v>1114</v>
      </c>
      <c r="C618" s="81" t="s">
        <v>1095</v>
      </c>
      <c r="D618" s="44">
        <v>2142</v>
      </c>
      <c r="E618" s="44">
        <v>1510</v>
      </c>
      <c r="F618" s="44">
        <v>50</v>
      </c>
      <c r="G618" s="44">
        <v>250</v>
      </c>
      <c r="H618" s="25" t="s">
        <v>606</v>
      </c>
      <c r="I618" s="44">
        <v>3702</v>
      </c>
      <c r="J618" s="44">
        <v>178.81</v>
      </c>
      <c r="K618" s="25" t="s">
        <v>606</v>
      </c>
      <c r="L618" s="44"/>
      <c r="M618" s="44">
        <v>2381.23</v>
      </c>
    </row>
    <row r="619" spans="1:13" ht="20.100000000000001" customHeight="1" x14ac:dyDescent="0.2">
      <c r="A619" s="89">
        <v>610</v>
      </c>
      <c r="B619" s="80" t="s">
        <v>1745</v>
      </c>
      <c r="C619" s="81" t="s">
        <v>1095</v>
      </c>
      <c r="D619" s="44">
        <v>2142</v>
      </c>
      <c r="E619" s="44">
        <v>1510</v>
      </c>
      <c r="F619" s="44">
        <v>50</v>
      </c>
      <c r="G619" s="44">
        <v>250</v>
      </c>
      <c r="H619" s="25" t="s">
        <v>606</v>
      </c>
      <c r="I619" s="44">
        <v>3702</v>
      </c>
      <c r="J619" s="44">
        <v>178.81</v>
      </c>
      <c r="K619" s="25" t="s">
        <v>606</v>
      </c>
      <c r="L619" s="44"/>
      <c r="M619" s="44">
        <v>2618.8500000000004</v>
      </c>
    </row>
    <row r="620" spans="1:13" ht="20.100000000000001" customHeight="1" x14ac:dyDescent="0.2">
      <c r="A620" s="89">
        <v>611</v>
      </c>
      <c r="B620" s="80" t="s">
        <v>1374</v>
      </c>
      <c r="C620" s="81" t="s">
        <v>622</v>
      </c>
      <c r="D620" s="44">
        <v>2176.2000000000003</v>
      </c>
      <c r="E620" s="44">
        <v>1510</v>
      </c>
      <c r="F620" s="44">
        <v>35</v>
      </c>
      <c r="G620" s="44">
        <v>250</v>
      </c>
      <c r="H620" s="25" t="s">
        <v>606</v>
      </c>
      <c r="I620" s="44">
        <v>3721.2000000000003</v>
      </c>
      <c r="J620" s="44">
        <v>179.73</v>
      </c>
      <c r="K620" s="25" t="s">
        <v>606</v>
      </c>
      <c r="L620" s="44"/>
      <c r="M620" s="44">
        <v>3766.8</v>
      </c>
    </row>
    <row r="621" spans="1:13" ht="20.100000000000001" customHeight="1" x14ac:dyDescent="0.2">
      <c r="A621" s="89">
        <v>612</v>
      </c>
      <c r="B621" s="60" t="s">
        <v>628</v>
      </c>
      <c r="C621" s="61" t="s">
        <v>646</v>
      </c>
      <c r="D621" s="25">
        <v>2347.5</v>
      </c>
      <c r="E621" s="25">
        <v>1510</v>
      </c>
      <c r="F621" s="25">
        <v>50</v>
      </c>
      <c r="G621" s="25">
        <v>250</v>
      </c>
      <c r="H621" s="25" t="s">
        <v>606</v>
      </c>
      <c r="I621" s="25">
        <v>3907.5</v>
      </c>
      <c r="J621" s="25">
        <v>188.73</v>
      </c>
      <c r="K621" s="25" t="s">
        <v>606</v>
      </c>
      <c r="L621" s="25"/>
      <c r="M621" s="25">
        <v>3919.3</v>
      </c>
    </row>
    <row r="622" spans="1:13" ht="20.100000000000001" customHeight="1" x14ac:dyDescent="0.2">
      <c r="A622" s="89">
        <v>613</v>
      </c>
      <c r="B622" s="60" t="s">
        <v>690</v>
      </c>
      <c r="C622" s="61" t="s">
        <v>672</v>
      </c>
      <c r="D622" s="25">
        <v>2142</v>
      </c>
      <c r="E622" s="25">
        <v>1510</v>
      </c>
      <c r="F622" s="25">
        <v>35</v>
      </c>
      <c r="G622" s="25">
        <v>250</v>
      </c>
      <c r="H622" s="25" t="s">
        <v>606</v>
      </c>
      <c r="I622" s="25">
        <v>3687</v>
      </c>
      <c r="J622" s="25">
        <v>178.08</v>
      </c>
      <c r="K622" s="25" t="s">
        <v>606</v>
      </c>
      <c r="L622" s="25"/>
      <c r="M622" s="25">
        <v>3749.2</v>
      </c>
    </row>
    <row r="623" spans="1:13" ht="20.100000000000001" customHeight="1" x14ac:dyDescent="0.2">
      <c r="A623" s="89">
        <v>614</v>
      </c>
      <c r="B623" s="63" t="s">
        <v>952</v>
      </c>
      <c r="C623" s="61" t="s">
        <v>966</v>
      </c>
      <c r="D623" s="25">
        <v>2142</v>
      </c>
      <c r="E623" s="25">
        <v>1510</v>
      </c>
      <c r="F623" s="25">
        <v>75</v>
      </c>
      <c r="G623" s="25">
        <v>250</v>
      </c>
      <c r="H623" s="25" t="s">
        <v>606</v>
      </c>
      <c r="I623" s="25">
        <v>3727</v>
      </c>
      <c r="J623" s="25">
        <v>180.01</v>
      </c>
      <c r="K623" s="25" t="s">
        <v>606</v>
      </c>
      <c r="L623" s="25"/>
      <c r="M623" s="25">
        <v>3777.27</v>
      </c>
    </row>
    <row r="624" spans="1:13" ht="20.100000000000001" customHeight="1" x14ac:dyDescent="0.2">
      <c r="A624" s="89">
        <v>615</v>
      </c>
      <c r="B624" s="80" t="s">
        <v>1307</v>
      </c>
      <c r="C624" s="81" t="s">
        <v>672</v>
      </c>
      <c r="D624" s="44">
        <v>2142</v>
      </c>
      <c r="E624" s="44">
        <v>1510</v>
      </c>
      <c r="F624" s="44">
        <v>50</v>
      </c>
      <c r="G624" s="44">
        <v>250</v>
      </c>
      <c r="H624" s="25" t="s">
        <v>606</v>
      </c>
      <c r="I624" s="44">
        <v>3702</v>
      </c>
      <c r="J624" s="44">
        <v>178.81</v>
      </c>
      <c r="K624" s="25" t="s">
        <v>606</v>
      </c>
      <c r="L624" s="44"/>
      <c r="M624" s="44">
        <v>1499.8400000000001</v>
      </c>
    </row>
    <row r="625" spans="1:13" ht="20.100000000000001" customHeight="1" x14ac:dyDescent="0.2">
      <c r="A625" s="89">
        <v>616</v>
      </c>
      <c r="B625" s="80" t="s">
        <v>1164</v>
      </c>
      <c r="C625" s="81" t="s">
        <v>1180</v>
      </c>
      <c r="D625" s="44">
        <v>2327.7000000000003</v>
      </c>
      <c r="E625" s="44">
        <v>1510</v>
      </c>
      <c r="F625" s="25" t="s">
        <v>606</v>
      </c>
      <c r="G625" s="44">
        <v>250</v>
      </c>
      <c r="H625" s="25" t="s">
        <v>606</v>
      </c>
      <c r="I625" s="44">
        <v>3837.7</v>
      </c>
      <c r="J625" s="44">
        <v>185.36</v>
      </c>
      <c r="K625" s="25" t="s">
        <v>606</v>
      </c>
      <c r="L625" s="44"/>
      <c r="M625" s="44">
        <v>3892.34</v>
      </c>
    </row>
    <row r="626" spans="1:13" ht="20.100000000000001" customHeight="1" x14ac:dyDescent="0.2">
      <c r="A626" s="89">
        <v>617</v>
      </c>
      <c r="B626" s="80" t="s">
        <v>1389</v>
      </c>
      <c r="C626" s="81" t="s">
        <v>622</v>
      </c>
      <c r="D626" s="44">
        <v>2176.2000000000003</v>
      </c>
      <c r="E626" s="44">
        <v>1510</v>
      </c>
      <c r="F626" s="44">
        <v>35</v>
      </c>
      <c r="G626" s="44">
        <v>250</v>
      </c>
      <c r="H626" s="25" t="s">
        <v>606</v>
      </c>
      <c r="I626" s="44">
        <v>3721.2000000000003</v>
      </c>
      <c r="J626" s="44">
        <v>179.73</v>
      </c>
      <c r="K626" s="25" t="s">
        <v>606</v>
      </c>
      <c r="L626" s="44"/>
      <c r="M626" s="44">
        <v>3776.8</v>
      </c>
    </row>
    <row r="627" spans="1:13" ht="20.100000000000001" customHeight="1" x14ac:dyDescent="0.2">
      <c r="A627" s="89">
        <v>618</v>
      </c>
      <c r="B627" s="80" t="s">
        <v>1291</v>
      </c>
      <c r="C627" s="81" t="s">
        <v>672</v>
      </c>
      <c r="D627" s="44">
        <v>2142</v>
      </c>
      <c r="E627" s="44">
        <v>1510</v>
      </c>
      <c r="F627" s="44">
        <v>50</v>
      </c>
      <c r="G627" s="44">
        <v>250</v>
      </c>
      <c r="H627" s="25" t="s">
        <v>606</v>
      </c>
      <c r="I627" s="44">
        <v>3702</v>
      </c>
      <c r="J627" s="44">
        <v>178.81</v>
      </c>
      <c r="K627" s="25" t="s">
        <v>606</v>
      </c>
      <c r="L627" s="44"/>
      <c r="M627" s="44">
        <v>3346.25</v>
      </c>
    </row>
    <row r="628" spans="1:13" ht="20.100000000000001" customHeight="1" x14ac:dyDescent="0.2">
      <c r="A628" s="89">
        <v>619</v>
      </c>
      <c r="B628" s="80" t="s">
        <v>1648</v>
      </c>
      <c r="C628" s="81" t="s">
        <v>646</v>
      </c>
      <c r="D628" s="44">
        <v>2347.5</v>
      </c>
      <c r="E628" s="44">
        <v>1510</v>
      </c>
      <c r="F628" s="44">
        <v>50</v>
      </c>
      <c r="G628" s="44">
        <v>250</v>
      </c>
      <c r="H628" s="25" t="s">
        <v>606</v>
      </c>
      <c r="I628" s="44">
        <v>3907.5</v>
      </c>
      <c r="J628" s="44">
        <v>188.73</v>
      </c>
      <c r="K628" s="25" t="s">
        <v>606</v>
      </c>
      <c r="L628" s="44"/>
      <c r="M628" s="44">
        <v>2050.16</v>
      </c>
    </row>
    <row r="629" spans="1:13" ht="20.100000000000001" customHeight="1" x14ac:dyDescent="0.2">
      <c r="A629" s="89">
        <v>620</v>
      </c>
      <c r="B629" s="60" t="s">
        <v>953</v>
      </c>
      <c r="C629" s="61" t="s">
        <v>966</v>
      </c>
      <c r="D629" s="25">
        <v>2142</v>
      </c>
      <c r="E629" s="25">
        <v>1510</v>
      </c>
      <c r="F629" s="25">
        <v>75</v>
      </c>
      <c r="G629" s="25">
        <v>250</v>
      </c>
      <c r="H629" s="25" t="s">
        <v>606</v>
      </c>
      <c r="I629" s="25">
        <v>3727</v>
      </c>
      <c r="J629" s="25">
        <v>180.01</v>
      </c>
      <c r="K629" s="25" t="s">
        <v>606</v>
      </c>
      <c r="L629" s="25"/>
      <c r="M629" s="25">
        <v>3777.27</v>
      </c>
    </row>
    <row r="630" spans="1:13" ht="20.100000000000001" customHeight="1" x14ac:dyDescent="0.2">
      <c r="A630" s="89">
        <v>621</v>
      </c>
      <c r="B630" s="80" t="s">
        <v>1544</v>
      </c>
      <c r="C630" s="81" t="s">
        <v>1636</v>
      </c>
      <c r="D630" s="44">
        <v>2142</v>
      </c>
      <c r="E630" s="44">
        <v>1510</v>
      </c>
      <c r="F630" s="44">
        <v>35</v>
      </c>
      <c r="G630" s="44">
        <v>250</v>
      </c>
      <c r="H630" s="25" t="s">
        <v>606</v>
      </c>
      <c r="I630" s="44">
        <v>3687</v>
      </c>
      <c r="J630" s="44">
        <v>178.08</v>
      </c>
      <c r="K630" s="25" t="s">
        <v>606</v>
      </c>
      <c r="L630" s="44"/>
      <c r="M630" s="44">
        <v>3343.35</v>
      </c>
    </row>
    <row r="631" spans="1:13" ht="20.100000000000001" customHeight="1" x14ac:dyDescent="0.2">
      <c r="A631" s="89">
        <v>622</v>
      </c>
      <c r="B631" s="60" t="s">
        <v>848</v>
      </c>
      <c r="C631" s="61" t="s">
        <v>869</v>
      </c>
      <c r="D631" s="25">
        <v>2142</v>
      </c>
      <c r="E631" s="25">
        <v>1510</v>
      </c>
      <c r="F631" s="25">
        <v>35</v>
      </c>
      <c r="G631" s="25">
        <v>250</v>
      </c>
      <c r="H631" s="25" t="s">
        <v>606</v>
      </c>
      <c r="I631" s="25">
        <v>3687</v>
      </c>
      <c r="J631" s="25">
        <v>178.08</v>
      </c>
      <c r="K631" s="25" t="s">
        <v>606</v>
      </c>
      <c r="L631" s="25"/>
      <c r="M631" s="25">
        <v>2318.14</v>
      </c>
    </row>
    <row r="632" spans="1:13" ht="20.100000000000001" customHeight="1" x14ac:dyDescent="0.2">
      <c r="A632" s="89">
        <v>623</v>
      </c>
      <c r="B632" s="49" t="s">
        <v>1231</v>
      </c>
      <c r="C632" s="81" t="s">
        <v>1178</v>
      </c>
      <c r="D632" s="44">
        <v>2269.1999999999998</v>
      </c>
      <c r="E632" s="44">
        <v>1510</v>
      </c>
      <c r="F632" s="25" t="s">
        <v>606</v>
      </c>
      <c r="G632" s="44">
        <v>250</v>
      </c>
      <c r="H632" s="25" t="s">
        <v>606</v>
      </c>
      <c r="I632" s="44">
        <v>3779.2</v>
      </c>
      <c r="J632" s="44">
        <v>182.54</v>
      </c>
      <c r="K632" s="25" t="s">
        <v>606</v>
      </c>
      <c r="L632" s="44"/>
      <c r="M632" s="54">
        <v>2689.09</v>
      </c>
    </row>
    <row r="633" spans="1:13" ht="20.100000000000001" customHeight="1" x14ac:dyDescent="0.2">
      <c r="A633" s="89">
        <v>624</v>
      </c>
      <c r="B633" s="60" t="s">
        <v>702</v>
      </c>
      <c r="C633" s="61" t="s">
        <v>672</v>
      </c>
      <c r="D633" s="25">
        <v>2142</v>
      </c>
      <c r="E633" s="25">
        <v>1510</v>
      </c>
      <c r="F633" s="25">
        <v>50</v>
      </c>
      <c r="G633" s="25">
        <v>250</v>
      </c>
      <c r="H633" s="25" t="s">
        <v>606</v>
      </c>
      <c r="I633" s="25">
        <v>3702</v>
      </c>
      <c r="J633" s="25">
        <v>178.81</v>
      </c>
      <c r="K633" s="25" t="s">
        <v>606</v>
      </c>
      <c r="L633" s="25"/>
      <c r="M633" s="25">
        <v>3753.47</v>
      </c>
    </row>
    <row r="634" spans="1:13" ht="20.100000000000001" customHeight="1" x14ac:dyDescent="0.2">
      <c r="A634" s="89">
        <v>625</v>
      </c>
      <c r="B634" s="80" t="s">
        <v>1858</v>
      </c>
      <c r="C634" s="81" t="s">
        <v>1178</v>
      </c>
      <c r="D634" s="44">
        <v>1706.98</v>
      </c>
      <c r="E634" s="44">
        <v>1107.33</v>
      </c>
      <c r="F634" s="25" t="s">
        <v>606</v>
      </c>
      <c r="G634" s="44">
        <v>183.33</v>
      </c>
      <c r="H634" s="25" t="s">
        <v>606</v>
      </c>
      <c r="I634" s="44">
        <v>1107.33</v>
      </c>
      <c r="J634" s="44">
        <v>2814.31</v>
      </c>
      <c r="K634" s="25" t="s">
        <v>606</v>
      </c>
      <c r="L634" s="44"/>
      <c r="M634" s="44">
        <v>2861.71</v>
      </c>
    </row>
    <row r="635" spans="1:13" ht="20.100000000000001" customHeight="1" x14ac:dyDescent="0.2">
      <c r="A635" s="89">
        <v>626</v>
      </c>
      <c r="B635" s="49" t="s">
        <v>1212</v>
      </c>
      <c r="C635" s="81" t="s">
        <v>1178</v>
      </c>
      <c r="D635" s="44">
        <v>2327.7000000000003</v>
      </c>
      <c r="E635" s="44">
        <v>1510</v>
      </c>
      <c r="F635" s="25" t="s">
        <v>606</v>
      </c>
      <c r="G635" s="44">
        <v>250</v>
      </c>
      <c r="H635" s="25" t="s">
        <v>606</v>
      </c>
      <c r="I635" s="44">
        <v>3837.7</v>
      </c>
      <c r="J635" s="44">
        <v>185.36</v>
      </c>
      <c r="K635" s="25" t="s">
        <v>606</v>
      </c>
      <c r="L635" s="44"/>
      <c r="M635" s="54">
        <v>3892.34</v>
      </c>
    </row>
    <row r="636" spans="1:13" ht="20.100000000000001" customHeight="1" x14ac:dyDescent="0.2">
      <c r="A636" s="89">
        <v>627</v>
      </c>
      <c r="B636" s="60" t="s">
        <v>741</v>
      </c>
      <c r="C636" s="61" t="s">
        <v>745</v>
      </c>
      <c r="D636" s="25">
        <v>2142</v>
      </c>
      <c r="E636" s="25">
        <v>1510</v>
      </c>
      <c r="F636" s="25">
        <v>50</v>
      </c>
      <c r="G636" s="25">
        <v>250</v>
      </c>
      <c r="H636" s="25" t="s">
        <v>606</v>
      </c>
      <c r="I636" s="25">
        <v>3702</v>
      </c>
      <c r="J636" s="25">
        <v>178.81</v>
      </c>
      <c r="K636" s="25" t="s">
        <v>606</v>
      </c>
      <c r="L636" s="25"/>
      <c r="M636" s="25">
        <v>2717.8300000000004</v>
      </c>
    </row>
    <row r="637" spans="1:13" ht="20.100000000000001" customHeight="1" x14ac:dyDescent="0.2">
      <c r="A637" s="89">
        <v>628</v>
      </c>
      <c r="B637" s="80" t="s">
        <v>1735</v>
      </c>
      <c r="C637" s="81" t="s">
        <v>1095</v>
      </c>
      <c r="D637" s="44">
        <v>2142</v>
      </c>
      <c r="E637" s="44">
        <v>1510</v>
      </c>
      <c r="F637" s="44">
        <v>50</v>
      </c>
      <c r="G637" s="44">
        <v>250</v>
      </c>
      <c r="H637" s="25" t="s">
        <v>606</v>
      </c>
      <c r="I637" s="44">
        <v>3702</v>
      </c>
      <c r="J637" s="44">
        <v>178.81</v>
      </c>
      <c r="K637" s="25" t="s">
        <v>606</v>
      </c>
      <c r="L637" s="44"/>
      <c r="M637" s="44">
        <v>2080.6700000000005</v>
      </c>
    </row>
    <row r="638" spans="1:13" ht="20.100000000000001" customHeight="1" x14ac:dyDescent="0.2">
      <c r="A638" s="89">
        <v>629</v>
      </c>
      <c r="B638" s="80" t="s">
        <v>1321</v>
      </c>
      <c r="C638" s="81" t="s">
        <v>672</v>
      </c>
      <c r="D638" s="44">
        <v>2142</v>
      </c>
      <c r="E638" s="44">
        <v>1510</v>
      </c>
      <c r="F638" s="44">
        <v>50</v>
      </c>
      <c r="G638" s="44">
        <v>250</v>
      </c>
      <c r="H638" s="25" t="s">
        <v>606</v>
      </c>
      <c r="I638" s="44">
        <v>3702</v>
      </c>
      <c r="J638" s="44">
        <v>178.81</v>
      </c>
      <c r="K638" s="25" t="s">
        <v>606</v>
      </c>
      <c r="L638" s="44"/>
      <c r="M638" s="44">
        <v>1982.73</v>
      </c>
    </row>
    <row r="639" spans="1:13" ht="20.100000000000001" customHeight="1" x14ac:dyDescent="0.2">
      <c r="A639" s="89">
        <v>630</v>
      </c>
      <c r="B639" s="60" t="s">
        <v>748</v>
      </c>
      <c r="C639" s="61" t="s">
        <v>745</v>
      </c>
      <c r="D639" s="25">
        <v>2142</v>
      </c>
      <c r="E639" s="25">
        <v>1510</v>
      </c>
      <c r="F639" s="25">
        <v>50</v>
      </c>
      <c r="G639" s="25">
        <v>250</v>
      </c>
      <c r="H639" s="25" t="s">
        <v>606</v>
      </c>
      <c r="I639" s="25">
        <v>3702</v>
      </c>
      <c r="J639" s="25">
        <v>178.81</v>
      </c>
      <c r="K639" s="25" t="s">
        <v>606</v>
      </c>
      <c r="L639" s="25"/>
      <c r="M639" s="25">
        <v>1801.21</v>
      </c>
    </row>
    <row r="640" spans="1:13" ht="20.100000000000001" customHeight="1" x14ac:dyDescent="0.2">
      <c r="A640" s="89">
        <v>631</v>
      </c>
      <c r="B640" s="49" t="s">
        <v>1235</v>
      </c>
      <c r="C640" s="81" t="s">
        <v>1178</v>
      </c>
      <c r="D640" s="44">
        <v>2327.7000000000003</v>
      </c>
      <c r="E640" s="44">
        <v>1510</v>
      </c>
      <c r="F640" s="25" t="s">
        <v>606</v>
      </c>
      <c r="G640" s="44">
        <v>250</v>
      </c>
      <c r="H640" s="25" t="s">
        <v>606</v>
      </c>
      <c r="I640" s="44">
        <v>3837.7</v>
      </c>
      <c r="J640" s="44">
        <v>185.36</v>
      </c>
      <c r="K640" s="25" t="s">
        <v>606</v>
      </c>
      <c r="L640" s="44"/>
      <c r="M640" s="54">
        <v>3902.34</v>
      </c>
    </row>
    <row r="641" spans="1:13" ht="20.100000000000001" customHeight="1" x14ac:dyDescent="0.2">
      <c r="A641" s="89">
        <v>632</v>
      </c>
      <c r="B641" s="80" t="s">
        <v>1362</v>
      </c>
      <c r="C641" s="81" t="s">
        <v>672</v>
      </c>
      <c r="D641" s="44">
        <v>2142</v>
      </c>
      <c r="E641" s="44">
        <v>1510</v>
      </c>
      <c r="F641" s="44">
        <v>50</v>
      </c>
      <c r="G641" s="44">
        <v>250</v>
      </c>
      <c r="H641" s="25" t="s">
        <v>606</v>
      </c>
      <c r="I641" s="44">
        <v>3702</v>
      </c>
      <c r="J641" s="44">
        <v>178.81</v>
      </c>
      <c r="K641" s="25" t="s">
        <v>606</v>
      </c>
      <c r="L641" s="44"/>
      <c r="M641" s="44">
        <v>3355.9700000000003</v>
      </c>
    </row>
    <row r="642" spans="1:13" ht="20.100000000000001" customHeight="1" x14ac:dyDescent="0.2">
      <c r="A642" s="89">
        <v>633</v>
      </c>
      <c r="B642" s="80" t="s">
        <v>1151</v>
      </c>
      <c r="C642" s="81" t="s">
        <v>1178</v>
      </c>
      <c r="D642" s="44">
        <v>2327.7000000000003</v>
      </c>
      <c r="E642" s="44">
        <v>1510</v>
      </c>
      <c r="F642" s="25" t="s">
        <v>606</v>
      </c>
      <c r="G642" s="44">
        <v>250</v>
      </c>
      <c r="H642" s="25" t="s">
        <v>606</v>
      </c>
      <c r="I642" s="44">
        <v>3837.7</v>
      </c>
      <c r="J642" s="44">
        <v>185.36</v>
      </c>
      <c r="K642" s="25" t="s">
        <v>606</v>
      </c>
      <c r="L642" s="44"/>
      <c r="M642" s="44">
        <v>3505.25</v>
      </c>
    </row>
    <row r="643" spans="1:13" ht="20.100000000000001" customHeight="1" x14ac:dyDescent="0.2">
      <c r="A643" s="89">
        <v>634</v>
      </c>
      <c r="B643" s="74" t="s">
        <v>989</v>
      </c>
      <c r="C643" s="61" t="s">
        <v>869</v>
      </c>
      <c r="D643" s="25">
        <v>2142</v>
      </c>
      <c r="E643" s="25">
        <v>1510</v>
      </c>
      <c r="F643" s="25" t="s">
        <v>606</v>
      </c>
      <c r="G643" s="25">
        <v>250</v>
      </c>
      <c r="H643" s="25" t="s">
        <v>606</v>
      </c>
      <c r="I643" s="25">
        <v>3652</v>
      </c>
      <c r="J643" s="25">
        <v>176.39</v>
      </c>
      <c r="K643" s="25" t="s">
        <v>606</v>
      </c>
      <c r="L643" s="25"/>
      <c r="M643" s="25">
        <v>3715.8900000000003</v>
      </c>
    </row>
    <row r="644" spans="1:13" ht="20.100000000000001" customHeight="1" x14ac:dyDescent="0.2">
      <c r="A644" s="89">
        <v>635</v>
      </c>
      <c r="B644" s="60" t="s">
        <v>1011</v>
      </c>
      <c r="C644" s="61" t="s">
        <v>966</v>
      </c>
      <c r="D644" s="25">
        <v>2142</v>
      </c>
      <c r="E644" s="25">
        <v>1510</v>
      </c>
      <c r="F644" s="25">
        <v>35</v>
      </c>
      <c r="G644" s="25">
        <v>250</v>
      </c>
      <c r="H644" s="25" t="s">
        <v>606</v>
      </c>
      <c r="I644" s="25">
        <v>3687</v>
      </c>
      <c r="J644" s="25">
        <v>178.08</v>
      </c>
      <c r="K644" s="25" t="s">
        <v>606</v>
      </c>
      <c r="L644" s="25"/>
      <c r="M644" s="25">
        <v>3353.35</v>
      </c>
    </row>
    <row r="645" spans="1:13" ht="20.100000000000001" customHeight="1" x14ac:dyDescent="0.2">
      <c r="A645" s="89">
        <v>636</v>
      </c>
      <c r="B645" s="80" t="s">
        <v>1592</v>
      </c>
      <c r="C645" s="81" t="s">
        <v>1636</v>
      </c>
      <c r="D645" s="44">
        <v>2142</v>
      </c>
      <c r="E645" s="44">
        <v>1510</v>
      </c>
      <c r="F645" s="44">
        <v>50</v>
      </c>
      <c r="G645" s="44">
        <v>250</v>
      </c>
      <c r="H645" s="25" t="s">
        <v>606</v>
      </c>
      <c r="I645" s="44">
        <v>3702</v>
      </c>
      <c r="J645" s="44">
        <v>178.81</v>
      </c>
      <c r="K645" s="25" t="s">
        <v>606</v>
      </c>
      <c r="L645" s="44"/>
      <c r="M645" s="44">
        <v>3753.47</v>
      </c>
    </row>
    <row r="646" spans="1:13" ht="20.100000000000001" customHeight="1" x14ac:dyDescent="0.2">
      <c r="A646" s="89">
        <v>637</v>
      </c>
      <c r="B646" s="80" t="s">
        <v>1681</v>
      </c>
      <c r="C646" s="81" t="s">
        <v>742</v>
      </c>
      <c r="D646" s="44">
        <v>2238.9</v>
      </c>
      <c r="E646" s="44">
        <v>1510</v>
      </c>
      <c r="F646" s="44">
        <v>75</v>
      </c>
      <c r="G646" s="44">
        <v>250</v>
      </c>
      <c r="H646" s="25" t="s">
        <v>606</v>
      </c>
      <c r="I646" s="44">
        <v>3823.9</v>
      </c>
      <c r="J646" s="44">
        <v>184.69</v>
      </c>
      <c r="K646" s="25" t="s">
        <v>606</v>
      </c>
      <c r="L646" s="44"/>
      <c r="M646" s="44">
        <v>3855.46</v>
      </c>
    </row>
    <row r="647" spans="1:13" ht="20.100000000000001" customHeight="1" x14ac:dyDescent="0.2">
      <c r="A647" s="89">
        <v>638</v>
      </c>
      <c r="B647" s="80" t="s">
        <v>1537</v>
      </c>
      <c r="C647" s="81" t="s">
        <v>610</v>
      </c>
      <c r="D647" s="44">
        <v>2176.2000000000003</v>
      </c>
      <c r="E647" s="44">
        <v>1510</v>
      </c>
      <c r="F647" s="44">
        <v>75</v>
      </c>
      <c r="G647" s="44">
        <v>250</v>
      </c>
      <c r="H647" s="25" t="s">
        <v>606</v>
      </c>
      <c r="I647" s="44">
        <v>3761.2</v>
      </c>
      <c r="J647" s="44">
        <v>181.67</v>
      </c>
      <c r="K647" s="25" t="s">
        <v>606</v>
      </c>
      <c r="L647" s="44"/>
      <c r="M647" s="44">
        <v>3804.86</v>
      </c>
    </row>
    <row r="648" spans="1:13" ht="20.100000000000001" customHeight="1" x14ac:dyDescent="0.2">
      <c r="A648" s="89">
        <v>639</v>
      </c>
      <c r="B648" s="60" t="s">
        <v>885</v>
      </c>
      <c r="C648" s="61" t="s">
        <v>869</v>
      </c>
      <c r="D648" s="25">
        <v>2142</v>
      </c>
      <c r="E648" s="25">
        <v>1510</v>
      </c>
      <c r="F648" s="25" t="s">
        <v>606</v>
      </c>
      <c r="G648" s="25">
        <v>250</v>
      </c>
      <c r="H648" s="25" t="s">
        <v>606</v>
      </c>
      <c r="I648" s="25">
        <v>3652</v>
      </c>
      <c r="J648" s="25">
        <v>176.39</v>
      </c>
      <c r="K648" s="25" t="s">
        <v>606</v>
      </c>
      <c r="L648" s="25"/>
      <c r="M648" s="25">
        <v>1831.7800000000004</v>
      </c>
    </row>
    <row r="649" spans="1:13" ht="20.100000000000001" customHeight="1" x14ac:dyDescent="0.2">
      <c r="A649" s="89">
        <v>640</v>
      </c>
      <c r="B649" s="60" t="s">
        <v>851</v>
      </c>
      <c r="C649" s="61" t="s">
        <v>869</v>
      </c>
      <c r="D649" s="25">
        <v>2142</v>
      </c>
      <c r="E649" s="25">
        <v>1510</v>
      </c>
      <c r="F649" s="25">
        <v>50</v>
      </c>
      <c r="G649" s="25">
        <v>250</v>
      </c>
      <c r="H649" s="25" t="s">
        <v>606</v>
      </c>
      <c r="I649" s="25">
        <v>3702</v>
      </c>
      <c r="J649" s="25">
        <v>178.81</v>
      </c>
      <c r="K649" s="25" t="s">
        <v>606</v>
      </c>
      <c r="L649" s="25"/>
      <c r="M649" s="25">
        <v>1539.79</v>
      </c>
    </row>
    <row r="650" spans="1:13" ht="20.100000000000001" customHeight="1" x14ac:dyDescent="0.2">
      <c r="A650" s="89">
        <v>641</v>
      </c>
      <c r="B650" s="80" t="s">
        <v>1734</v>
      </c>
      <c r="C650" s="81" t="s">
        <v>1095</v>
      </c>
      <c r="D650" s="44">
        <v>2142</v>
      </c>
      <c r="E650" s="44">
        <v>1510</v>
      </c>
      <c r="F650" s="44">
        <v>50</v>
      </c>
      <c r="G650" s="44">
        <v>250</v>
      </c>
      <c r="H650" s="25" t="s">
        <v>606</v>
      </c>
      <c r="I650" s="44">
        <v>3702</v>
      </c>
      <c r="J650" s="44">
        <v>178.81</v>
      </c>
      <c r="K650" s="25" t="s">
        <v>606</v>
      </c>
      <c r="L650" s="44"/>
      <c r="M650" s="44">
        <v>3763.4700000000003</v>
      </c>
    </row>
    <row r="651" spans="1:13" ht="20.100000000000001" customHeight="1" x14ac:dyDescent="0.2">
      <c r="A651" s="89">
        <v>642</v>
      </c>
      <c r="B651" s="60" t="s">
        <v>634</v>
      </c>
      <c r="C651" s="61" t="s">
        <v>647</v>
      </c>
      <c r="D651" s="25">
        <v>2238.8999999999996</v>
      </c>
      <c r="E651" s="25">
        <v>1510</v>
      </c>
      <c r="F651" s="25">
        <v>75</v>
      </c>
      <c r="G651" s="25">
        <v>250</v>
      </c>
      <c r="H651" s="25" t="s">
        <v>606</v>
      </c>
      <c r="I651" s="25">
        <v>3823.8999999999996</v>
      </c>
      <c r="J651" s="25">
        <v>184.69</v>
      </c>
      <c r="K651" s="25" t="s">
        <v>606</v>
      </c>
      <c r="L651" s="25"/>
      <c r="M651" s="25">
        <v>3855.46</v>
      </c>
    </row>
    <row r="652" spans="1:13" ht="20.100000000000001" customHeight="1" x14ac:dyDescent="0.2">
      <c r="A652" s="89">
        <v>643</v>
      </c>
      <c r="B652" s="70" t="s">
        <v>902</v>
      </c>
      <c r="C652" s="61" t="s">
        <v>869</v>
      </c>
      <c r="D652" s="25">
        <v>2142</v>
      </c>
      <c r="E652" s="25">
        <v>1510</v>
      </c>
      <c r="F652" s="25" t="s">
        <v>606</v>
      </c>
      <c r="G652" s="25">
        <v>250</v>
      </c>
      <c r="H652" s="25" t="s">
        <v>606</v>
      </c>
      <c r="I652" s="25">
        <v>3652</v>
      </c>
      <c r="J652" s="25">
        <v>176.39</v>
      </c>
      <c r="K652" s="25" t="s">
        <v>606</v>
      </c>
      <c r="L652" s="25"/>
      <c r="M652" s="25">
        <v>2124.6700000000005</v>
      </c>
    </row>
    <row r="653" spans="1:13" ht="20.100000000000001" customHeight="1" x14ac:dyDescent="0.2">
      <c r="A653" s="89">
        <v>644</v>
      </c>
      <c r="B653" s="80" t="s">
        <v>1543</v>
      </c>
      <c r="C653" s="81" t="s">
        <v>1636</v>
      </c>
      <c r="D653" s="44">
        <v>2142</v>
      </c>
      <c r="E653" s="44">
        <v>1510</v>
      </c>
      <c r="F653" s="44">
        <v>50</v>
      </c>
      <c r="G653" s="44">
        <v>250</v>
      </c>
      <c r="H653" s="25" t="s">
        <v>606</v>
      </c>
      <c r="I653" s="44">
        <v>3702</v>
      </c>
      <c r="J653" s="44">
        <v>178.81</v>
      </c>
      <c r="K653" s="25" t="s">
        <v>606</v>
      </c>
      <c r="L653" s="44"/>
      <c r="M653" s="44">
        <v>3753.47</v>
      </c>
    </row>
    <row r="654" spans="1:13" ht="20.100000000000001" customHeight="1" x14ac:dyDescent="0.2">
      <c r="A654" s="89">
        <v>645</v>
      </c>
      <c r="B654" s="80" t="s">
        <v>1750</v>
      </c>
      <c r="C654" s="81" t="s">
        <v>1095</v>
      </c>
      <c r="D654" s="44">
        <v>2142</v>
      </c>
      <c r="E654" s="44">
        <v>1510</v>
      </c>
      <c r="F654" s="44">
        <v>35</v>
      </c>
      <c r="G654" s="44">
        <v>250</v>
      </c>
      <c r="H654" s="25" t="s">
        <v>606</v>
      </c>
      <c r="I654" s="44">
        <v>3687</v>
      </c>
      <c r="J654" s="44">
        <v>178.08</v>
      </c>
      <c r="K654" s="25" t="s">
        <v>606</v>
      </c>
      <c r="L654" s="44"/>
      <c r="M654" s="44">
        <v>2040.5199999999998</v>
      </c>
    </row>
    <row r="655" spans="1:13" ht="20.100000000000001" customHeight="1" x14ac:dyDescent="0.2">
      <c r="A655" s="89">
        <v>646</v>
      </c>
      <c r="B655" s="80" t="s">
        <v>1484</v>
      </c>
      <c r="C655" s="81" t="s">
        <v>1516</v>
      </c>
      <c r="D655" s="44">
        <v>2142</v>
      </c>
      <c r="E655" s="44">
        <v>1510</v>
      </c>
      <c r="F655" s="44">
        <v>0</v>
      </c>
      <c r="G655" s="44">
        <v>250</v>
      </c>
      <c r="H655" s="25" t="s">
        <v>606</v>
      </c>
      <c r="I655" s="44">
        <v>3652</v>
      </c>
      <c r="J655" s="44">
        <v>176.39</v>
      </c>
      <c r="K655" s="25" t="s">
        <v>606</v>
      </c>
      <c r="L655" s="44"/>
      <c r="M655" s="44">
        <v>3725.61</v>
      </c>
    </row>
    <row r="656" spans="1:13" ht="20.100000000000001" customHeight="1" x14ac:dyDescent="0.2">
      <c r="A656" s="89">
        <v>647</v>
      </c>
      <c r="B656" s="49" t="s">
        <v>1242</v>
      </c>
      <c r="C656" s="81" t="s">
        <v>1261</v>
      </c>
      <c r="D656" s="44">
        <v>2327.7000000000003</v>
      </c>
      <c r="E656" s="44">
        <v>1510</v>
      </c>
      <c r="F656" s="25" t="s">
        <v>606</v>
      </c>
      <c r="G656" s="44">
        <v>250</v>
      </c>
      <c r="H656" s="25" t="s">
        <v>606</v>
      </c>
      <c r="I656" s="44">
        <v>3837.7</v>
      </c>
      <c r="J656" s="44">
        <v>185.36</v>
      </c>
      <c r="K656" s="25" t="s">
        <v>606</v>
      </c>
      <c r="L656" s="44"/>
      <c r="M656" s="54">
        <v>3902.34</v>
      </c>
    </row>
    <row r="657" spans="1:13" ht="20.100000000000001" customHeight="1" x14ac:dyDescent="0.2">
      <c r="A657" s="89">
        <v>648</v>
      </c>
      <c r="B657" s="60" t="s">
        <v>633</v>
      </c>
      <c r="C657" s="61" t="s">
        <v>649</v>
      </c>
      <c r="D657" s="25">
        <v>2238.8999999999996</v>
      </c>
      <c r="E657" s="25">
        <v>1510</v>
      </c>
      <c r="F657" s="25">
        <v>75</v>
      </c>
      <c r="G657" s="25">
        <v>250</v>
      </c>
      <c r="H657" s="25" t="s">
        <v>606</v>
      </c>
      <c r="I657" s="25">
        <v>3823.8999999999996</v>
      </c>
      <c r="J657" s="25">
        <v>184.69</v>
      </c>
      <c r="K657" s="25" t="s">
        <v>606</v>
      </c>
      <c r="L657" s="25"/>
      <c r="M657" s="25">
        <v>3855.46</v>
      </c>
    </row>
    <row r="658" spans="1:13" ht="20.100000000000001" customHeight="1" x14ac:dyDescent="0.2">
      <c r="A658" s="89">
        <v>649</v>
      </c>
      <c r="B658" s="60" t="s">
        <v>894</v>
      </c>
      <c r="C658" s="61" t="s">
        <v>869</v>
      </c>
      <c r="D658" s="25">
        <v>2142</v>
      </c>
      <c r="E658" s="25">
        <v>1510</v>
      </c>
      <c r="F658" s="25" t="s">
        <v>606</v>
      </c>
      <c r="G658" s="25">
        <v>250</v>
      </c>
      <c r="H658" s="25" t="s">
        <v>606</v>
      </c>
      <c r="I658" s="25">
        <v>3652</v>
      </c>
      <c r="J658" s="25">
        <v>176.39</v>
      </c>
      <c r="K658" s="25" t="s">
        <v>606</v>
      </c>
      <c r="L658" s="25"/>
      <c r="M658" s="25">
        <v>2483.21</v>
      </c>
    </row>
    <row r="659" spans="1:13" ht="20.100000000000001" customHeight="1" x14ac:dyDescent="0.2">
      <c r="A659" s="89">
        <v>650</v>
      </c>
      <c r="B659" s="80" t="s">
        <v>1447</v>
      </c>
      <c r="C659" s="81" t="s">
        <v>1511</v>
      </c>
      <c r="D659" s="44">
        <v>2142</v>
      </c>
      <c r="E659" s="44">
        <v>1510</v>
      </c>
      <c r="F659" s="44">
        <v>0</v>
      </c>
      <c r="G659" s="44">
        <v>250</v>
      </c>
      <c r="H659" s="25" t="s">
        <v>606</v>
      </c>
      <c r="I659" s="44">
        <v>3652</v>
      </c>
      <c r="J659" s="44">
        <v>176.39</v>
      </c>
      <c r="K659" s="25" t="s">
        <v>606</v>
      </c>
      <c r="L659" s="44"/>
      <c r="M659" s="44">
        <v>3715.89</v>
      </c>
    </row>
    <row r="660" spans="1:13" ht="20.100000000000001" customHeight="1" x14ac:dyDescent="0.2">
      <c r="A660" s="89">
        <v>651</v>
      </c>
      <c r="B660" s="60" t="s">
        <v>864</v>
      </c>
      <c r="C660" s="61" t="s">
        <v>597</v>
      </c>
      <c r="D660" s="25">
        <v>2142</v>
      </c>
      <c r="E660" s="25">
        <v>1510</v>
      </c>
      <c r="F660" s="25" t="s">
        <v>606</v>
      </c>
      <c r="G660" s="25">
        <v>250</v>
      </c>
      <c r="H660" s="25" t="s">
        <v>606</v>
      </c>
      <c r="I660" s="25">
        <v>3652</v>
      </c>
      <c r="J660" s="25">
        <v>176.39</v>
      </c>
      <c r="K660" s="25" t="s">
        <v>606</v>
      </c>
      <c r="L660" s="25"/>
      <c r="M660" s="25">
        <v>3715.61</v>
      </c>
    </row>
    <row r="661" spans="1:13" ht="20.100000000000001" customHeight="1" x14ac:dyDescent="0.2">
      <c r="A661" s="89">
        <v>652</v>
      </c>
      <c r="B661" s="49" t="s">
        <v>1210</v>
      </c>
      <c r="C661" s="81" t="s">
        <v>1178</v>
      </c>
      <c r="D661" s="44">
        <v>2327.7000000000003</v>
      </c>
      <c r="E661" s="44">
        <v>1510</v>
      </c>
      <c r="F661" s="25" t="s">
        <v>606</v>
      </c>
      <c r="G661" s="44">
        <v>250</v>
      </c>
      <c r="H661" s="25" t="s">
        <v>606</v>
      </c>
      <c r="I661" s="44">
        <v>3837.7</v>
      </c>
      <c r="J661" s="44">
        <v>185.36</v>
      </c>
      <c r="K661" s="25" t="s">
        <v>606</v>
      </c>
      <c r="L661" s="44"/>
      <c r="M661" s="54">
        <v>3892.34</v>
      </c>
    </row>
    <row r="662" spans="1:13" ht="20.100000000000001" customHeight="1" x14ac:dyDescent="0.2">
      <c r="A662" s="89">
        <v>653</v>
      </c>
      <c r="B662" s="80" t="s">
        <v>1624</v>
      </c>
      <c r="C662" s="81" t="s">
        <v>965</v>
      </c>
      <c r="D662" s="44">
        <v>2176.2000000000003</v>
      </c>
      <c r="E662" s="44">
        <v>1510</v>
      </c>
      <c r="F662" s="25" t="s">
        <v>606</v>
      </c>
      <c r="G662" s="44">
        <v>250</v>
      </c>
      <c r="H662" s="25" t="s">
        <v>606</v>
      </c>
      <c r="I662" s="44">
        <v>3686.2000000000003</v>
      </c>
      <c r="J662" s="44">
        <v>178.04</v>
      </c>
      <c r="K662" s="25" t="s">
        <v>606</v>
      </c>
      <c r="L662" s="44"/>
      <c r="M662" s="44">
        <v>3748.16</v>
      </c>
    </row>
    <row r="663" spans="1:13" ht="20.100000000000001" customHeight="1" x14ac:dyDescent="0.2">
      <c r="A663" s="89">
        <v>654</v>
      </c>
      <c r="B663" s="80" t="s">
        <v>1704</v>
      </c>
      <c r="C663" s="81" t="s">
        <v>743</v>
      </c>
      <c r="D663" s="44">
        <v>2207.6999999999998</v>
      </c>
      <c r="E663" s="44">
        <v>1510</v>
      </c>
      <c r="F663" s="44">
        <v>75</v>
      </c>
      <c r="G663" s="44">
        <v>250</v>
      </c>
      <c r="H663" s="25" t="s">
        <v>606</v>
      </c>
      <c r="I663" s="44">
        <v>3792.7</v>
      </c>
      <c r="J663" s="44">
        <v>183.19</v>
      </c>
      <c r="K663" s="25" t="s">
        <v>606</v>
      </c>
      <c r="L663" s="44"/>
      <c r="M663" s="44">
        <v>3830.2799999999997</v>
      </c>
    </row>
    <row r="664" spans="1:13" ht="20.100000000000001" customHeight="1" x14ac:dyDescent="0.2">
      <c r="A664" s="89">
        <v>655</v>
      </c>
      <c r="B664" s="49" t="s">
        <v>1840</v>
      </c>
      <c r="C664" s="81" t="s">
        <v>1178</v>
      </c>
      <c r="D664" s="44">
        <v>2327.7000000000003</v>
      </c>
      <c r="E664" s="44">
        <v>1510</v>
      </c>
      <c r="F664" s="25" t="s">
        <v>606</v>
      </c>
      <c r="G664" s="44">
        <v>250</v>
      </c>
      <c r="H664" s="25" t="s">
        <v>606</v>
      </c>
      <c r="I664" s="44">
        <v>3837.7</v>
      </c>
      <c r="J664" s="44">
        <v>185.36</v>
      </c>
      <c r="K664" s="25" t="s">
        <v>606</v>
      </c>
      <c r="L664" s="44"/>
      <c r="M664" s="54">
        <v>3902.34</v>
      </c>
    </row>
    <row r="665" spans="1:13" ht="20.100000000000001" customHeight="1" x14ac:dyDescent="0.2">
      <c r="A665" s="89">
        <v>656</v>
      </c>
      <c r="B665" s="80" t="s">
        <v>1317</v>
      </c>
      <c r="C665" s="81" t="s">
        <v>672</v>
      </c>
      <c r="D665" s="44">
        <v>2142</v>
      </c>
      <c r="E665" s="44">
        <v>1510</v>
      </c>
      <c r="F665" s="44">
        <v>35</v>
      </c>
      <c r="G665" s="44">
        <v>250</v>
      </c>
      <c r="H665" s="25" t="s">
        <v>606</v>
      </c>
      <c r="I665" s="44">
        <v>3687</v>
      </c>
      <c r="J665" s="44">
        <v>178.08</v>
      </c>
      <c r="K665" s="25" t="s">
        <v>606</v>
      </c>
      <c r="L665" s="44"/>
      <c r="M665" s="44">
        <v>2758.12</v>
      </c>
    </row>
    <row r="666" spans="1:13" ht="20.100000000000001" customHeight="1" x14ac:dyDescent="0.2">
      <c r="A666" s="89">
        <v>657</v>
      </c>
      <c r="B666" s="80" t="s">
        <v>1678</v>
      </c>
      <c r="C666" s="81" t="s">
        <v>742</v>
      </c>
      <c r="D666" s="44">
        <v>2238.9</v>
      </c>
      <c r="E666" s="44">
        <v>1510</v>
      </c>
      <c r="F666" s="44">
        <v>50</v>
      </c>
      <c r="G666" s="44">
        <v>250</v>
      </c>
      <c r="H666" s="25" t="s">
        <v>606</v>
      </c>
      <c r="I666" s="44">
        <v>3798.9</v>
      </c>
      <c r="J666" s="44">
        <v>183.49</v>
      </c>
      <c r="K666" s="25" t="s">
        <v>606</v>
      </c>
      <c r="L666" s="44"/>
      <c r="M666" s="44">
        <v>3841.66</v>
      </c>
    </row>
    <row r="667" spans="1:13" ht="20.100000000000001" customHeight="1" x14ac:dyDescent="0.2">
      <c r="A667" s="89">
        <v>658</v>
      </c>
      <c r="B667" s="80" t="s">
        <v>1490</v>
      </c>
      <c r="C667" s="81" t="s">
        <v>672</v>
      </c>
      <c r="D667" s="44">
        <v>2142</v>
      </c>
      <c r="E667" s="44">
        <v>1510</v>
      </c>
      <c r="F667" s="44">
        <v>50</v>
      </c>
      <c r="G667" s="44">
        <v>250</v>
      </c>
      <c r="H667" s="25" t="s">
        <v>606</v>
      </c>
      <c r="I667" s="44">
        <v>3702</v>
      </c>
      <c r="J667" s="44">
        <v>178.81</v>
      </c>
      <c r="K667" s="25" t="s">
        <v>606</v>
      </c>
      <c r="L667" s="44"/>
      <c r="M667" s="44">
        <v>3355.9700000000003</v>
      </c>
    </row>
    <row r="668" spans="1:13" ht="20.100000000000001" customHeight="1" x14ac:dyDescent="0.2">
      <c r="A668" s="89">
        <v>659</v>
      </c>
      <c r="B668" s="60" t="s">
        <v>688</v>
      </c>
      <c r="C668" s="61" t="s">
        <v>672</v>
      </c>
      <c r="D668" s="25">
        <v>2142</v>
      </c>
      <c r="E668" s="25">
        <v>1510</v>
      </c>
      <c r="F668" s="25">
        <v>50</v>
      </c>
      <c r="G668" s="25">
        <v>250</v>
      </c>
      <c r="H668" s="25" t="s">
        <v>606</v>
      </c>
      <c r="I668" s="25">
        <v>3702</v>
      </c>
      <c r="J668" s="25">
        <v>178.81</v>
      </c>
      <c r="K668" s="25" t="s">
        <v>606</v>
      </c>
      <c r="L668" s="25"/>
      <c r="M668" s="25">
        <v>2278.33</v>
      </c>
    </row>
    <row r="669" spans="1:13" ht="20.100000000000001" customHeight="1" x14ac:dyDescent="0.2">
      <c r="A669" s="89">
        <v>660</v>
      </c>
      <c r="B669" s="60" t="s">
        <v>972</v>
      </c>
      <c r="C669" s="61" t="s">
        <v>869</v>
      </c>
      <c r="D669" s="25">
        <v>2142</v>
      </c>
      <c r="E669" s="25">
        <v>1510</v>
      </c>
      <c r="F669" s="25">
        <v>75</v>
      </c>
      <c r="G669" s="25">
        <v>250</v>
      </c>
      <c r="H669" s="25" t="s">
        <v>606</v>
      </c>
      <c r="I669" s="25">
        <v>3727</v>
      </c>
      <c r="J669" s="25">
        <v>180.01</v>
      </c>
      <c r="K669" s="25" t="s">
        <v>606</v>
      </c>
      <c r="L669" s="25"/>
      <c r="M669" s="25">
        <v>2035.8899999999996</v>
      </c>
    </row>
    <row r="670" spans="1:13" ht="20.100000000000001" customHeight="1" x14ac:dyDescent="0.2">
      <c r="A670" s="89">
        <v>661</v>
      </c>
      <c r="B670" s="60" t="s">
        <v>638</v>
      </c>
      <c r="C670" s="61" t="s">
        <v>622</v>
      </c>
      <c r="D670" s="25">
        <v>2176.2000000000003</v>
      </c>
      <c r="E670" s="25">
        <v>1510</v>
      </c>
      <c r="F670" s="25">
        <v>75</v>
      </c>
      <c r="G670" s="25">
        <v>250</v>
      </c>
      <c r="H670" s="25" t="s">
        <v>606</v>
      </c>
      <c r="I670" s="25">
        <v>3761.2000000000003</v>
      </c>
      <c r="J670" s="25">
        <v>181.67</v>
      </c>
      <c r="K670" s="25" t="s">
        <v>606</v>
      </c>
      <c r="L670" s="25"/>
      <c r="M670" s="25">
        <v>3405.8</v>
      </c>
    </row>
    <row r="671" spans="1:13" ht="20.100000000000001" customHeight="1" x14ac:dyDescent="0.2">
      <c r="A671" s="89">
        <v>662</v>
      </c>
      <c r="B671" s="80" t="s">
        <v>1789</v>
      </c>
      <c r="C671" s="81" t="s">
        <v>1824</v>
      </c>
      <c r="D671" s="44">
        <v>2142</v>
      </c>
      <c r="E671" s="44">
        <v>1510</v>
      </c>
      <c r="F671" s="44">
        <v>50</v>
      </c>
      <c r="G671" s="44">
        <v>250</v>
      </c>
      <c r="H671" s="25" t="s">
        <v>606</v>
      </c>
      <c r="I671" s="44">
        <v>3702</v>
      </c>
      <c r="J671" s="44">
        <v>178.81</v>
      </c>
      <c r="K671" s="25" t="s">
        <v>606</v>
      </c>
      <c r="L671" s="44"/>
      <c r="M671" s="44">
        <v>373.12999999999988</v>
      </c>
    </row>
    <row r="672" spans="1:13" ht="20.100000000000001" customHeight="1" x14ac:dyDescent="0.2">
      <c r="A672" s="89">
        <v>663</v>
      </c>
      <c r="B672" s="80" t="s">
        <v>1504</v>
      </c>
      <c r="C672" s="81" t="s">
        <v>672</v>
      </c>
      <c r="D672" s="44">
        <v>2142</v>
      </c>
      <c r="E672" s="44">
        <v>1510</v>
      </c>
      <c r="F672" s="44">
        <v>35</v>
      </c>
      <c r="G672" s="44">
        <v>250</v>
      </c>
      <c r="H672" s="25" t="s">
        <v>606</v>
      </c>
      <c r="I672" s="44">
        <v>3687</v>
      </c>
      <c r="J672" s="44">
        <v>178.08</v>
      </c>
      <c r="K672" s="25" t="s">
        <v>606</v>
      </c>
      <c r="L672" s="44"/>
      <c r="M672" s="44">
        <v>2950.19</v>
      </c>
    </row>
    <row r="673" spans="1:13" ht="20.100000000000001" customHeight="1" x14ac:dyDescent="0.2">
      <c r="A673" s="89">
        <v>664</v>
      </c>
      <c r="B673" s="60" t="s">
        <v>903</v>
      </c>
      <c r="C673" s="61" t="s">
        <v>869</v>
      </c>
      <c r="D673" s="25">
        <v>2142</v>
      </c>
      <c r="E673" s="25">
        <v>1510</v>
      </c>
      <c r="F673" s="25">
        <v>35</v>
      </c>
      <c r="G673" s="25">
        <v>250</v>
      </c>
      <c r="H673" s="25" t="s">
        <v>606</v>
      </c>
      <c r="I673" s="25">
        <v>3687</v>
      </c>
      <c r="J673" s="25">
        <v>178.08</v>
      </c>
      <c r="K673" s="25" t="s">
        <v>606</v>
      </c>
      <c r="L673" s="25"/>
      <c r="M673" s="25">
        <v>2403.56</v>
      </c>
    </row>
    <row r="674" spans="1:13" ht="20.100000000000001" customHeight="1" x14ac:dyDescent="0.2">
      <c r="A674" s="89">
        <v>665</v>
      </c>
      <c r="B674" s="60" t="s">
        <v>942</v>
      </c>
      <c r="C674" s="61" t="s">
        <v>597</v>
      </c>
      <c r="D674" s="25">
        <v>2142</v>
      </c>
      <c r="E674" s="25">
        <v>1510</v>
      </c>
      <c r="F674" s="25" t="s">
        <v>606</v>
      </c>
      <c r="G674" s="25">
        <v>250</v>
      </c>
      <c r="H674" s="25" t="s">
        <v>606</v>
      </c>
      <c r="I674" s="25">
        <v>3652</v>
      </c>
      <c r="J674" s="25">
        <v>176.39</v>
      </c>
      <c r="K674" s="25" t="s">
        <v>606</v>
      </c>
      <c r="L674" s="25"/>
      <c r="M674" s="25">
        <v>3725.61</v>
      </c>
    </row>
    <row r="675" spans="1:13" ht="20.100000000000001" customHeight="1" x14ac:dyDescent="0.2">
      <c r="A675" s="89">
        <v>666</v>
      </c>
      <c r="B675" s="80" t="s">
        <v>1268</v>
      </c>
      <c r="C675" s="81" t="s">
        <v>602</v>
      </c>
      <c r="D675" s="44">
        <v>2425.8000000000002</v>
      </c>
      <c r="E675" s="56">
        <f>950+560</f>
        <v>1510</v>
      </c>
      <c r="F675" s="25" t="s">
        <v>606</v>
      </c>
      <c r="G675" s="44">
        <v>250</v>
      </c>
      <c r="H675" s="25" t="s">
        <v>606</v>
      </c>
      <c r="I675" s="44">
        <v>3935.8</v>
      </c>
      <c r="J675" s="44">
        <v>190.09914000000001</v>
      </c>
      <c r="K675" s="25" t="s">
        <v>606</v>
      </c>
      <c r="L675" s="44"/>
      <c r="M675" s="44">
        <v>3480.8308600000005</v>
      </c>
    </row>
    <row r="676" spans="1:13" ht="20.100000000000001" customHeight="1" x14ac:dyDescent="0.2">
      <c r="A676" s="89">
        <v>667</v>
      </c>
      <c r="B676" s="80" t="s">
        <v>1183</v>
      </c>
      <c r="C676" s="81" t="s">
        <v>598</v>
      </c>
      <c r="D676" s="44">
        <v>2142</v>
      </c>
      <c r="E676" s="44">
        <v>1510</v>
      </c>
      <c r="F676" s="25" t="s">
        <v>606</v>
      </c>
      <c r="G676" s="44">
        <v>250</v>
      </c>
      <c r="H676" s="25" t="s">
        <v>606</v>
      </c>
      <c r="I676" s="44">
        <v>3652</v>
      </c>
      <c r="J676" s="44">
        <v>176.39</v>
      </c>
      <c r="K676" s="25" t="s">
        <v>606</v>
      </c>
      <c r="L676" s="44"/>
      <c r="M676" s="44">
        <v>3715.61</v>
      </c>
    </row>
    <row r="677" spans="1:13" ht="20.100000000000001" customHeight="1" x14ac:dyDescent="0.2">
      <c r="A677" s="89">
        <v>668</v>
      </c>
      <c r="B677" s="63" t="s">
        <v>1012</v>
      </c>
      <c r="C677" s="61" t="s">
        <v>966</v>
      </c>
      <c r="D677" s="25">
        <v>2142</v>
      </c>
      <c r="E677" s="25">
        <v>1510</v>
      </c>
      <c r="F677" s="25">
        <v>75</v>
      </c>
      <c r="G677" s="25">
        <v>250</v>
      </c>
      <c r="H677" s="25" t="s">
        <v>606</v>
      </c>
      <c r="I677" s="25">
        <v>3727</v>
      </c>
      <c r="J677" s="25">
        <v>180.01</v>
      </c>
      <c r="K677" s="25" t="s">
        <v>606</v>
      </c>
      <c r="L677" s="25"/>
      <c r="M677" s="25">
        <v>3787.27</v>
      </c>
    </row>
    <row r="678" spans="1:13" ht="20.100000000000001" customHeight="1" x14ac:dyDescent="0.2">
      <c r="A678" s="89">
        <v>669</v>
      </c>
      <c r="B678" s="80" t="s">
        <v>1358</v>
      </c>
      <c r="C678" s="81" t="s">
        <v>1095</v>
      </c>
      <c r="D678" s="44">
        <v>2142</v>
      </c>
      <c r="E678" s="44">
        <v>1510</v>
      </c>
      <c r="F678" s="44">
        <v>50</v>
      </c>
      <c r="G678" s="44">
        <v>250</v>
      </c>
      <c r="H678" s="25" t="s">
        <v>606</v>
      </c>
      <c r="I678" s="44">
        <v>3702</v>
      </c>
      <c r="J678" s="44">
        <v>178.81</v>
      </c>
      <c r="K678" s="25" t="s">
        <v>606</v>
      </c>
      <c r="L678" s="44"/>
      <c r="M678" s="44">
        <v>2107.5100000000002</v>
      </c>
    </row>
    <row r="679" spans="1:13" ht="20.100000000000001" customHeight="1" x14ac:dyDescent="0.2">
      <c r="A679" s="89">
        <v>670</v>
      </c>
      <c r="B679" s="83" t="s">
        <v>1826</v>
      </c>
      <c r="C679" s="81" t="s">
        <v>1181</v>
      </c>
      <c r="D679" s="44">
        <v>2327.7000000000003</v>
      </c>
      <c r="E679" s="44">
        <v>1510</v>
      </c>
      <c r="F679" s="25" t="s">
        <v>606</v>
      </c>
      <c r="G679" s="44">
        <v>250</v>
      </c>
      <c r="H679" s="25" t="s">
        <v>606</v>
      </c>
      <c r="I679" s="44">
        <v>3837.7</v>
      </c>
      <c r="J679" s="44">
        <v>185.36</v>
      </c>
      <c r="K679" s="25" t="s">
        <v>606</v>
      </c>
      <c r="L679" s="44"/>
      <c r="M679" s="44">
        <v>3892.34</v>
      </c>
    </row>
    <row r="680" spans="1:13" ht="20.100000000000001" customHeight="1" x14ac:dyDescent="0.2">
      <c r="A680" s="89">
        <v>671</v>
      </c>
      <c r="B680" s="60" t="s">
        <v>981</v>
      </c>
      <c r="C680" s="61" t="s">
        <v>869</v>
      </c>
      <c r="D680" s="25">
        <v>2142</v>
      </c>
      <c r="E680" s="25">
        <v>1510</v>
      </c>
      <c r="F680" s="25" t="s">
        <v>606</v>
      </c>
      <c r="G680" s="25">
        <v>250</v>
      </c>
      <c r="H680" s="25" t="s">
        <v>606</v>
      </c>
      <c r="I680" s="25">
        <v>3652</v>
      </c>
      <c r="J680" s="25">
        <v>176.39</v>
      </c>
      <c r="K680" s="25" t="s">
        <v>606</v>
      </c>
      <c r="L680" s="25"/>
      <c r="M680" s="25">
        <v>3725.61</v>
      </c>
    </row>
    <row r="681" spans="1:13" ht="20.100000000000001" customHeight="1" x14ac:dyDescent="0.2">
      <c r="A681" s="89">
        <v>672</v>
      </c>
      <c r="B681" s="80" t="s">
        <v>1771</v>
      </c>
      <c r="C681" s="81" t="s">
        <v>1824</v>
      </c>
      <c r="D681" s="44">
        <v>2142</v>
      </c>
      <c r="E681" s="44">
        <v>1510</v>
      </c>
      <c r="F681" s="44">
        <v>35</v>
      </c>
      <c r="G681" s="44">
        <v>250</v>
      </c>
      <c r="H681" s="25" t="s">
        <v>606</v>
      </c>
      <c r="I681" s="44">
        <v>3687</v>
      </c>
      <c r="J681" s="44">
        <v>178.08</v>
      </c>
      <c r="K681" s="25" t="s">
        <v>606</v>
      </c>
      <c r="L681" s="44"/>
      <c r="M681" s="44">
        <v>1786.26</v>
      </c>
    </row>
    <row r="682" spans="1:13" ht="20.100000000000001" customHeight="1" x14ac:dyDescent="0.2">
      <c r="A682" s="89">
        <v>673</v>
      </c>
      <c r="B682" s="60" t="s">
        <v>881</v>
      </c>
      <c r="C682" s="61" t="s">
        <v>869</v>
      </c>
      <c r="D682" s="25">
        <v>2142</v>
      </c>
      <c r="E682" s="25">
        <v>1510</v>
      </c>
      <c r="F682" s="25" t="s">
        <v>606</v>
      </c>
      <c r="G682" s="25">
        <v>250</v>
      </c>
      <c r="H682" s="25" t="s">
        <v>606</v>
      </c>
      <c r="I682" s="25">
        <v>3652</v>
      </c>
      <c r="J682" s="25">
        <v>176.39</v>
      </c>
      <c r="K682" s="25" t="s">
        <v>606</v>
      </c>
      <c r="L682" s="25"/>
      <c r="M682" s="25">
        <v>1969.7100000000003</v>
      </c>
    </row>
    <row r="683" spans="1:13" ht="20.100000000000001" customHeight="1" x14ac:dyDescent="0.2">
      <c r="A683" s="89">
        <v>674</v>
      </c>
      <c r="B683" s="64" t="s">
        <v>960</v>
      </c>
      <c r="C683" s="61" t="s">
        <v>967</v>
      </c>
      <c r="D683" s="25">
        <v>2142</v>
      </c>
      <c r="E683" s="25">
        <v>1510</v>
      </c>
      <c r="F683" s="25">
        <v>75</v>
      </c>
      <c r="G683" s="35">
        <v>250</v>
      </c>
      <c r="H683" s="25" t="s">
        <v>606</v>
      </c>
      <c r="I683" s="25">
        <v>3727</v>
      </c>
      <c r="J683" s="25">
        <v>180.01</v>
      </c>
      <c r="K683" s="25" t="s">
        <v>606</v>
      </c>
      <c r="L683" s="25"/>
      <c r="M683" s="25">
        <v>3777.27</v>
      </c>
    </row>
    <row r="684" spans="1:13" ht="20.100000000000001" customHeight="1" x14ac:dyDescent="0.2">
      <c r="A684" s="89">
        <v>675</v>
      </c>
      <c r="B684" s="80" t="s">
        <v>1482</v>
      </c>
      <c r="C684" s="81" t="s">
        <v>943</v>
      </c>
      <c r="D684" s="44">
        <v>2142</v>
      </c>
      <c r="E684" s="44">
        <v>1510</v>
      </c>
      <c r="F684" s="44">
        <v>0</v>
      </c>
      <c r="G684" s="44">
        <v>250</v>
      </c>
      <c r="H684" s="25" t="s">
        <v>606</v>
      </c>
      <c r="I684" s="44">
        <v>3652</v>
      </c>
      <c r="J684" s="44">
        <v>176.39</v>
      </c>
      <c r="K684" s="25" t="s">
        <v>606</v>
      </c>
      <c r="L684" s="44"/>
      <c r="M684" s="44">
        <v>3715.61</v>
      </c>
    </row>
    <row r="685" spans="1:13" ht="20.100000000000001" customHeight="1" x14ac:dyDescent="0.2">
      <c r="A685" s="89">
        <v>676</v>
      </c>
      <c r="B685" s="60" t="s">
        <v>735</v>
      </c>
      <c r="C685" s="61" t="s">
        <v>745</v>
      </c>
      <c r="D685" s="25">
        <v>2142</v>
      </c>
      <c r="E685" s="25">
        <v>1510</v>
      </c>
      <c r="F685" s="25">
        <v>50</v>
      </c>
      <c r="G685" s="25">
        <v>250</v>
      </c>
      <c r="H685" s="25" t="s">
        <v>606</v>
      </c>
      <c r="I685" s="25">
        <v>3702</v>
      </c>
      <c r="J685" s="25">
        <v>178.81</v>
      </c>
      <c r="K685" s="25" t="s">
        <v>606</v>
      </c>
      <c r="L685" s="25"/>
      <c r="M685" s="25">
        <v>3753.4700000000003</v>
      </c>
    </row>
    <row r="686" spans="1:13" ht="20.100000000000001" customHeight="1" x14ac:dyDescent="0.2">
      <c r="A686" s="89">
        <v>677</v>
      </c>
      <c r="B686" s="80" t="s">
        <v>1768</v>
      </c>
      <c r="C686" s="81" t="s">
        <v>1824</v>
      </c>
      <c r="D686" s="44">
        <v>2142</v>
      </c>
      <c r="E686" s="44">
        <v>1510</v>
      </c>
      <c r="F686" s="44">
        <v>50</v>
      </c>
      <c r="G686" s="44">
        <v>250</v>
      </c>
      <c r="H686" s="25" t="s">
        <v>606</v>
      </c>
      <c r="I686" s="44">
        <v>3702</v>
      </c>
      <c r="J686" s="44">
        <v>178.81</v>
      </c>
      <c r="K686" s="25" t="s">
        <v>606</v>
      </c>
      <c r="L686" s="44"/>
      <c r="M686" s="44">
        <v>1757.83</v>
      </c>
    </row>
    <row r="687" spans="1:13" ht="20.100000000000001" customHeight="1" x14ac:dyDescent="0.2">
      <c r="A687" s="89">
        <v>678</v>
      </c>
      <c r="B687" s="60" t="s">
        <v>990</v>
      </c>
      <c r="C687" s="61" t="s">
        <v>869</v>
      </c>
      <c r="D687" s="25">
        <v>2142</v>
      </c>
      <c r="E687" s="25">
        <v>1510</v>
      </c>
      <c r="F687" s="25" t="s">
        <v>606</v>
      </c>
      <c r="G687" s="25">
        <v>250</v>
      </c>
      <c r="H687" s="25" t="s">
        <v>606</v>
      </c>
      <c r="I687" s="25">
        <v>3652</v>
      </c>
      <c r="J687" s="25">
        <v>176.39</v>
      </c>
      <c r="K687" s="25" t="s">
        <v>606</v>
      </c>
      <c r="L687" s="25"/>
      <c r="M687" s="25">
        <v>3715.8900000000003</v>
      </c>
    </row>
    <row r="688" spans="1:13" ht="20.100000000000001" customHeight="1" x14ac:dyDescent="0.2">
      <c r="A688" s="89">
        <v>679</v>
      </c>
      <c r="B688" s="60" t="s">
        <v>824</v>
      </c>
      <c r="C688" s="61" t="s">
        <v>869</v>
      </c>
      <c r="D688" s="25">
        <v>2142</v>
      </c>
      <c r="E688" s="25">
        <v>1510</v>
      </c>
      <c r="F688" s="25" t="s">
        <v>606</v>
      </c>
      <c r="G688" s="25">
        <v>250</v>
      </c>
      <c r="H688" s="25" t="s">
        <v>606</v>
      </c>
      <c r="I688" s="25">
        <v>3652</v>
      </c>
      <c r="J688" s="25">
        <v>176.39</v>
      </c>
      <c r="K688" s="25" t="s">
        <v>606</v>
      </c>
      <c r="L688" s="25"/>
      <c r="M688" s="25">
        <v>3715.89</v>
      </c>
    </row>
    <row r="689" spans="1:13" ht="20.100000000000001" customHeight="1" x14ac:dyDescent="0.2">
      <c r="A689" s="89">
        <v>680</v>
      </c>
      <c r="B689" s="80" t="s">
        <v>1185</v>
      </c>
      <c r="C689" s="81" t="s">
        <v>1181</v>
      </c>
      <c r="D689" s="44">
        <v>2327.7000000000003</v>
      </c>
      <c r="E689" s="44">
        <v>1510</v>
      </c>
      <c r="F689" s="25" t="s">
        <v>606</v>
      </c>
      <c r="G689" s="44">
        <v>250</v>
      </c>
      <c r="H689" s="25" t="s">
        <v>606</v>
      </c>
      <c r="I689" s="44">
        <v>3837.7</v>
      </c>
      <c r="J689" s="44">
        <v>185.36</v>
      </c>
      <c r="K689" s="25" t="s">
        <v>606</v>
      </c>
      <c r="L689" s="44"/>
      <c r="M689" s="44">
        <v>2942.93</v>
      </c>
    </row>
    <row r="690" spans="1:13" ht="20.100000000000001" customHeight="1" x14ac:dyDescent="0.2">
      <c r="A690" s="89">
        <v>681</v>
      </c>
      <c r="B690" s="80" t="s">
        <v>1146</v>
      </c>
      <c r="C690" s="81" t="s">
        <v>1178</v>
      </c>
      <c r="D690" s="44">
        <v>2327.7000000000003</v>
      </c>
      <c r="E690" s="44">
        <v>1510</v>
      </c>
      <c r="F690" s="25" t="s">
        <v>606</v>
      </c>
      <c r="G690" s="44">
        <v>250</v>
      </c>
      <c r="H690" s="25" t="s">
        <v>606</v>
      </c>
      <c r="I690" s="44">
        <v>3837.7</v>
      </c>
      <c r="J690" s="44">
        <v>185.36</v>
      </c>
      <c r="K690" s="25" t="s">
        <v>606</v>
      </c>
      <c r="L690" s="44"/>
      <c r="M690" s="44">
        <v>2868.08</v>
      </c>
    </row>
    <row r="691" spans="1:13" ht="20.100000000000001" customHeight="1" x14ac:dyDescent="0.2">
      <c r="A691" s="89">
        <v>682</v>
      </c>
      <c r="B691" s="80" t="s">
        <v>1849</v>
      </c>
      <c r="C691" s="81" t="s">
        <v>1846</v>
      </c>
      <c r="D691" s="44">
        <v>1966.64</v>
      </c>
      <c r="E691" s="44">
        <v>1308.67</v>
      </c>
      <c r="F691" s="25" t="s">
        <v>606</v>
      </c>
      <c r="G691" s="44">
        <v>216.67</v>
      </c>
      <c r="H691" s="25" t="s">
        <v>606</v>
      </c>
      <c r="I691" s="44">
        <v>1308.67</v>
      </c>
      <c r="J691" s="44">
        <v>3275.31</v>
      </c>
      <c r="K691" s="25" t="s">
        <v>606</v>
      </c>
      <c r="L691" s="44"/>
      <c r="M691" s="44">
        <v>3333.78</v>
      </c>
    </row>
    <row r="692" spans="1:13" ht="20.100000000000001" customHeight="1" x14ac:dyDescent="0.2">
      <c r="A692" s="89">
        <v>683</v>
      </c>
      <c r="B692" s="80" t="s">
        <v>1598</v>
      </c>
      <c r="C692" s="81" t="s">
        <v>610</v>
      </c>
      <c r="D692" s="44">
        <v>2176.2000000000003</v>
      </c>
      <c r="E692" s="44">
        <v>1510</v>
      </c>
      <c r="F692" s="44">
        <v>75</v>
      </c>
      <c r="G692" s="44">
        <v>250</v>
      </c>
      <c r="H692" s="25" t="s">
        <v>606</v>
      </c>
      <c r="I692" s="44">
        <v>3761.2</v>
      </c>
      <c r="J692" s="44">
        <v>181.67</v>
      </c>
      <c r="K692" s="25" t="s">
        <v>606</v>
      </c>
      <c r="L692" s="44"/>
      <c r="M692" s="44">
        <v>3804.86</v>
      </c>
    </row>
    <row r="693" spans="1:13" ht="20.100000000000001" customHeight="1" x14ac:dyDescent="0.2">
      <c r="A693" s="89">
        <v>684</v>
      </c>
      <c r="B693" s="80" t="s">
        <v>1686</v>
      </c>
      <c r="C693" s="81" t="s">
        <v>1815</v>
      </c>
      <c r="D693" s="44">
        <v>2207.6999999999998</v>
      </c>
      <c r="E693" s="44">
        <v>1510</v>
      </c>
      <c r="F693" s="44">
        <v>50</v>
      </c>
      <c r="G693" s="44">
        <v>250</v>
      </c>
      <c r="H693" s="25" t="s">
        <v>606</v>
      </c>
      <c r="I693" s="44">
        <v>3767.7</v>
      </c>
      <c r="J693" s="44">
        <v>181.98</v>
      </c>
      <c r="K693" s="25" t="s">
        <v>606</v>
      </c>
      <c r="L693" s="44"/>
      <c r="M693" s="44">
        <v>3816.49</v>
      </c>
    </row>
    <row r="694" spans="1:13" ht="20.100000000000001" customHeight="1" x14ac:dyDescent="0.2">
      <c r="A694" s="89">
        <v>685</v>
      </c>
      <c r="B694" s="80" t="s">
        <v>1602</v>
      </c>
      <c r="C694" s="81" t="s">
        <v>1260</v>
      </c>
      <c r="D694" s="44">
        <v>2207.7000000000003</v>
      </c>
      <c r="E694" s="44">
        <v>1510</v>
      </c>
      <c r="F694" s="44">
        <v>50</v>
      </c>
      <c r="G694" s="44">
        <v>250</v>
      </c>
      <c r="H694" s="25" t="s">
        <v>606</v>
      </c>
      <c r="I694" s="44">
        <v>3767.7</v>
      </c>
      <c r="J694" s="44">
        <v>181.98</v>
      </c>
      <c r="K694" s="25" t="s">
        <v>606</v>
      </c>
      <c r="L694" s="44"/>
      <c r="M694" s="44">
        <v>3806.49</v>
      </c>
    </row>
    <row r="695" spans="1:13" ht="20.100000000000001" customHeight="1" x14ac:dyDescent="0.2">
      <c r="A695" s="89">
        <v>686</v>
      </c>
      <c r="B695" s="60" t="s">
        <v>643</v>
      </c>
      <c r="C695" s="61" t="s">
        <v>651</v>
      </c>
      <c r="D695" s="25">
        <v>2176.2000000000003</v>
      </c>
      <c r="E695" s="25">
        <v>1510</v>
      </c>
      <c r="F695" s="25">
        <v>50</v>
      </c>
      <c r="G695" s="25">
        <v>250</v>
      </c>
      <c r="H695" s="25" t="s">
        <v>606</v>
      </c>
      <c r="I695" s="25">
        <v>3736.2000000000003</v>
      </c>
      <c r="J695" s="25">
        <v>180.46</v>
      </c>
      <c r="K695" s="25" t="s">
        <v>606</v>
      </c>
      <c r="L695" s="25"/>
      <c r="M695" s="25">
        <v>2177.81</v>
      </c>
    </row>
    <row r="696" spans="1:13" ht="20.100000000000001" customHeight="1" x14ac:dyDescent="0.2">
      <c r="A696" s="89">
        <v>687</v>
      </c>
      <c r="B696" s="49" t="s">
        <v>1213</v>
      </c>
      <c r="C696" s="81" t="s">
        <v>1178</v>
      </c>
      <c r="D696" s="44">
        <v>2327.7000000000003</v>
      </c>
      <c r="E696" s="44">
        <v>1510</v>
      </c>
      <c r="F696" s="25" t="s">
        <v>606</v>
      </c>
      <c r="G696" s="44">
        <v>250</v>
      </c>
      <c r="H696" s="25" t="s">
        <v>606</v>
      </c>
      <c r="I696" s="44">
        <v>3837.7</v>
      </c>
      <c r="J696" s="44">
        <v>185.36</v>
      </c>
      <c r="K696" s="25" t="s">
        <v>606</v>
      </c>
      <c r="L696" s="44"/>
      <c r="M696" s="54">
        <v>3892.34</v>
      </c>
    </row>
    <row r="697" spans="1:13" ht="20.100000000000001" customHeight="1" x14ac:dyDescent="0.2">
      <c r="A697" s="89">
        <v>688</v>
      </c>
      <c r="B697" s="67" t="s">
        <v>584</v>
      </c>
      <c r="C697" s="75" t="s">
        <v>604</v>
      </c>
      <c r="D697" s="25">
        <v>2207.7000000000003</v>
      </c>
      <c r="E697" s="25">
        <v>1510</v>
      </c>
      <c r="F697" s="25" t="s">
        <v>606</v>
      </c>
      <c r="G697" s="25">
        <v>250</v>
      </c>
      <c r="H697" s="25" t="s">
        <v>606</v>
      </c>
      <c r="I697" s="25">
        <v>3788.1400000000003</v>
      </c>
      <c r="J697" s="25">
        <v>179.56</v>
      </c>
      <c r="K697" s="25" t="s">
        <v>606</v>
      </c>
      <c r="L697" s="25"/>
      <c r="M697" s="25">
        <v>3788.1400000000003</v>
      </c>
    </row>
    <row r="698" spans="1:13" ht="20.100000000000001" customHeight="1" x14ac:dyDescent="0.2">
      <c r="A698" s="89">
        <v>689</v>
      </c>
      <c r="B698" s="63" t="s">
        <v>746</v>
      </c>
      <c r="C698" s="61" t="s">
        <v>745</v>
      </c>
      <c r="D698" s="25">
        <v>2142</v>
      </c>
      <c r="E698" s="25">
        <v>1510</v>
      </c>
      <c r="F698" s="25">
        <v>50</v>
      </c>
      <c r="G698" s="25">
        <v>250</v>
      </c>
      <c r="H698" s="25" t="s">
        <v>606</v>
      </c>
      <c r="I698" s="25">
        <v>3702</v>
      </c>
      <c r="J698" s="25">
        <v>178.81</v>
      </c>
      <c r="K698" s="25" t="s">
        <v>606</v>
      </c>
      <c r="L698" s="25"/>
      <c r="M698" s="25">
        <v>3346.2500000000005</v>
      </c>
    </row>
    <row r="699" spans="1:13" ht="20.100000000000001" customHeight="1" x14ac:dyDescent="0.2">
      <c r="A699" s="89">
        <v>690</v>
      </c>
      <c r="B699" s="80" t="s">
        <v>1739</v>
      </c>
      <c r="C699" s="81" t="s">
        <v>1095</v>
      </c>
      <c r="D699" s="44">
        <v>2142</v>
      </c>
      <c r="E699" s="44">
        <v>1510</v>
      </c>
      <c r="F699" s="44">
        <v>50</v>
      </c>
      <c r="G699" s="44">
        <v>250</v>
      </c>
      <c r="H699" s="25" t="s">
        <v>606</v>
      </c>
      <c r="I699" s="44">
        <v>3702</v>
      </c>
      <c r="J699" s="44">
        <v>178.81</v>
      </c>
      <c r="K699" s="25" t="s">
        <v>606</v>
      </c>
      <c r="L699" s="44"/>
      <c r="M699" s="44">
        <v>980.66999999999985</v>
      </c>
    </row>
    <row r="700" spans="1:13" ht="20.100000000000001" customHeight="1" x14ac:dyDescent="0.2">
      <c r="A700" s="89">
        <v>691</v>
      </c>
      <c r="B700" s="80" t="s">
        <v>1148</v>
      </c>
      <c r="C700" s="81" t="s">
        <v>1178</v>
      </c>
      <c r="D700" s="44">
        <v>2327.7000000000003</v>
      </c>
      <c r="E700" s="44">
        <v>1510</v>
      </c>
      <c r="F700" s="25" t="s">
        <v>606</v>
      </c>
      <c r="G700" s="44">
        <v>250</v>
      </c>
      <c r="H700" s="25" t="s">
        <v>606</v>
      </c>
      <c r="I700" s="44">
        <v>3837.7</v>
      </c>
      <c r="J700" s="44">
        <v>185.36</v>
      </c>
      <c r="K700" s="25" t="s">
        <v>606</v>
      </c>
      <c r="L700" s="44"/>
      <c r="M700" s="44">
        <v>3892.34</v>
      </c>
    </row>
    <row r="701" spans="1:13" ht="20.100000000000001" customHeight="1" x14ac:dyDescent="0.2">
      <c r="A701" s="89">
        <v>692</v>
      </c>
      <c r="B701" s="60" t="s">
        <v>739</v>
      </c>
      <c r="C701" s="61" t="s">
        <v>745</v>
      </c>
      <c r="D701" s="25">
        <v>2142</v>
      </c>
      <c r="E701" s="25">
        <v>1510</v>
      </c>
      <c r="F701" s="25">
        <v>50</v>
      </c>
      <c r="G701" s="25">
        <v>250</v>
      </c>
      <c r="H701" s="25" t="s">
        <v>606</v>
      </c>
      <c r="I701" s="25">
        <v>3702</v>
      </c>
      <c r="J701" s="25">
        <v>178.81</v>
      </c>
      <c r="K701" s="25" t="s">
        <v>606</v>
      </c>
      <c r="L701" s="25"/>
      <c r="M701" s="25">
        <v>3753.4700000000003</v>
      </c>
    </row>
    <row r="702" spans="1:13" ht="20.100000000000001" customHeight="1" x14ac:dyDescent="0.2">
      <c r="A702" s="89">
        <v>693</v>
      </c>
      <c r="B702" s="60" t="s">
        <v>870</v>
      </c>
      <c r="C702" s="61" t="s">
        <v>869</v>
      </c>
      <c r="D702" s="25">
        <v>2142</v>
      </c>
      <c r="E702" s="25">
        <v>1510</v>
      </c>
      <c r="F702" s="25">
        <v>50</v>
      </c>
      <c r="G702" s="25">
        <v>250</v>
      </c>
      <c r="H702" s="25" t="s">
        <v>606</v>
      </c>
      <c r="I702" s="25">
        <v>3702</v>
      </c>
      <c r="J702" s="25">
        <v>178.81</v>
      </c>
      <c r="K702" s="25" t="s">
        <v>606</v>
      </c>
      <c r="L702" s="25"/>
      <c r="M702" s="25">
        <v>2451.5300000000002</v>
      </c>
    </row>
    <row r="703" spans="1:13" ht="20.100000000000001" customHeight="1" x14ac:dyDescent="0.2">
      <c r="A703" s="89">
        <v>694</v>
      </c>
      <c r="B703" s="80" t="s">
        <v>1473</v>
      </c>
      <c r="C703" s="81" t="s">
        <v>672</v>
      </c>
      <c r="D703" s="44">
        <v>2142</v>
      </c>
      <c r="E703" s="44">
        <v>1510</v>
      </c>
      <c r="F703" s="44">
        <v>0</v>
      </c>
      <c r="G703" s="44">
        <v>250</v>
      </c>
      <c r="H703" s="25" t="s">
        <v>606</v>
      </c>
      <c r="I703" s="44">
        <v>3652</v>
      </c>
      <c r="J703" s="44">
        <v>176.39</v>
      </c>
      <c r="K703" s="25" t="s">
        <v>606</v>
      </c>
      <c r="L703" s="44"/>
      <c r="M703" s="44">
        <v>3725.61</v>
      </c>
    </row>
    <row r="704" spans="1:13" ht="20.100000000000001" customHeight="1" x14ac:dyDescent="0.2">
      <c r="A704" s="89">
        <v>695</v>
      </c>
      <c r="B704" s="60" t="s">
        <v>1036</v>
      </c>
      <c r="C704" s="61" t="s">
        <v>1072</v>
      </c>
      <c r="D704" s="25">
        <v>2142</v>
      </c>
      <c r="E704" s="25">
        <v>1510</v>
      </c>
      <c r="F704" s="25">
        <v>75</v>
      </c>
      <c r="G704" s="25">
        <v>250</v>
      </c>
      <c r="H704" s="25" t="s">
        <v>606</v>
      </c>
      <c r="I704" s="25">
        <v>3727</v>
      </c>
      <c r="J704" s="25">
        <v>180.01</v>
      </c>
      <c r="K704" s="25" t="s">
        <v>606</v>
      </c>
      <c r="L704" s="25"/>
      <c r="M704" s="25">
        <v>2318.48</v>
      </c>
    </row>
    <row r="705" spans="1:13" ht="20.100000000000001" customHeight="1" x14ac:dyDescent="0.2">
      <c r="A705" s="89">
        <v>696</v>
      </c>
      <c r="B705" s="70" t="s">
        <v>698</v>
      </c>
      <c r="C705" s="61" t="s">
        <v>672</v>
      </c>
      <c r="D705" s="25">
        <v>2142</v>
      </c>
      <c r="E705" s="25">
        <v>1510</v>
      </c>
      <c r="F705" s="25">
        <v>35</v>
      </c>
      <c r="G705" s="25">
        <v>250</v>
      </c>
      <c r="H705" s="25" t="s">
        <v>606</v>
      </c>
      <c r="I705" s="25">
        <v>3687</v>
      </c>
      <c r="J705" s="25">
        <v>178.08</v>
      </c>
      <c r="K705" s="25" t="s">
        <v>606</v>
      </c>
      <c r="L705" s="25"/>
      <c r="M705" s="25">
        <v>3749.2</v>
      </c>
    </row>
    <row r="706" spans="1:13" ht="20.100000000000001" customHeight="1" x14ac:dyDescent="0.2">
      <c r="A706" s="89">
        <v>697</v>
      </c>
      <c r="B706" s="80" t="s">
        <v>1536</v>
      </c>
      <c r="C706" s="81" t="s">
        <v>610</v>
      </c>
      <c r="D706" s="44">
        <v>2176.2000000000003</v>
      </c>
      <c r="E706" s="44">
        <v>1510</v>
      </c>
      <c r="F706" s="44">
        <v>75</v>
      </c>
      <c r="G706" s="44">
        <v>250</v>
      </c>
      <c r="H706" s="25" t="s">
        <v>606</v>
      </c>
      <c r="I706" s="44">
        <v>3761.2</v>
      </c>
      <c r="J706" s="44">
        <v>181.67</v>
      </c>
      <c r="K706" s="25" t="s">
        <v>606</v>
      </c>
      <c r="L706" s="44"/>
      <c r="M706" s="44">
        <v>3804.86</v>
      </c>
    </row>
    <row r="707" spans="1:13" ht="20.100000000000001" customHeight="1" x14ac:dyDescent="0.2">
      <c r="A707" s="89">
        <v>698</v>
      </c>
      <c r="B707" s="63" t="s">
        <v>932</v>
      </c>
      <c r="C707" s="69" t="s">
        <v>944</v>
      </c>
      <c r="D707" s="25">
        <v>2347.5</v>
      </c>
      <c r="E707" s="31">
        <v>1510</v>
      </c>
      <c r="F707" s="25" t="s">
        <v>606</v>
      </c>
      <c r="G707" s="25">
        <v>250</v>
      </c>
      <c r="H707" s="25" t="s">
        <v>606</v>
      </c>
      <c r="I707" s="25">
        <v>3932.5</v>
      </c>
      <c r="J707" s="25">
        <v>189.94</v>
      </c>
      <c r="K707" s="25" t="s">
        <v>606</v>
      </c>
      <c r="L707" s="25"/>
      <c r="M707" s="25">
        <v>2223.0500000000002</v>
      </c>
    </row>
    <row r="708" spans="1:13" ht="20.100000000000001" customHeight="1" x14ac:dyDescent="0.2">
      <c r="A708" s="89">
        <v>699</v>
      </c>
      <c r="B708" s="60" t="s">
        <v>794</v>
      </c>
      <c r="C708" s="61" t="s">
        <v>869</v>
      </c>
      <c r="D708" s="25">
        <v>2142</v>
      </c>
      <c r="E708" s="25">
        <v>1510</v>
      </c>
      <c r="F708" s="25" t="s">
        <v>606</v>
      </c>
      <c r="G708" s="25">
        <v>250</v>
      </c>
      <c r="H708" s="25" t="s">
        <v>606</v>
      </c>
      <c r="I708" s="25">
        <v>3652</v>
      </c>
      <c r="J708" s="25">
        <v>176.39</v>
      </c>
      <c r="K708" s="25" t="s">
        <v>606</v>
      </c>
      <c r="L708" s="25"/>
      <c r="M708" s="25">
        <v>3705.89</v>
      </c>
    </row>
    <row r="709" spans="1:13" ht="20.100000000000001" customHeight="1" x14ac:dyDescent="0.2">
      <c r="A709" s="89">
        <v>700</v>
      </c>
      <c r="B709" s="60" t="s">
        <v>852</v>
      </c>
      <c r="C709" s="61" t="s">
        <v>869</v>
      </c>
      <c r="D709" s="25">
        <v>2142</v>
      </c>
      <c r="E709" s="25">
        <v>1510</v>
      </c>
      <c r="F709" s="25">
        <v>35</v>
      </c>
      <c r="G709" s="25">
        <v>250</v>
      </c>
      <c r="H709" s="25" t="s">
        <v>606</v>
      </c>
      <c r="I709" s="25">
        <v>3687</v>
      </c>
      <c r="J709" s="25">
        <v>178.08</v>
      </c>
      <c r="K709" s="25" t="s">
        <v>606</v>
      </c>
      <c r="L709" s="25"/>
      <c r="M709" s="25">
        <v>2581.3000000000002</v>
      </c>
    </row>
    <row r="710" spans="1:13" ht="20.100000000000001" customHeight="1" x14ac:dyDescent="0.2">
      <c r="A710" s="89">
        <v>701</v>
      </c>
      <c r="B710" s="60" t="s">
        <v>637</v>
      </c>
      <c r="C710" s="61" t="s">
        <v>622</v>
      </c>
      <c r="D710" s="25">
        <v>2176.2000000000003</v>
      </c>
      <c r="E710" s="25">
        <v>1510</v>
      </c>
      <c r="F710" s="25">
        <v>75</v>
      </c>
      <c r="G710" s="25">
        <v>250</v>
      </c>
      <c r="H710" s="25" t="s">
        <v>606</v>
      </c>
      <c r="I710" s="25">
        <v>3761.2000000000003</v>
      </c>
      <c r="J710" s="25">
        <v>181.67</v>
      </c>
      <c r="K710" s="25" t="s">
        <v>606</v>
      </c>
      <c r="L710" s="25"/>
      <c r="M710" s="25">
        <v>2279.14</v>
      </c>
    </row>
    <row r="711" spans="1:13" ht="20.100000000000001" customHeight="1" x14ac:dyDescent="0.2">
      <c r="A711" s="89">
        <v>702</v>
      </c>
      <c r="B711" s="80" t="s">
        <v>1692</v>
      </c>
      <c r="C711" s="81" t="s">
        <v>1816</v>
      </c>
      <c r="D711" s="44">
        <v>2207.6999999999998</v>
      </c>
      <c r="E711" s="44">
        <v>1510</v>
      </c>
      <c r="F711" s="44">
        <v>75</v>
      </c>
      <c r="G711" s="44">
        <v>250</v>
      </c>
      <c r="H711" s="25" t="s">
        <v>606</v>
      </c>
      <c r="I711" s="44">
        <v>3792.7</v>
      </c>
      <c r="J711" s="44">
        <v>183.19</v>
      </c>
      <c r="K711" s="25" t="s">
        <v>606</v>
      </c>
      <c r="L711" s="44"/>
      <c r="M711" s="44">
        <v>3442.31</v>
      </c>
    </row>
    <row r="712" spans="1:13" ht="20.100000000000001" customHeight="1" x14ac:dyDescent="0.2">
      <c r="A712" s="89">
        <v>703</v>
      </c>
      <c r="B712" s="60" t="s">
        <v>872</v>
      </c>
      <c r="C712" s="61" t="s">
        <v>869</v>
      </c>
      <c r="D712" s="25">
        <v>2142</v>
      </c>
      <c r="E712" s="25">
        <v>1510</v>
      </c>
      <c r="F712" s="25" t="s">
        <v>606</v>
      </c>
      <c r="G712" s="25">
        <v>250</v>
      </c>
      <c r="H712" s="25" t="s">
        <v>606</v>
      </c>
      <c r="I712" s="25">
        <v>3652</v>
      </c>
      <c r="J712" s="25">
        <v>176.39</v>
      </c>
      <c r="K712" s="25" t="s">
        <v>606</v>
      </c>
      <c r="L712" s="25"/>
      <c r="M712" s="25">
        <v>3705.8900000000003</v>
      </c>
    </row>
    <row r="713" spans="1:13" ht="20.100000000000001" customHeight="1" x14ac:dyDescent="0.2">
      <c r="A713" s="89">
        <v>704</v>
      </c>
      <c r="B713" s="80" t="s">
        <v>1380</v>
      </c>
      <c r="C713" s="81" t="s">
        <v>672</v>
      </c>
      <c r="D713" s="44">
        <v>2142</v>
      </c>
      <c r="E713" s="44">
        <v>1510</v>
      </c>
      <c r="F713" s="44">
        <v>35</v>
      </c>
      <c r="G713" s="44">
        <v>250</v>
      </c>
      <c r="H713" s="25" t="s">
        <v>606</v>
      </c>
      <c r="I713" s="44">
        <v>3687</v>
      </c>
      <c r="J713" s="44">
        <v>178.08</v>
      </c>
      <c r="K713" s="25" t="s">
        <v>606</v>
      </c>
      <c r="L713" s="44"/>
      <c r="M713" s="44">
        <v>2886.48</v>
      </c>
    </row>
    <row r="714" spans="1:13" ht="20.100000000000001" customHeight="1" x14ac:dyDescent="0.2">
      <c r="A714" s="89">
        <v>705</v>
      </c>
      <c r="B714" s="80" t="s">
        <v>1566</v>
      </c>
      <c r="C714" s="81" t="s">
        <v>610</v>
      </c>
      <c r="D714" s="44">
        <v>2176.2000000000003</v>
      </c>
      <c r="E714" s="44">
        <v>1510</v>
      </c>
      <c r="F714" s="44">
        <v>35</v>
      </c>
      <c r="G714" s="44">
        <v>250</v>
      </c>
      <c r="H714" s="25" t="s">
        <v>606</v>
      </c>
      <c r="I714" s="44">
        <v>3721.2000000000003</v>
      </c>
      <c r="J714" s="44">
        <v>179.73</v>
      </c>
      <c r="K714" s="25" t="s">
        <v>606</v>
      </c>
      <c r="L714" s="44"/>
      <c r="M714" s="44">
        <v>3372.14</v>
      </c>
    </row>
    <row r="715" spans="1:13" ht="20.100000000000001" customHeight="1" x14ac:dyDescent="0.2">
      <c r="A715" s="89">
        <v>706</v>
      </c>
      <c r="B715" s="80" t="s">
        <v>1120</v>
      </c>
      <c r="C715" s="81" t="s">
        <v>1122</v>
      </c>
      <c r="D715" s="44">
        <v>2142</v>
      </c>
      <c r="E715" s="44">
        <v>1510</v>
      </c>
      <c r="F715" s="25" t="s">
        <v>606</v>
      </c>
      <c r="G715" s="44">
        <v>250</v>
      </c>
      <c r="H715" s="25" t="s">
        <v>606</v>
      </c>
      <c r="I715" s="44">
        <v>3652</v>
      </c>
      <c r="J715" s="44">
        <v>176.39</v>
      </c>
      <c r="K715" s="25" t="s">
        <v>606</v>
      </c>
      <c r="L715" s="44"/>
      <c r="M715" s="44">
        <v>3725.61</v>
      </c>
    </row>
    <row r="716" spans="1:13" ht="20.100000000000001" customHeight="1" x14ac:dyDescent="0.2">
      <c r="A716" s="89">
        <v>707</v>
      </c>
      <c r="B716" s="80" t="s">
        <v>1335</v>
      </c>
      <c r="C716" s="81" t="s">
        <v>672</v>
      </c>
      <c r="D716" s="44">
        <v>2142</v>
      </c>
      <c r="E716" s="44">
        <v>1510</v>
      </c>
      <c r="F716" s="44">
        <v>35</v>
      </c>
      <c r="G716" s="44">
        <v>250</v>
      </c>
      <c r="H716" s="25" t="s">
        <v>606</v>
      </c>
      <c r="I716" s="44">
        <v>3687</v>
      </c>
      <c r="J716" s="44">
        <v>178.08</v>
      </c>
      <c r="K716" s="25" t="s">
        <v>606</v>
      </c>
      <c r="L716" s="44"/>
      <c r="M716" s="44">
        <v>1718.73</v>
      </c>
    </row>
    <row r="717" spans="1:13" ht="20.100000000000001" customHeight="1" x14ac:dyDescent="0.2">
      <c r="A717" s="89">
        <v>708</v>
      </c>
      <c r="B717" s="80" t="s">
        <v>1365</v>
      </c>
      <c r="C717" s="81" t="s">
        <v>672</v>
      </c>
      <c r="D717" s="44">
        <v>2142</v>
      </c>
      <c r="E717" s="44">
        <v>1510</v>
      </c>
      <c r="F717" s="44">
        <v>75</v>
      </c>
      <c r="G717" s="44">
        <v>250</v>
      </c>
      <c r="H717" s="25" t="s">
        <v>606</v>
      </c>
      <c r="I717" s="44">
        <v>3727</v>
      </c>
      <c r="J717" s="44">
        <v>180.01</v>
      </c>
      <c r="K717" s="25" t="s">
        <v>606</v>
      </c>
      <c r="L717" s="44"/>
      <c r="M717" s="44">
        <v>3777.27</v>
      </c>
    </row>
    <row r="718" spans="1:13" ht="20.100000000000001" customHeight="1" x14ac:dyDescent="0.2">
      <c r="A718" s="89">
        <v>709</v>
      </c>
      <c r="B718" s="63" t="s">
        <v>853</v>
      </c>
      <c r="C718" s="61" t="s">
        <v>869</v>
      </c>
      <c r="D718" s="25">
        <v>2142</v>
      </c>
      <c r="E718" s="25">
        <v>1510</v>
      </c>
      <c r="F718" s="25">
        <v>35</v>
      </c>
      <c r="G718" s="25">
        <v>250</v>
      </c>
      <c r="H718" s="25" t="s">
        <v>606</v>
      </c>
      <c r="I718" s="25">
        <v>3687</v>
      </c>
      <c r="J718" s="25">
        <v>178.08</v>
      </c>
      <c r="K718" s="25" t="s">
        <v>606</v>
      </c>
      <c r="L718" s="25"/>
      <c r="M718" s="25">
        <v>2339.48</v>
      </c>
    </row>
    <row r="719" spans="1:13" ht="20.100000000000001" customHeight="1" x14ac:dyDescent="0.2">
      <c r="A719" s="89">
        <v>710</v>
      </c>
      <c r="B719" s="49" t="s">
        <v>1238</v>
      </c>
      <c r="C719" s="81" t="s">
        <v>1178</v>
      </c>
      <c r="D719" s="44">
        <v>2327.7000000000003</v>
      </c>
      <c r="E719" s="44">
        <v>1510</v>
      </c>
      <c r="F719" s="25" t="s">
        <v>606</v>
      </c>
      <c r="G719" s="44">
        <v>250</v>
      </c>
      <c r="H719" s="25" t="s">
        <v>606</v>
      </c>
      <c r="I719" s="44">
        <v>3837.7</v>
      </c>
      <c r="J719" s="44">
        <v>185.36</v>
      </c>
      <c r="K719" s="25" t="s">
        <v>606</v>
      </c>
      <c r="L719" s="44"/>
      <c r="M719" s="54">
        <v>3902.34</v>
      </c>
    </row>
    <row r="720" spans="1:13" ht="20.100000000000001" customHeight="1" x14ac:dyDescent="0.2">
      <c r="A720" s="89">
        <v>711</v>
      </c>
      <c r="B720" s="60" t="s">
        <v>1052</v>
      </c>
      <c r="C720" s="61" t="s">
        <v>869</v>
      </c>
      <c r="D720" s="25">
        <v>2142</v>
      </c>
      <c r="E720" s="25">
        <v>1510</v>
      </c>
      <c r="F720" s="25">
        <v>50</v>
      </c>
      <c r="G720" s="25">
        <v>250</v>
      </c>
      <c r="H720" s="25" t="s">
        <v>606</v>
      </c>
      <c r="I720" s="25">
        <v>3702</v>
      </c>
      <c r="J720" s="25">
        <v>178.81</v>
      </c>
      <c r="K720" s="25" t="s">
        <v>606</v>
      </c>
      <c r="L720" s="25"/>
      <c r="M720" s="25">
        <v>3753.4700000000003</v>
      </c>
    </row>
    <row r="721" spans="1:13" ht="20.100000000000001" customHeight="1" x14ac:dyDescent="0.2">
      <c r="A721" s="89">
        <v>712</v>
      </c>
      <c r="B721" s="67" t="s">
        <v>567</v>
      </c>
      <c r="C721" s="75" t="s">
        <v>600</v>
      </c>
      <c r="D721" s="25">
        <v>2269.1999999999998</v>
      </c>
      <c r="E721" s="25">
        <v>1510</v>
      </c>
      <c r="F721" s="25" t="s">
        <v>606</v>
      </c>
      <c r="G721" s="25">
        <v>250</v>
      </c>
      <c r="H721" s="25" t="s">
        <v>606</v>
      </c>
      <c r="I721" s="25">
        <v>3430.95</v>
      </c>
      <c r="J721" s="25">
        <v>182.54</v>
      </c>
      <c r="K721" s="25" t="s">
        <v>606</v>
      </c>
      <c r="L721" s="25"/>
      <c r="M721" s="25">
        <v>3430.95</v>
      </c>
    </row>
    <row r="722" spans="1:13" ht="20.100000000000001" customHeight="1" x14ac:dyDescent="0.2">
      <c r="A722" s="89">
        <v>713</v>
      </c>
      <c r="B722" s="60" t="s">
        <v>1005</v>
      </c>
      <c r="C722" s="61" t="s">
        <v>869</v>
      </c>
      <c r="D722" s="25">
        <v>2142</v>
      </c>
      <c r="E722" s="25">
        <v>1510</v>
      </c>
      <c r="F722" s="25" t="s">
        <v>606</v>
      </c>
      <c r="G722" s="25">
        <v>250</v>
      </c>
      <c r="H722" s="25" t="s">
        <v>606</v>
      </c>
      <c r="I722" s="25">
        <v>3652</v>
      </c>
      <c r="J722" s="25">
        <v>176.39</v>
      </c>
      <c r="K722" s="25" t="s">
        <v>606</v>
      </c>
      <c r="L722" s="25"/>
      <c r="M722" s="25">
        <v>3715.61</v>
      </c>
    </row>
    <row r="723" spans="1:13" ht="20.100000000000001" customHeight="1" x14ac:dyDescent="0.2">
      <c r="A723" s="89">
        <v>714</v>
      </c>
      <c r="B723" s="80" t="s">
        <v>1428</v>
      </c>
      <c r="C723" s="81" t="s">
        <v>672</v>
      </c>
      <c r="D723" s="44">
        <v>2142</v>
      </c>
      <c r="E723" s="44">
        <v>1510</v>
      </c>
      <c r="F723" s="44">
        <v>50</v>
      </c>
      <c r="G723" s="44">
        <v>250</v>
      </c>
      <c r="H723" s="25" t="s">
        <v>606</v>
      </c>
      <c r="I723" s="44">
        <v>3702</v>
      </c>
      <c r="J723" s="44">
        <v>178.81</v>
      </c>
      <c r="K723" s="25" t="s">
        <v>606</v>
      </c>
      <c r="L723" s="44"/>
      <c r="M723" s="44">
        <v>3355.9700000000003</v>
      </c>
    </row>
    <row r="724" spans="1:13" ht="20.100000000000001" customHeight="1" x14ac:dyDescent="0.2">
      <c r="A724" s="89">
        <v>715</v>
      </c>
      <c r="B724" s="60" t="s">
        <v>668</v>
      </c>
      <c r="C724" s="61" t="s">
        <v>672</v>
      </c>
      <c r="D724" s="25">
        <v>2142</v>
      </c>
      <c r="E724" s="25">
        <v>1510</v>
      </c>
      <c r="F724" s="25">
        <v>75</v>
      </c>
      <c r="G724" s="25">
        <v>250</v>
      </c>
      <c r="H724" s="25" t="s">
        <v>606</v>
      </c>
      <c r="I724" s="25">
        <v>3727</v>
      </c>
      <c r="J724" s="25">
        <v>180.01</v>
      </c>
      <c r="K724" s="25" t="s">
        <v>606</v>
      </c>
      <c r="L724" s="25"/>
      <c r="M724" s="25">
        <v>3777.27</v>
      </c>
    </row>
    <row r="725" spans="1:13" ht="20.100000000000001" customHeight="1" x14ac:dyDescent="0.2">
      <c r="A725" s="89">
        <v>716</v>
      </c>
      <c r="B725" s="60" t="s">
        <v>961</v>
      </c>
      <c r="C725" s="61" t="s">
        <v>967</v>
      </c>
      <c r="D725" s="25">
        <v>2142</v>
      </c>
      <c r="E725" s="25">
        <v>1510</v>
      </c>
      <c r="F725" s="25">
        <v>75</v>
      </c>
      <c r="G725" s="25">
        <v>250</v>
      </c>
      <c r="H725" s="25" t="s">
        <v>606</v>
      </c>
      <c r="I725" s="25">
        <v>3727</v>
      </c>
      <c r="J725" s="25">
        <v>180.01</v>
      </c>
      <c r="K725" s="25" t="s">
        <v>606</v>
      </c>
      <c r="L725" s="25"/>
      <c r="M725" s="25">
        <v>3777.27</v>
      </c>
    </row>
    <row r="726" spans="1:13" ht="20.100000000000001" customHeight="1" x14ac:dyDescent="0.2">
      <c r="A726" s="89">
        <v>717</v>
      </c>
      <c r="B726" s="60" t="s">
        <v>1037</v>
      </c>
      <c r="C726" s="61" t="s">
        <v>1072</v>
      </c>
      <c r="D726" s="25">
        <v>2142</v>
      </c>
      <c r="E726" s="25">
        <v>1510</v>
      </c>
      <c r="F726" s="25">
        <v>75</v>
      </c>
      <c r="G726" s="25">
        <v>250</v>
      </c>
      <c r="H726" s="25" t="s">
        <v>606</v>
      </c>
      <c r="I726" s="25">
        <v>3727</v>
      </c>
      <c r="J726" s="25">
        <v>180.01</v>
      </c>
      <c r="K726" s="25" t="s">
        <v>606</v>
      </c>
      <c r="L726" s="25"/>
      <c r="M726" s="25">
        <v>2318.48</v>
      </c>
    </row>
    <row r="727" spans="1:13" ht="20.100000000000001" customHeight="1" x14ac:dyDescent="0.2">
      <c r="A727" s="89">
        <v>718</v>
      </c>
      <c r="B727" s="75" t="s">
        <v>594</v>
      </c>
      <c r="C727" s="75" t="s">
        <v>597</v>
      </c>
      <c r="D727" s="25">
        <v>2142</v>
      </c>
      <c r="E727" s="25">
        <v>1510</v>
      </c>
      <c r="F727" s="25" t="s">
        <v>606</v>
      </c>
      <c r="G727" s="25">
        <v>250</v>
      </c>
      <c r="H727" s="25" t="s">
        <v>606</v>
      </c>
      <c r="I727" s="25">
        <v>3725.61</v>
      </c>
      <c r="J727" s="25">
        <v>176.39</v>
      </c>
      <c r="K727" s="25" t="s">
        <v>606</v>
      </c>
      <c r="L727" s="25"/>
      <c r="M727" s="25">
        <v>3725.61</v>
      </c>
    </row>
    <row r="728" spans="1:13" ht="20.100000000000001" customHeight="1" x14ac:dyDescent="0.2">
      <c r="A728" s="89">
        <v>719</v>
      </c>
      <c r="B728" s="60" t="s">
        <v>929</v>
      </c>
      <c r="C728" s="61" t="s">
        <v>943</v>
      </c>
      <c r="D728" s="25">
        <v>2142</v>
      </c>
      <c r="E728" s="25">
        <v>1510</v>
      </c>
      <c r="F728" s="25" t="s">
        <v>606</v>
      </c>
      <c r="G728" s="25">
        <v>250</v>
      </c>
      <c r="H728" s="25" t="s">
        <v>606</v>
      </c>
      <c r="I728" s="25">
        <v>3687</v>
      </c>
      <c r="J728" s="25">
        <v>178.08</v>
      </c>
      <c r="K728" s="25" t="s">
        <v>606</v>
      </c>
      <c r="L728" s="25"/>
      <c r="M728" s="25">
        <v>3749.2000000000003</v>
      </c>
    </row>
    <row r="729" spans="1:13" ht="20.100000000000001" customHeight="1" x14ac:dyDescent="0.2">
      <c r="A729" s="89">
        <v>720</v>
      </c>
      <c r="B729" s="80" t="s">
        <v>1563</v>
      </c>
      <c r="C729" s="81" t="s">
        <v>598</v>
      </c>
      <c r="D729" s="44">
        <v>2142</v>
      </c>
      <c r="E729" s="44">
        <v>1510</v>
      </c>
      <c r="F729" s="44">
        <v>35</v>
      </c>
      <c r="G729" s="44">
        <v>250</v>
      </c>
      <c r="H729" s="25" t="s">
        <v>606</v>
      </c>
      <c r="I729" s="44">
        <v>3687</v>
      </c>
      <c r="J729" s="44">
        <v>178.08</v>
      </c>
      <c r="K729" s="25" t="s">
        <v>606</v>
      </c>
      <c r="L729" s="44"/>
      <c r="M729" s="44">
        <v>3739.2</v>
      </c>
    </row>
    <row r="730" spans="1:13" ht="20.100000000000001" customHeight="1" x14ac:dyDescent="0.2">
      <c r="A730" s="89">
        <v>721</v>
      </c>
      <c r="B730" s="49" t="s">
        <v>1259</v>
      </c>
      <c r="C730" s="81" t="s">
        <v>597</v>
      </c>
      <c r="D730" s="44">
        <v>2142</v>
      </c>
      <c r="E730" s="44">
        <v>1510</v>
      </c>
      <c r="F730" s="25" t="s">
        <v>606</v>
      </c>
      <c r="G730" s="44">
        <v>250</v>
      </c>
      <c r="H730" s="25" t="s">
        <v>606</v>
      </c>
      <c r="I730" s="44">
        <v>3652</v>
      </c>
      <c r="J730" s="44">
        <v>176.39</v>
      </c>
      <c r="K730" s="25" t="s">
        <v>606</v>
      </c>
      <c r="L730" s="44"/>
      <c r="M730" s="54">
        <v>3725.61</v>
      </c>
    </row>
    <row r="731" spans="1:13" ht="20.100000000000001" customHeight="1" x14ac:dyDescent="0.2">
      <c r="A731" s="89">
        <v>722</v>
      </c>
      <c r="B731" s="60" t="s">
        <v>762</v>
      </c>
      <c r="C731" s="61" t="s">
        <v>745</v>
      </c>
      <c r="D731" s="25">
        <v>2142</v>
      </c>
      <c r="E731" s="25">
        <v>1510</v>
      </c>
      <c r="F731" s="25">
        <v>50</v>
      </c>
      <c r="G731" s="25">
        <v>250</v>
      </c>
      <c r="H731" s="25" t="s">
        <v>606</v>
      </c>
      <c r="I731" s="25">
        <v>3702</v>
      </c>
      <c r="J731" s="25">
        <v>178.81</v>
      </c>
      <c r="K731" s="25" t="s">
        <v>606</v>
      </c>
      <c r="L731" s="25"/>
      <c r="M731" s="25">
        <v>1875.95</v>
      </c>
    </row>
    <row r="732" spans="1:13" ht="20.100000000000001" customHeight="1" x14ac:dyDescent="0.2">
      <c r="A732" s="89">
        <v>723</v>
      </c>
      <c r="B732" s="80" t="s">
        <v>1468</v>
      </c>
      <c r="C732" s="81" t="s">
        <v>672</v>
      </c>
      <c r="D732" s="44">
        <v>2142</v>
      </c>
      <c r="E732" s="44">
        <v>1510</v>
      </c>
      <c r="F732" s="44">
        <v>50</v>
      </c>
      <c r="G732" s="44">
        <v>250</v>
      </c>
      <c r="H732" s="25" t="s">
        <v>606</v>
      </c>
      <c r="I732" s="44">
        <v>3702</v>
      </c>
      <c r="J732" s="44">
        <v>178.81</v>
      </c>
      <c r="K732" s="25" t="s">
        <v>606</v>
      </c>
      <c r="L732" s="44"/>
      <c r="M732" s="44">
        <v>3753.47</v>
      </c>
    </row>
    <row r="733" spans="1:13" ht="20.100000000000001" customHeight="1" x14ac:dyDescent="0.2">
      <c r="A733" s="89">
        <v>724</v>
      </c>
      <c r="B733" s="80" t="s">
        <v>1186</v>
      </c>
      <c r="C733" s="81" t="s">
        <v>1179</v>
      </c>
      <c r="D733" s="44">
        <v>2269.1999999999998</v>
      </c>
      <c r="E733" s="44">
        <v>1510</v>
      </c>
      <c r="F733" s="25" t="s">
        <v>606</v>
      </c>
      <c r="G733" s="44">
        <v>250</v>
      </c>
      <c r="H733" s="25" t="s">
        <v>606</v>
      </c>
      <c r="I733" s="44">
        <v>3779.2</v>
      </c>
      <c r="J733" s="44">
        <v>182.54</v>
      </c>
      <c r="K733" s="25" t="s">
        <v>606</v>
      </c>
      <c r="L733" s="44"/>
      <c r="M733" s="44">
        <v>3836.66</v>
      </c>
    </row>
    <row r="734" spans="1:13" ht="20.100000000000001" customHeight="1" x14ac:dyDescent="0.2">
      <c r="A734" s="89">
        <v>725</v>
      </c>
      <c r="B734" s="80" t="s">
        <v>1611</v>
      </c>
      <c r="C734" s="81" t="s">
        <v>943</v>
      </c>
      <c r="D734" s="44">
        <v>2142</v>
      </c>
      <c r="E734" s="44">
        <v>1510</v>
      </c>
      <c r="F734" s="25" t="s">
        <v>606</v>
      </c>
      <c r="G734" s="44">
        <v>250</v>
      </c>
      <c r="H734" s="25" t="s">
        <v>606</v>
      </c>
      <c r="I734" s="44">
        <v>3652</v>
      </c>
      <c r="J734" s="44">
        <v>176.39</v>
      </c>
      <c r="K734" s="25" t="s">
        <v>606</v>
      </c>
      <c r="L734" s="44"/>
      <c r="M734" s="44">
        <v>2737.18</v>
      </c>
    </row>
    <row r="735" spans="1:13" ht="20.100000000000001" customHeight="1" x14ac:dyDescent="0.2">
      <c r="A735" s="89">
        <v>726</v>
      </c>
      <c r="B735" s="80" t="s">
        <v>1756</v>
      </c>
      <c r="C735" s="81" t="s">
        <v>1081</v>
      </c>
      <c r="D735" s="44">
        <v>2142</v>
      </c>
      <c r="E735" s="44">
        <v>1510</v>
      </c>
      <c r="F735" s="44">
        <v>35</v>
      </c>
      <c r="G735" s="44">
        <v>250</v>
      </c>
      <c r="H735" s="25" t="s">
        <v>606</v>
      </c>
      <c r="I735" s="44">
        <v>3687</v>
      </c>
      <c r="J735" s="44">
        <v>178.08</v>
      </c>
      <c r="K735" s="25" t="s">
        <v>606</v>
      </c>
      <c r="L735" s="44"/>
      <c r="M735" s="44">
        <v>1748.5</v>
      </c>
    </row>
    <row r="736" spans="1:13" ht="20.100000000000001" customHeight="1" x14ac:dyDescent="0.2">
      <c r="A736" s="89">
        <v>727</v>
      </c>
      <c r="B736" s="63" t="s">
        <v>632</v>
      </c>
      <c r="C736" s="61" t="s">
        <v>648</v>
      </c>
      <c r="D736" s="25">
        <v>2238.8999999999996</v>
      </c>
      <c r="E736" s="25">
        <v>1510</v>
      </c>
      <c r="F736" s="25">
        <v>75</v>
      </c>
      <c r="G736" s="25">
        <v>250</v>
      </c>
      <c r="H736" s="25" t="s">
        <v>606</v>
      </c>
      <c r="I736" s="25">
        <v>3823.8999999999996</v>
      </c>
      <c r="J736" s="25">
        <v>184.69</v>
      </c>
      <c r="K736" s="25" t="s">
        <v>606</v>
      </c>
      <c r="L736" s="25"/>
      <c r="M736" s="25">
        <v>3865.46</v>
      </c>
    </row>
    <row r="737" spans="1:13" ht="20.100000000000001" customHeight="1" x14ac:dyDescent="0.2">
      <c r="A737" s="89">
        <v>728</v>
      </c>
      <c r="B737" s="80" t="s">
        <v>1714</v>
      </c>
      <c r="C737" s="81" t="s">
        <v>744</v>
      </c>
      <c r="D737" s="44">
        <v>2176.1999999999998</v>
      </c>
      <c r="E737" s="44">
        <v>1510</v>
      </c>
      <c r="F737" s="44">
        <v>75</v>
      </c>
      <c r="G737" s="44">
        <v>250</v>
      </c>
      <c r="H737" s="25" t="s">
        <v>606</v>
      </c>
      <c r="I737" s="44">
        <v>3761.2</v>
      </c>
      <c r="J737" s="44">
        <v>181.67</v>
      </c>
      <c r="K737" s="25" t="s">
        <v>606</v>
      </c>
      <c r="L737" s="44"/>
      <c r="M737" s="44">
        <v>1809.2199999999996</v>
      </c>
    </row>
    <row r="738" spans="1:13" ht="20.100000000000001" customHeight="1" x14ac:dyDescent="0.2">
      <c r="A738" s="89">
        <v>729</v>
      </c>
      <c r="B738" s="80" t="s">
        <v>1862</v>
      </c>
      <c r="C738" s="81" t="s">
        <v>1864</v>
      </c>
      <c r="D738" s="44">
        <v>1343.34</v>
      </c>
      <c r="E738" s="44">
        <v>906</v>
      </c>
      <c r="F738" s="25" t="s">
        <v>606</v>
      </c>
      <c r="G738" s="44">
        <v>150</v>
      </c>
      <c r="H738" s="25" t="s">
        <v>606</v>
      </c>
      <c r="I738" s="44">
        <v>906</v>
      </c>
      <c r="J738" s="44">
        <v>2249.34</v>
      </c>
      <c r="K738" s="25" t="s">
        <v>606</v>
      </c>
      <c r="L738" s="44"/>
      <c r="M738" s="44">
        <v>2290.6999999999998</v>
      </c>
    </row>
    <row r="739" spans="1:13" ht="20.100000000000001" customHeight="1" x14ac:dyDescent="0.2">
      <c r="A739" s="89">
        <v>730</v>
      </c>
      <c r="B739" s="60" t="s">
        <v>954</v>
      </c>
      <c r="C739" s="61" t="s">
        <v>966</v>
      </c>
      <c r="D739" s="25">
        <v>2142</v>
      </c>
      <c r="E739" s="25">
        <v>1510</v>
      </c>
      <c r="F739" s="25">
        <v>35</v>
      </c>
      <c r="G739" s="25">
        <v>250</v>
      </c>
      <c r="H739" s="25" t="s">
        <v>606</v>
      </c>
      <c r="I739" s="25">
        <v>3687</v>
      </c>
      <c r="J739" s="25">
        <v>178.08</v>
      </c>
      <c r="K739" s="25" t="s">
        <v>606</v>
      </c>
      <c r="L739" s="25"/>
      <c r="M739" s="25">
        <v>3343.35</v>
      </c>
    </row>
    <row r="740" spans="1:13" ht="20.100000000000001" customHeight="1" x14ac:dyDescent="0.2">
      <c r="A740" s="89">
        <v>731</v>
      </c>
      <c r="B740" s="60" t="s">
        <v>980</v>
      </c>
      <c r="C740" s="61" t="s">
        <v>869</v>
      </c>
      <c r="D740" s="25">
        <v>2142</v>
      </c>
      <c r="E740" s="25">
        <v>1510</v>
      </c>
      <c r="F740" s="25">
        <v>75</v>
      </c>
      <c r="G740" s="25">
        <v>250</v>
      </c>
      <c r="H740" s="25" t="s">
        <v>606</v>
      </c>
      <c r="I740" s="25">
        <v>3727</v>
      </c>
      <c r="J740" s="25">
        <v>180.01</v>
      </c>
      <c r="K740" s="25" t="s">
        <v>606</v>
      </c>
      <c r="L740" s="25"/>
      <c r="M740" s="25">
        <v>2693.5499999999997</v>
      </c>
    </row>
    <row r="741" spans="1:13" ht="20.100000000000001" customHeight="1" x14ac:dyDescent="0.2">
      <c r="A741" s="89">
        <v>732</v>
      </c>
      <c r="B741" s="80" t="s">
        <v>1156</v>
      </c>
      <c r="C741" s="81" t="s">
        <v>1178</v>
      </c>
      <c r="D741" s="44">
        <v>2327.7000000000003</v>
      </c>
      <c r="E741" s="44">
        <v>1510</v>
      </c>
      <c r="F741" s="25" t="s">
        <v>606</v>
      </c>
      <c r="G741" s="44">
        <v>250</v>
      </c>
      <c r="H741" s="25" t="s">
        <v>606</v>
      </c>
      <c r="I741" s="44">
        <v>3837.7</v>
      </c>
      <c r="J741" s="44">
        <v>185.36</v>
      </c>
      <c r="K741" s="25" t="s">
        <v>606</v>
      </c>
      <c r="L741" s="44"/>
      <c r="M741" s="44">
        <v>3345.41</v>
      </c>
    </row>
    <row r="742" spans="1:13" ht="20.100000000000001" customHeight="1" x14ac:dyDescent="0.2">
      <c r="A742" s="89">
        <v>733</v>
      </c>
      <c r="B742" s="63" t="s">
        <v>680</v>
      </c>
      <c r="C742" s="61" t="s">
        <v>672</v>
      </c>
      <c r="D742" s="25">
        <v>2142</v>
      </c>
      <c r="E742" s="25">
        <v>1510</v>
      </c>
      <c r="F742" s="25">
        <v>50</v>
      </c>
      <c r="G742" s="25">
        <v>250</v>
      </c>
      <c r="H742" s="25" t="s">
        <v>606</v>
      </c>
      <c r="I742" s="25">
        <v>3702</v>
      </c>
      <c r="J742" s="25">
        <v>178.81</v>
      </c>
      <c r="K742" s="25" t="s">
        <v>606</v>
      </c>
      <c r="L742" s="25"/>
      <c r="M742" s="25">
        <v>3753.47</v>
      </c>
    </row>
    <row r="743" spans="1:13" ht="20.100000000000001" customHeight="1" x14ac:dyDescent="0.2">
      <c r="A743" s="89">
        <v>734</v>
      </c>
      <c r="B743" s="80" t="s">
        <v>1593</v>
      </c>
      <c r="C743" s="81" t="s">
        <v>1636</v>
      </c>
      <c r="D743" s="44">
        <v>2142</v>
      </c>
      <c r="E743" s="44">
        <v>1510</v>
      </c>
      <c r="F743" s="44">
        <v>50</v>
      </c>
      <c r="G743" s="44">
        <v>250</v>
      </c>
      <c r="H743" s="25" t="s">
        <v>606</v>
      </c>
      <c r="I743" s="44">
        <v>3702</v>
      </c>
      <c r="J743" s="44">
        <v>178.81</v>
      </c>
      <c r="K743" s="25" t="s">
        <v>606</v>
      </c>
      <c r="L743" s="44"/>
      <c r="M743" s="44">
        <v>3753.47</v>
      </c>
    </row>
    <row r="744" spans="1:13" ht="20.100000000000001" customHeight="1" x14ac:dyDescent="0.2">
      <c r="A744" s="89">
        <v>735</v>
      </c>
      <c r="B744" s="67" t="s">
        <v>589</v>
      </c>
      <c r="C744" s="75" t="s">
        <v>600</v>
      </c>
      <c r="D744" s="25">
        <v>2269.1999999999998</v>
      </c>
      <c r="E744" s="25">
        <v>1510</v>
      </c>
      <c r="F744" s="25" t="s">
        <v>606</v>
      </c>
      <c r="G744" s="25">
        <v>250</v>
      </c>
      <c r="H744" s="25" t="s">
        <v>606</v>
      </c>
      <c r="I744" s="25">
        <v>3846.66</v>
      </c>
      <c r="J744" s="25">
        <v>182.54</v>
      </c>
      <c r="K744" s="25" t="s">
        <v>606</v>
      </c>
      <c r="L744" s="25"/>
      <c r="M744" s="25">
        <v>3846.66</v>
      </c>
    </row>
    <row r="745" spans="1:13" ht="20.100000000000001" customHeight="1" x14ac:dyDescent="0.2">
      <c r="A745" s="89">
        <v>736</v>
      </c>
      <c r="B745" s="80" t="s">
        <v>1130</v>
      </c>
      <c r="C745" s="81" t="s">
        <v>605</v>
      </c>
      <c r="D745" s="44">
        <v>2142</v>
      </c>
      <c r="E745" s="44">
        <v>1510</v>
      </c>
      <c r="F745" s="44">
        <v>0</v>
      </c>
      <c r="G745" s="44">
        <v>250</v>
      </c>
      <c r="H745" s="25" t="s">
        <v>606</v>
      </c>
      <c r="I745" s="44">
        <v>1510</v>
      </c>
      <c r="J745" s="44">
        <v>176.39</v>
      </c>
      <c r="K745" s="25" t="s">
        <v>606</v>
      </c>
      <c r="L745" s="44"/>
      <c r="M745" s="57">
        <v>3725.61</v>
      </c>
    </row>
    <row r="746" spans="1:13" ht="20.100000000000001" customHeight="1" x14ac:dyDescent="0.2">
      <c r="A746" s="89">
        <v>737</v>
      </c>
      <c r="B746" s="80" t="s">
        <v>1299</v>
      </c>
      <c r="C746" s="81" t="s">
        <v>672</v>
      </c>
      <c r="D746" s="44">
        <v>2142</v>
      </c>
      <c r="E746" s="44">
        <v>1510</v>
      </c>
      <c r="F746" s="44">
        <v>50</v>
      </c>
      <c r="G746" s="44">
        <v>250</v>
      </c>
      <c r="H746" s="25" t="s">
        <v>606</v>
      </c>
      <c r="I746" s="44">
        <v>3702</v>
      </c>
      <c r="J746" s="44">
        <v>178.81</v>
      </c>
      <c r="K746" s="25" t="s">
        <v>606</v>
      </c>
      <c r="L746" s="44"/>
      <c r="M746" s="44">
        <v>2272.0500000000002</v>
      </c>
    </row>
    <row r="747" spans="1:13" ht="20.100000000000001" customHeight="1" x14ac:dyDescent="0.2">
      <c r="A747" s="89">
        <v>738</v>
      </c>
      <c r="B747" s="60" t="s">
        <v>825</v>
      </c>
      <c r="C747" s="61" t="s">
        <v>869</v>
      </c>
      <c r="D747" s="25">
        <v>2142</v>
      </c>
      <c r="E747" s="25">
        <v>1510</v>
      </c>
      <c r="F747" s="25" t="s">
        <v>606</v>
      </c>
      <c r="G747" s="25">
        <v>250</v>
      </c>
      <c r="H747" s="25" t="s">
        <v>606</v>
      </c>
      <c r="I747" s="25">
        <v>3652</v>
      </c>
      <c r="J747" s="25">
        <v>176.39</v>
      </c>
      <c r="K747" s="25" t="s">
        <v>606</v>
      </c>
      <c r="L747" s="25"/>
      <c r="M747" s="25">
        <v>1453.45</v>
      </c>
    </row>
    <row r="748" spans="1:13" ht="20.100000000000001" customHeight="1" x14ac:dyDescent="0.2">
      <c r="A748" s="89">
        <v>739</v>
      </c>
      <c r="B748" s="60" t="s">
        <v>691</v>
      </c>
      <c r="C748" s="61" t="s">
        <v>672</v>
      </c>
      <c r="D748" s="25">
        <v>2142</v>
      </c>
      <c r="E748" s="25">
        <v>1510</v>
      </c>
      <c r="F748" s="25">
        <v>35</v>
      </c>
      <c r="G748" s="25">
        <v>250</v>
      </c>
      <c r="H748" s="25" t="s">
        <v>606</v>
      </c>
      <c r="I748" s="25">
        <v>3687</v>
      </c>
      <c r="J748" s="25">
        <v>178.08</v>
      </c>
      <c r="K748" s="25" t="s">
        <v>606</v>
      </c>
      <c r="L748" s="25"/>
      <c r="M748" s="25">
        <v>2296.1</v>
      </c>
    </row>
    <row r="749" spans="1:13" ht="20.100000000000001" customHeight="1" x14ac:dyDescent="0.2">
      <c r="A749" s="89">
        <v>740</v>
      </c>
      <c r="B749" s="80" t="s">
        <v>1506</v>
      </c>
      <c r="C749" s="81" t="s">
        <v>597</v>
      </c>
      <c r="D749" s="44">
        <v>2142</v>
      </c>
      <c r="E749" s="44">
        <v>1510</v>
      </c>
      <c r="F749" s="25" t="s">
        <v>606</v>
      </c>
      <c r="G749" s="44">
        <v>250</v>
      </c>
      <c r="H749" s="25" t="s">
        <v>606</v>
      </c>
      <c r="I749" s="44">
        <v>3652</v>
      </c>
      <c r="J749" s="44">
        <v>176.39</v>
      </c>
      <c r="K749" s="25" t="s">
        <v>606</v>
      </c>
      <c r="L749" s="44"/>
      <c r="M749" s="44">
        <v>3725.61</v>
      </c>
    </row>
    <row r="750" spans="1:13" ht="20.100000000000001" customHeight="1" x14ac:dyDescent="0.2">
      <c r="A750" s="89">
        <v>741</v>
      </c>
      <c r="B750" s="80" t="s">
        <v>1855</v>
      </c>
      <c r="C750" s="81" t="s">
        <v>1178</v>
      </c>
      <c r="D750" s="44">
        <v>1939.75</v>
      </c>
      <c r="E750" s="44">
        <v>1258.33</v>
      </c>
      <c r="F750" s="25" t="s">
        <v>606</v>
      </c>
      <c r="G750" s="44">
        <v>208.33</v>
      </c>
      <c r="H750" s="25" t="s">
        <v>606</v>
      </c>
      <c r="I750" s="44">
        <v>1258.33</v>
      </c>
      <c r="J750" s="44">
        <v>3198.08</v>
      </c>
      <c r="K750" s="25" t="s">
        <v>606</v>
      </c>
      <c r="L750" s="44"/>
      <c r="M750" s="44">
        <v>3251.94</v>
      </c>
    </row>
    <row r="751" spans="1:13" ht="20.100000000000001" customHeight="1" x14ac:dyDescent="0.2">
      <c r="A751" s="89">
        <v>742</v>
      </c>
      <c r="B751" s="80" t="s">
        <v>1157</v>
      </c>
      <c r="C751" s="81" t="s">
        <v>1179</v>
      </c>
      <c r="D751" s="44">
        <v>2269.1999999999998</v>
      </c>
      <c r="E751" s="44">
        <v>1510</v>
      </c>
      <c r="F751" s="25" t="s">
        <v>606</v>
      </c>
      <c r="G751" s="44">
        <v>250</v>
      </c>
      <c r="H751" s="25" t="s">
        <v>606</v>
      </c>
      <c r="I751" s="44">
        <v>3779.2</v>
      </c>
      <c r="J751" s="44">
        <v>182.54</v>
      </c>
      <c r="K751" s="25" t="s">
        <v>606</v>
      </c>
      <c r="L751" s="44"/>
      <c r="M751" s="44">
        <v>3836.66</v>
      </c>
    </row>
    <row r="752" spans="1:13" ht="20.100000000000001" customHeight="1" x14ac:dyDescent="0.2">
      <c r="A752" s="89">
        <v>743</v>
      </c>
      <c r="B752" s="60" t="s">
        <v>1017</v>
      </c>
      <c r="C752" s="61" t="s">
        <v>869</v>
      </c>
      <c r="D752" s="25">
        <v>2142</v>
      </c>
      <c r="E752" s="25">
        <v>1510</v>
      </c>
      <c r="F752" s="25">
        <v>35</v>
      </c>
      <c r="G752" s="25">
        <v>250</v>
      </c>
      <c r="H752" s="25" t="s">
        <v>606</v>
      </c>
      <c r="I752" s="25">
        <v>3687</v>
      </c>
      <c r="J752" s="25">
        <v>178.08</v>
      </c>
      <c r="K752" s="25" t="s">
        <v>606</v>
      </c>
      <c r="L752" s="25"/>
      <c r="M752" s="25">
        <v>2428.0400000000004</v>
      </c>
    </row>
    <row r="753" spans="1:13" ht="20.100000000000001" customHeight="1" x14ac:dyDescent="0.2">
      <c r="A753" s="89">
        <v>744</v>
      </c>
      <c r="B753" s="80" t="s">
        <v>1190</v>
      </c>
      <c r="C753" s="81" t="s">
        <v>598</v>
      </c>
      <c r="D753" s="44">
        <v>2142</v>
      </c>
      <c r="E753" s="44">
        <v>1510</v>
      </c>
      <c r="F753" s="25" t="s">
        <v>606</v>
      </c>
      <c r="G753" s="44">
        <v>250</v>
      </c>
      <c r="H753" s="25" t="s">
        <v>606</v>
      </c>
      <c r="I753" s="44">
        <v>3652</v>
      </c>
      <c r="J753" s="44">
        <v>176.39</v>
      </c>
      <c r="K753" s="25" t="s">
        <v>606</v>
      </c>
      <c r="L753" s="44"/>
      <c r="M753" s="44">
        <v>2554.66</v>
      </c>
    </row>
    <row r="754" spans="1:13" ht="20.100000000000001" customHeight="1" x14ac:dyDescent="0.2">
      <c r="A754" s="89">
        <v>745</v>
      </c>
      <c r="B754" s="80" t="s">
        <v>1297</v>
      </c>
      <c r="C754" s="81" t="s">
        <v>672</v>
      </c>
      <c r="D754" s="44">
        <v>2142</v>
      </c>
      <c r="E754" s="44">
        <v>1510</v>
      </c>
      <c r="F754" s="44">
        <v>35</v>
      </c>
      <c r="G754" s="44">
        <v>250</v>
      </c>
      <c r="H754" s="25" t="s">
        <v>606</v>
      </c>
      <c r="I754" s="44">
        <v>3687</v>
      </c>
      <c r="J754" s="44">
        <v>178.08</v>
      </c>
      <c r="K754" s="25" t="s">
        <v>606</v>
      </c>
      <c r="L754" s="44"/>
      <c r="M754" s="44">
        <v>2413.56</v>
      </c>
    </row>
    <row r="755" spans="1:13" ht="20.100000000000001" customHeight="1" x14ac:dyDescent="0.2">
      <c r="A755" s="89">
        <v>746</v>
      </c>
      <c r="B755" s="80" t="s">
        <v>1189</v>
      </c>
      <c r="C755" s="81" t="s">
        <v>943</v>
      </c>
      <c r="D755" s="44">
        <v>2142</v>
      </c>
      <c r="E755" s="44">
        <v>1510</v>
      </c>
      <c r="F755" s="25" t="s">
        <v>606</v>
      </c>
      <c r="G755" s="44">
        <v>250</v>
      </c>
      <c r="H755" s="25" t="s">
        <v>606</v>
      </c>
      <c r="I755" s="44">
        <v>3652</v>
      </c>
      <c r="J755" s="44">
        <v>176.39</v>
      </c>
      <c r="K755" s="25" t="s">
        <v>606</v>
      </c>
      <c r="L755" s="44"/>
      <c r="M755" s="44">
        <v>3725.61</v>
      </c>
    </row>
    <row r="756" spans="1:13" ht="20.100000000000001" customHeight="1" x14ac:dyDescent="0.2">
      <c r="A756" s="89">
        <v>747</v>
      </c>
      <c r="B756" s="80" t="s">
        <v>1597</v>
      </c>
      <c r="C756" s="81" t="s">
        <v>610</v>
      </c>
      <c r="D756" s="44">
        <v>2176.2000000000003</v>
      </c>
      <c r="E756" s="44">
        <v>1510</v>
      </c>
      <c r="F756" s="44">
        <v>75</v>
      </c>
      <c r="G756" s="44">
        <v>250</v>
      </c>
      <c r="H756" s="25" t="s">
        <v>606</v>
      </c>
      <c r="I756" s="44">
        <v>3761.2</v>
      </c>
      <c r="J756" s="44">
        <v>181.67</v>
      </c>
      <c r="K756" s="25" t="s">
        <v>606</v>
      </c>
      <c r="L756" s="44"/>
      <c r="M756" s="44">
        <v>3804.86</v>
      </c>
    </row>
    <row r="757" spans="1:13" ht="20.100000000000001" customHeight="1" x14ac:dyDescent="0.2">
      <c r="A757" s="89">
        <v>748</v>
      </c>
      <c r="B757" s="80" t="s">
        <v>1540</v>
      </c>
      <c r="C757" s="81" t="s">
        <v>610</v>
      </c>
      <c r="D757" s="44">
        <v>2176.2000000000003</v>
      </c>
      <c r="E757" s="44">
        <v>1510</v>
      </c>
      <c r="F757" s="44">
        <v>35</v>
      </c>
      <c r="G757" s="44">
        <v>250</v>
      </c>
      <c r="H757" s="25" t="s">
        <v>606</v>
      </c>
      <c r="I757" s="44">
        <v>3721.2</v>
      </c>
      <c r="J757" s="44">
        <v>179.73</v>
      </c>
      <c r="K757" s="25" t="s">
        <v>606</v>
      </c>
      <c r="L757" s="44"/>
      <c r="M757" s="44">
        <v>3372.14</v>
      </c>
    </row>
    <row r="758" spans="1:13" ht="20.100000000000001" customHeight="1" x14ac:dyDescent="0.2">
      <c r="A758" s="89">
        <v>749</v>
      </c>
      <c r="B758" s="80" t="s">
        <v>1562</v>
      </c>
      <c r="C758" s="81" t="s">
        <v>944</v>
      </c>
      <c r="D758" s="44">
        <v>2347.5</v>
      </c>
      <c r="E758" s="44">
        <v>1510</v>
      </c>
      <c r="F758" s="44">
        <v>35</v>
      </c>
      <c r="G758" s="44">
        <v>250</v>
      </c>
      <c r="H758" s="25" t="s">
        <v>606</v>
      </c>
      <c r="I758" s="44">
        <v>3892.5</v>
      </c>
      <c r="J758" s="44">
        <v>188.01</v>
      </c>
      <c r="K758" s="25" t="s">
        <v>606</v>
      </c>
      <c r="L758" s="44"/>
      <c r="M758" s="44">
        <v>3905.02</v>
      </c>
    </row>
    <row r="759" spans="1:13" ht="20.100000000000001" customHeight="1" x14ac:dyDescent="0.2">
      <c r="A759" s="89">
        <v>750</v>
      </c>
      <c r="B759" s="80" t="s">
        <v>1079</v>
      </c>
      <c r="C759" s="81" t="s">
        <v>597</v>
      </c>
      <c r="D759" s="44">
        <v>2142</v>
      </c>
      <c r="E759" s="44">
        <v>1510</v>
      </c>
      <c r="F759" s="25" t="s">
        <v>606</v>
      </c>
      <c r="G759" s="44">
        <v>250</v>
      </c>
      <c r="H759" s="25" t="s">
        <v>606</v>
      </c>
      <c r="I759" s="44">
        <v>3652</v>
      </c>
      <c r="J759" s="44">
        <v>176.39</v>
      </c>
      <c r="K759" s="25" t="s">
        <v>606</v>
      </c>
      <c r="L759" s="44"/>
      <c r="M759" s="44">
        <v>3715.61</v>
      </c>
    </row>
    <row r="760" spans="1:13" ht="20.100000000000001" customHeight="1" x14ac:dyDescent="0.2">
      <c r="A760" s="89">
        <v>751</v>
      </c>
      <c r="B760" s="60" t="s">
        <v>1014</v>
      </c>
      <c r="C760" s="61" t="s">
        <v>869</v>
      </c>
      <c r="D760" s="25">
        <v>2142</v>
      </c>
      <c r="E760" s="25">
        <v>1510</v>
      </c>
      <c r="F760" s="25">
        <v>50</v>
      </c>
      <c r="G760" s="25">
        <v>250</v>
      </c>
      <c r="H760" s="25" t="s">
        <v>606</v>
      </c>
      <c r="I760" s="25">
        <v>3702</v>
      </c>
      <c r="J760" s="25">
        <v>178.81</v>
      </c>
      <c r="K760" s="25" t="s">
        <v>606</v>
      </c>
      <c r="L760" s="25"/>
      <c r="M760" s="25">
        <v>2225.6300000000006</v>
      </c>
    </row>
    <row r="761" spans="1:13" ht="20.100000000000001" customHeight="1" x14ac:dyDescent="0.2">
      <c r="A761" s="89">
        <v>752</v>
      </c>
      <c r="B761" s="60" t="s">
        <v>938</v>
      </c>
      <c r="C761" s="61" t="s">
        <v>597</v>
      </c>
      <c r="D761" s="25">
        <v>2142</v>
      </c>
      <c r="E761" s="25">
        <v>1510</v>
      </c>
      <c r="F761" s="25" t="s">
        <v>606</v>
      </c>
      <c r="G761" s="25">
        <v>250</v>
      </c>
      <c r="H761" s="25" t="s">
        <v>606</v>
      </c>
      <c r="I761" s="25">
        <v>3652</v>
      </c>
      <c r="J761" s="25">
        <v>176.39</v>
      </c>
      <c r="K761" s="25" t="s">
        <v>606</v>
      </c>
      <c r="L761" s="25"/>
      <c r="M761" s="25">
        <v>3715.8900000000003</v>
      </c>
    </row>
    <row r="762" spans="1:13" ht="20.100000000000001" customHeight="1" x14ac:dyDescent="0.2">
      <c r="A762" s="89">
        <v>753</v>
      </c>
      <c r="B762" s="80" t="s">
        <v>1275</v>
      </c>
      <c r="C762" s="81" t="s">
        <v>1279</v>
      </c>
      <c r="D762" s="44">
        <v>2238.8999999999996</v>
      </c>
      <c r="E762" s="44">
        <v>1510</v>
      </c>
      <c r="F762" s="44">
        <v>50</v>
      </c>
      <c r="G762" s="44">
        <v>250</v>
      </c>
      <c r="H762" s="25" t="s">
        <v>606</v>
      </c>
      <c r="I762" s="44">
        <v>3798.8999999999996</v>
      </c>
      <c r="J762" s="44">
        <v>183.49</v>
      </c>
      <c r="K762" s="25" t="s">
        <v>606</v>
      </c>
      <c r="L762" s="44"/>
      <c r="M762" s="44">
        <v>3437.5299999999997</v>
      </c>
    </row>
    <row r="763" spans="1:13" ht="20.100000000000001" customHeight="1" x14ac:dyDescent="0.2">
      <c r="A763" s="89">
        <v>754</v>
      </c>
      <c r="B763" s="80" t="s">
        <v>1110</v>
      </c>
      <c r="C763" s="81" t="s">
        <v>1095</v>
      </c>
      <c r="D763" s="44">
        <v>2142</v>
      </c>
      <c r="E763" s="44">
        <v>1510</v>
      </c>
      <c r="F763" s="44">
        <v>35</v>
      </c>
      <c r="G763" s="44">
        <v>250</v>
      </c>
      <c r="H763" s="25" t="s">
        <v>606</v>
      </c>
      <c r="I763" s="44">
        <v>3687</v>
      </c>
      <c r="J763" s="44">
        <v>178.08</v>
      </c>
      <c r="K763" s="25" t="s">
        <v>606</v>
      </c>
      <c r="L763" s="44"/>
      <c r="M763" s="44">
        <v>3343.35</v>
      </c>
    </row>
    <row r="764" spans="1:13" ht="20.100000000000001" customHeight="1" x14ac:dyDescent="0.2">
      <c r="A764" s="89">
        <v>755</v>
      </c>
      <c r="B764" s="60" t="s">
        <v>973</v>
      </c>
      <c r="C764" s="61" t="s">
        <v>869</v>
      </c>
      <c r="D764" s="25">
        <v>2142</v>
      </c>
      <c r="E764" s="25">
        <v>1510</v>
      </c>
      <c r="F764" s="25">
        <v>35</v>
      </c>
      <c r="G764" s="25">
        <v>250</v>
      </c>
      <c r="H764" s="25" t="s">
        <v>606</v>
      </c>
      <c r="I764" s="25">
        <v>3687</v>
      </c>
      <c r="J764" s="25">
        <v>178.08</v>
      </c>
      <c r="K764" s="25" t="s">
        <v>606</v>
      </c>
      <c r="L764" s="25"/>
      <c r="M764" s="25">
        <v>3739.2000000000003</v>
      </c>
    </row>
    <row r="765" spans="1:13" ht="20.100000000000001" customHeight="1" x14ac:dyDescent="0.2">
      <c r="A765" s="89">
        <v>756</v>
      </c>
      <c r="B765" s="60" t="s">
        <v>955</v>
      </c>
      <c r="C765" s="61" t="s">
        <v>966</v>
      </c>
      <c r="D765" s="25">
        <v>2142</v>
      </c>
      <c r="E765" s="25">
        <v>1510</v>
      </c>
      <c r="F765" s="25">
        <v>75</v>
      </c>
      <c r="G765" s="25">
        <v>250</v>
      </c>
      <c r="H765" s="25" t="s">
        <v>606</v>
      </c>
      <c r="I765" s="25">
        <v>3727</v>
      </c>
      <c r="J765" s="25">
        <v>180.01</v>
      </c>
      <c r="K765" s="25" t="s">
        <v>606</v>
      </c>
      <c r="L765" s="25"/>
      <c r="M765" s="25">
        <v>3777.27</v>
      </c>
    </row>
    <row r="766" spans="1:13" ht="20.100000000000001" customHeight="1" x14ac:dyDescent="0.2">
      <c r="A766" s="89">
        <v>757</v>
      </c>
      <c r="B766" s="60" t="s">
        <v>618</v>
      </c>
      <c r="C766" s="61" t="s">
        <v>624</v>
      </c>
      <c r="D766" s="30">
        <v>1142.4000000000001</v>
      </c>
      <c r="E766" s="25">
        <v>805.33</v>
      </c>
      <c r="F766" s="25" t="s">
        <v>606</v>
      </c>
      <c r="G766" s="30">
        <v>250</v>
      </c>
      <c r="H766" s="25" t="s">
        <v>606</v>
      </c>
      <c r="I766" s="25">
        <v>1947.73</v>
      </c>
      <c r="J766" s="25">
        <v>94.08</v>
      </c>
      <c r="K766" s="25" t="s">
        <v>606</v>
      </c>
      <c r="L766" s="25"/>
      <c r="M766" s="25">
        <v>2103.65</v>
      </c>
    </row>
    <row r="767" spans="1:13" ht="20.100000000000001" customHeight="1" x14ac:dyDescent="0.2">
      <c r="A767" s="89">
        <v>758</v>
      </c>
      <c r="B767" s="49" t="s">
        <v>1257</v>
      </c>
      <c r="C767" s="81" t="s">
        <v>598</v>
      </c>
      <c r="D767" s="44">
        <v>2142</v>
      </c>
      <c r="E767" s="44">
        <v>1510</v>
      </c>
      <c r="F767" s="25" t="s">
        <v>606</v>
      </c>
      <c r="G767" s="44">
        <v>250</v>
      </c>
      <c r="H767" s="25" t="s">
        <v>606</v>
      </c>
      <c r="I767" s="44">
        <v>3652</v>
      </c>
      <c r="J767" s="44">
        <v>176.39</v>
      </c>
      <c r="K767" s="25" t="s">
        <v>606</v>
      </c>
      <c r="L767" s="44"/>
      <c r="M767" s="54">
        <v>3725.61</v>
      </c>
    </row>
    <row r="768" spans="1:13" ht="20.100000000000001" customHeight="1" x14ac:dyDescent="0.2">
      <c r="A768" s="89">
        <v>759</v>
      </c>
      <c r="B768" s="60" t="s">
        <v>781</v>
      </c>
      <c r="C768" s="61" t="s">
        <v>745</v>
      </c>
      <c r="D768" s="25">
        <v>2142</v>
      </c>
      <c r="E768" s="25">
        <v>1510</v>
      </c>
      <c r="F768" s="25" t="s">
        <v>606</v>
      </c>
      <c r="G768" s="25">
        <v>250</v>
      </c>
      <c r="H768" s="25" t="s">
        <v>606</v>
      </c>
      <c r="I768" s="25">
        <v>3652</v>
      </c>
      <c r="J768" s="25">
        <v>176.39</v>
      </c>
      <c r="K768" s="25" t="s">
        <v>606</v>
      </c>
      <c r="L768" s="25"/>
      <c r="M768" s="25">
        <v>3725.61</v>
      </c>
    </row>
    <row r="769" spans="1:13" ht="20.100000000000001" customHeight="1" x14ac:dyDescent="0.2">
      <c r="A769" s="89">
        <v>760</v>
      </c>
      <c r="B769" s="80" t="s">
        <v>1138</v>
      </c>
      <c r="C769" s="81" t="s">
        <v>1175</v>
      </c>
      <c r="D769" s="44">
        <v>2142</v>
      </c>
      <c r="E769" s="44">
        <v>1510</v>
      </c>
      <c r="F769" s="25" t="s">
        <v>606</v>
      </c>
      <c r="G769" s="44">
        <v>250</v>
      </c>
      <c r="H769" s="25" t="s">
        <v>606</v>
      </c>
      <c r="I769" s="44">
        <v>3652</v>
      </c>
      <c r="J769" s="44">
        <v>176.39</v>
      </c>
      <c r="K769" s="25" t="s">
        <v>606</v>
      </c>
      <c r="L769" s="44"/>
      <c r="M769" s="44">
        <v>3705.89</v>
      </c>
    </row>
    <row r="770" spans="1:13" ht="20.100000000000001" customHeight="1" x14ac:dyDescent="0.2">
      <c r="A770" s="89">
        <v>761</v>
      </c>
      <c r="B770" s="60" t="s">
        <v>838</v>
      </c>
      <c r="C770" s="61" t="s">
        <v>869</v>
      </c>
      <c r="D770" s="25">
        <v>2142</v>
      </c>
      <c r="E770" s="25">
        <v>1510</v>
      </c>
      <c r="F770" s="25">
        <v>75</v>
      </c>
      <c r="G770" s="25">
        <v>250</v>
      </c>
      <c r="H770" s="25" t="s">
        <v>606</v>
      </c>
      <c r="I770" s="25">
        <v>3727</v>
      </c>
      <c r="J770" s="25">
        <v>180.01</v>
      </c>
      <c r="K770" s="25" t="s">
        <v>606</v>
      </c>
      <c r="L770" s="25"/>
      <c r="M770" s="25">
        <v>3777.27</v>
      </c>
    </row>
    <row r="771" spans="1:13" ht="20.100000000000001" customHeight="1" x14ac:dyDescent="0.2">
      <c r="A771" s="89">
        <v>762</v>
      </c>
      <c r="B771" s="49" t="s">
        <v>1205</v>
      </c>
      <c r="C771" s="81" t="s">
        <v>1178</v>
      </c>
      <c r="D771" s="44">
        <v>2327.7000000000003</v>
      </c>
      <c r="E771" s="44">
        <v>1510</v>
      </c>
      <c r="F771" s="25" t="s">
        <v>606</v>
      </c>
      <c r="G771" s="44">
        <v>250</v>
      </c>
      <c r="H771" s="25" t="s">
        <v>606</v>
      </c>
      <c r="I771" s="44">
        <v>3837.7</v>
      </c>
      <c r="J771" s="44">
        <v>185.36</v>
      </c>
      <c r="K771" s="25" t="s">
        <v>606</v>
      </c>
      <c r="L771" s="44"/>
      <c r="M771" s="54">
        <v>3892.34</v>
      </c>
    </row>
    <row r="772" spans="1:13" ht="20.100000000000001" customHeight="1" x14ac:dyDescent="0.2">
      <c r="A772" s="89">
        <v>763</v>
      </c>
      <c r="B772" s="80" t="s">
        <v>1129</v>
      </c>
      <c r="C772" s="81" t="s">
        <v>605</v>
      </c>
      <c r="D772" s="44">
        <v>2142</v>
      </c>
      <c r="E772" s="44">
        <v>1510</v>
      </c>
      <c r="F772" s="44">
        <v>0</v>
      </c>
      <c r="G772" s="44">
        <v>250</v>
      </c>
      <c r="H772" s="25" t="s">
        <v>606</v>
      </c>
      <c r="I772" s="44">
        <v>1510</v>
      </c>
      <c r="J772" s="44">
        <v>176.39</v>
      </c>
      <c r="K772" s="25" t="s">
        <v>606</v>
      </c>
      <c r="L772" s="44"/>
      <c r="M772" s="57">
        <v>3725.61</v>
      </c>
    </row>
    <row r="773" spans="1:13" ht="20.100000000000001" customHeight="1" x14ac:dyDescent="0.2">
      <c r="A773" s="89">
        <v>764</v>
      </c>
      <c r="B773" s="60" t="s">
        <v>767</v>
      </c>
      <c r="C773" s="61" t="s">
        <v>745</v>
      </c>
      <c r="D773" s="25">
        <v>2142</v>
      </c>
      <c r="E773" s="25">
        <v>1510</v>
      </c>
      <c r="F773" s="25">
        <v>50</v>
      </c>
      <c r="G773" s="25">
        <v>250</v>
      </c>
      <c r="H773" s="25" t="s">
        <v>606</v>
      </c>
      <c r="I773" s="25">
        <v>3702</v>
      </c>
      <c r="J773" s="25">
        <v>178.81</v>
      </c>
      <c r="K773" s="25" t="s">
        <v>606</v>
      </c>
      <c r="L773" s="25"/>
      <c r="M773" s="25">
        <v>3753.4700000000003</v>
      </c>
    </row>
    <row r="774" spans="1:13" ht="20.100000000000001" customHeight="1" x14ac:dyDescent="0.2">
      <c r="A774" s="89">
        <v>765</v>
      </c>
      <c r="B774" s="63" t="s">
        <v>991</v>
      </c>
      <c r="C774" s="61" t="s">
        <v>869</v>
      </c>
      <c r="D774" s="25">
        <v>2142</v>
      </c>
      <c r="E774" s="25">
        <v>1510</v>
      </c>
      <c r="F774" s="25" t="s">
        <v>606</v>
      </c>
      <c r="G774" s="25">
        <v>250</v>
      </c>
      <c r="H774" s="25" t="s">
        <v>606</v>
      </c>
      <c r="I774" s="33">
        <v>3652</v>
      </c>
      <c r="J774" s="25">
        <v>176.39</v>
      </c>
      <c r="K774" s="25" t="s">
        <v>606</v>
      </c>
      <c r="L774" s="25"/>
      <c r="M774" s="25">
        <v>3314.1700000000005</v>
      </c>
    </row>
    <row r="775" spans="1:13" ht="20.100000000000001" customHeight="1" x14ac:dyDescent="0.2">
      <c r="A775" s="89">
        <v>766</v>
      </c>
      <c r="B775" s="68" t="s">
        <v>700</v>
      </c>
      <c r="C775" s="61" t="s">
        <v>672</v>
      </c>
      <c r="D775" s="25">
        <v>2142</v>
      </c>
      <c r="E775" s="25">
        <v>1510</v>
      </c>
      <c r="F775" s="25">
        <v>0</v>
      </c>
      <c r="G775" s="25">
        <v>250</v>
      </c>
      <c r="H775" s="25" t="s">
        <v>606</v>
      </c>
      <c r="I775" s="25">
        <v>3652</v>
      </c>
      <c r="J775" s="25">
        <v>176.39</v>
      </c>
      <c r="K775" s="25" t="s">
        <v>606</v>
      </c>
      <c r="L775" s="25"/>
      <c r="M775" s="25">
        <v>3715.89</v>
      </c>
    </row>
    <row r="776" spans="1:13" ht="20.100000000000001" customHeight="1" x14ac:dyDescent="0.2">
      <c r="A776" s="89">
        <v>767</v>
      </c>
      <c r="B776" s="60" t="s">
        <v>750</v>
      </c>
      <c r="C776" s="61" t="s">
        <v>745</v>
      </c>
      <c r="D776" s="25">
        <v>2142</v>
      </c>
      <c r="E776" s="25">
        <v>1510</v>
      </c>
      <c r="F776" s="25">
        <v>50</v>
      </c>
      <c r="G776" s="25">
        <v>250</v>
      </c>
      <c r="H776" s="25" t="s">
        <v>606</v>
      </c>
      <c r="I776" s="25">
        <v>3702</v>
      </c>
      <c r="J776" s="25">
        <v>178.81</v>
      </c>
      <c r="K776" s="25" t="s">
        <v>606</v>
      </c>
      <c r="L776" s="25"/>
      <c r="M776" s="25">
        <v>1865.3</v>
      </c>
    </row>
    <row r="777" spans="1:13" ht="20.100000000000001" customHeight="1" x14ac:dyDescent="0.2">
      <c r="A777" s="89">
        <v>768</v>
      </c>
      <c r="B777" s="80" t="s">
        <v>1772</v>
      </c>
      <c r="C777" s="81" t="s">
        <v>1824</v>
      </c>
      <c r="D777" s="44">
        <v>2142</v>
      </c>
      <c r="E777" s="44">
        <v>1510</v>
      </c>
      <c r="F777" s="44">
        <v>50</v>
      </c>
      <c r="G777" s="44">
        <v>250</v>
      </c>
      <c r="H777" s="25" t="s">
        <v>606</v>
      </c>
      <c r="I777" s="44">
        <v>3702</v>
      </c>
      <c r="J777" s="44">
        <v>178.81</v>
      </c>
      <c r="K777" s="25" t="s">
        <v>606</v>
      </c>
      <c r="L777" s="44"/>
      <c r="M777" s="44">
        <v>1757.83</v>
      </c>
    </row>
    <row r="778" spans="1:13" ht="20.100000000000001" customHeight="1" x14ac:dyDescent="0.2">
      <c r="A778" s="89">
        <v>769</v>
      </c>
      <c r="B778" s="63" t="s">
        <v>882</v>
      </c>
      <c r="C778" s="61" t="s">
        <v>869</v>
      </c>
      <c r="D778" s="25">
        <v>2142</v>
      </c>
      <c r="E778" s="25">
        <v>1510</v>
      </c>
      <c r="F778" s="25" t="s">
        <v>606</v>
      </c>
      <c r="G778" s="25">
        <v>250</v>
      </c>
      <c r="H778" s="25" t="s">
        <v>606</v>
      </c>
      <c r="I778" s="33">
        <v>3652</v>
      </c>
      <c r="J778" s="25">
        <v>176.39</v>
      </c>
      <c r="K778" s="25" t="s">
        <v>606</v>
      </c>
      <c r="L778" s="25"/>
      <c r="M778" s="25">
        <v>1964.51</v>
      </c>
    </row>
    <row r="779" spans="1:13" ht="20.100000000000001" customHeight="1" x14ac:dyDescent="0.2">
      <c r="A779" s="89">
        <v>770</v>
      </c>
      <c r="B779" s="80" t="s">
        <v>1716</v>
      </c>
      <c r="C779" s="81" t="s">
        <v>744</v>
      </c>
      <c r="D779" s="44">
        <v>2176.1999999999998</v>
      </c>
      <c r="E779" s="44">
        <v>1510</v>
      </c>
      <c r="F779" s="44">
        <v>75</v>
      </c>
      <c r="G779" s="44">
        <v>250</v>
      </c>
      <c r="H779" s="25" t="s">
        <v>606</v>
      </c>
      <c r="I779" s="44">
        <v>3761.2</v>
      </c>
      <c r="J779" s="44">
        <v>181.67</v>
      </c>
      <c r="K779" s="25" t="s">
        <v>606</v>
      </c>
      <c r="L779" s="44"/>
      <c r="M779" s="44">
        <v>3814.8599999999997</v>
      </c>
    </row>
    <row r="780" spans="1:13" ht="20.100000000000001" customHeight="1" x14ac:dyDescent="0.2">
      <c r="A780" s="89">
        <v>771</v>
      </c>
      <c r="B780" s="49" t="s">
        <v>1248</v>
      </c>
      <c r="C780" s="81" t="s">
        <v>984</v>
      </c>
      <c r="D780" s="44">
        <v>2327.7000000000003</v>
      </c>
      <c r="E780" s="44">
        <v>1510</v>
      </c>
      <c r="F780" s="25" t="s">
        <v>606</v>
      </c>
      <c r="G780" s="44">
        <v>250</v>
      </c>
      <c r="H780" s="25" t="s">
        <v>606</v>
      </c>
      <c r="I780" s="44">
        <v>3837.7</v>
      </c>
      <c r="J780" s="44">
        <v>185.36</v>
      </c>
      <c r="K780" s="25" t="s">
        <v>606</v>
      </c>
      <c r="L780" s="44"/>
      <c r="M780" s="54">
        <v>3902.34</v>
      </c>
    </row>
    <row r="781" spans="1:13" ht="20.100000000000001" customHeight="1" x14ac:dyDescent="0.2">
      <c r="A781" s="89">
        <v>772</v>
      </c>
      <c r="B781" s="60" t="s">
        <v>714</v>
      </c>
      <c r="C781" s="61" t="s">
        <v>646</v>
      </c>
      <c r="D781" s="25">
        <v>2347.5</v>
      </c>
      <c r="E781" s="25">
        <v>1510</v>
      </c>
      <c r="F781" s="25">
        <v>0</v>
      </c>
      <c r="G781" s="25">
        <v>250</v>
      </c>
      <c r="H781" s="25" t="s">
        <v>606</v>
      </c>
      <c r="I781" s="25">
        <v>3857.5</v>
      </c>
      <c r="J781" s="25">
        <v>186.32</v>
      </c>
      <c r="K781" s="25" t="s">
        <v>606</v>
      </c>
      <c r="L781" s="25"/>
      <c r="M781" s="25">
        <v>3921.18</v>
      </c>
    </row>
    <row r="782" spans="1:13" ht="20.100000000000001" customHeight="1" x14ac:dyDescent="0.2">
      <c r="A782" s="89">
        <v>773</v>
      </c>
      <c r="B782" s="63" t="s">
        <v>918</v>
      </c>
      <c r="C782" s="61" t="s">
        <v>869</v>
      </c>
      <c r="D782" s="25">
        <v>2142</v>
      </c>
      <c r="E782" s="25">
        <v>1510</v>
      </c>
      <c r="F782" s="25">
        <v>35</v>
      </c>
      <c r="G782" s="31">
        <v>250</v>
      </c>
      <c r="H782" s="25" t="s">
        <v>606</v>
      </c>
      <c r="I782" s="25">
        <v>3687</v>
      </c>
      <c r="J782" s="25">
        <v>178.08</v>
      </c>
      <c r="K782" s="25" t="s">
        <v>606</v>
      </c>
      <c r="L782" s="25"/>
      <c r="M782" s="25">
        <v>2610.0800000000004</v>
      </c>
    </row>
    <row r="783" spans="1:13" ht="20.100000000000001" customHeight="1" x14ac:dyDescent="0.2">
      <c r="A783" s="89">
        <v>774</v>
      </c>
      <c r="B783" s="60" t="s">
        <v>883</v>
      </c>
      <c r="C783" s="61" t="s">
        <v>869</v>
      </c>
      <c r="D783" s="25">
        <v>2142</v>
      </c>
      <c r="E783" s="25">
        <v>1510</v>
      </c>
      <c r="F783" s="25">
        <v>50</v>
      </c>
      <c r="G783" s="25">
        <v>250</v>
      </c>
      <c r="H783" s="25" t="s">
        <v>606</v>
      </c>
      <c r="I783" s="25">
        <v>3702</v>
      </c>
      <c r="J783" s="25">
        <v>178.81</v>
      </c>
      <c r="K783" s="25" t="s">
        <v>606</v>
      </c>
      <c r="L783" s="25"/>
      <c r="M783" s="25">
        <v>1972.05</v>
      </c>
    </row>
    <row r="784" spans="1:13" ht="20.100000000000001" customHeight="1" x14ac:dyDescent="0.2">
      <c r="A784" s="89">
        <v>775</v>
      </c>
      <c r="B784" s="80" t="s">
        <v>1117</v>
      </c>
      <c r="C784" s="81" t="s">
        <v>1095</v>
      </c>
      <c r="D784" s="44">
        <v>2142</v>
      </c>
      <c r="E784" s="44">
        <v>1510</v>
      </c>
      <c r="F784" s="25" t="s">
        <v>606</v>
      </c>
      <c r="G784" s="44">
        <v>250</v>
      </c>
      <c r="H784" s="25" t="s">
        <v>606</v>
      </c>
      <c r="I784" s="44">
        <v>3652</v>
      </c>
      <c r="J784" s="44">
        <v>176.39</v>
      </c>
      <c r="K784" s="25" t="s">
        <v>606</v>
      </c>
      <c r="L784" s="44"/>
      <c r="M784" s="44">
        <v>3725.61</v>
      </c>
    </row>
    <row r="785" spans="1:13" ht="20.100000000000001" customHeight="1" x14ac:dyDescent="0.2">
      <c r="A785" s="89">
        <v>776</v>
      </c>
      <c r="B785" s="80" t="s">
        <v>1804</v>
      </c>
      <c r="C785" s="81" t="s">
        <v>1824</v>
      </c>
      <c r="D785" s="44">
        <v>2142</v>
      </c>
      <c r="E785" s="44">
        <v>1510</v>
      </c>
      <c r="F785" s="44">
        <v>50</v>
      </c>
      <c r="G785" s="44">
        <v>250</v>
      </c>
      <c r="H785" s="25" t="s">
        <v>606</v>
      </c>
      <c r="I785" s="44">
        <v>3702</v>
      </c>
      <c r="J785" s="44">
        <v>178.81</v>
      </c>
      <c r="K785" s="25" t="s">
        <v>606</v>
      </c>
      <c r="L785" s="44"/>
      <c r="M785" s="44">
        <v>2382.31</v>
      </c>
    </row>
    <row r="786" spans="1:13" ht="20.100000000000001" customHeight="1" x14ac:dyDescent="0.2">
      <c r="A786" s="89">
        <v>777</v>
      </c>
      <c r="B786" s="67" t="s">
        <v>573</v>
      </c>
      <c r="C786" s="75" t="s">
        <v>597</v>
      </c>
      <c r="D786" s="25">
        <v>2142</v>
      </c>
      <c r="E786" s="25">
        <v>1510</v>
      </c>
      <c r="F786" s="25" t="s">
        <v>606</v>
      </c>
      <c r="G786" s="25">
        <v>250</v>
      </c>
      <c r="H786" s="25" t="s">
        <v>606</v>
      </c>
      <c r="I786" s="25">
        <v>2702.21</v>
      </c>
      <c r="J786" s="25">
        <v>176.39</v>
      </c>
      <c r="K786" s="25" t="s">
        <v>606</v>
      </c>
      <c r="L786" s="25"/>
      <c r="M786" s="25">
        <v>2702.21</v>
      </c>
    </row>
    <row r="787" spans="1:13" ht="20.100000000000001" customHeight="1" x14ac:dyDescent="0.2">
      <c r="A787" s="89">
        <v>778</v>
      </c>
      <c r="B787" s="80" t="s">
        <v>1139</v>
      </c>
      <c r="C787" s="81" t="s">
        <v>944</v>
      </c>
      <c r="D787" s="44">
        <v>2347.5</v>
      </c>
      <c r="E787" s="44">
        <v>1510</v>
      </c>
      <c r="F787" s="25" t="s">
        <v>606</v>
      </c>
      <c r="G787" s="44">
        <v>250</v>
      </c>
      <c r="H787" s="25" t="s">
        <v>606</v>
      </c>
      <c r="I787" s="44">
        <v>3857.5</v>
      </c>
      <c r="J787" s="44">
        <v>186.32</v>
      </c>
      <c r="K787" s="25" t="s">
        <v>606</v>
      </c>
      <c r="L787" s="44"/>
      <c r="M787" s="44">
        <v>2461.9299999999998</v>
      </c>
    </row>
    <row r="788" spans="1:13" ht="20.100000000000001" customHeight="1" x14ac:dyDescent="0.2">
      <c r="A788" s="89">
        <v>779</v>
      </c>
      <c r="B788" s="80" t="s">
        <v>1652</v>
      </c>
      <c r="C788" s="81" t="s">
        <v>646</v>
      </c>
      <c r="D788" s="44">
        <v>2347.5</v>
      </c>
      <c r="E788" s="44">
        <v>1510</v>
      </c>
      <c r="F788" s="44">
        <v>75</v>
      </c>
      <c r="G788" s="44">
        <v>250</v>
      </c>
      <c r="H788" s="25" t="s">
        <v>606</v>
      </c>
      <c r="I788" s="44">
        <v>3932.5</v>
      </c>
      <c r="J788" s="44">
        <v>189.94</v>
      </c>
      <c r="K788" s="25" t="s">
        <v>606</v>
      </c>
      <c r="L788" s="44"/>
      <c r="M788" s="44">
        <v>3943.09</v>
      </c>
    </row>
    <row r="789" spans="1:13" ht="20.100000000000001" customHeight="1" x14ac:dyDescent="0.2">
      <c r="A789" s="89">
        <v>780</v>
      </c>
      <c r="B789" s="80" t="s">
        <v>1604</v>
      </c>
      <c r="C789" s="81" t="s">
        <v>1636</v>
      </c>
      <c r="D789" s="44">
        <v>2142</v>
      </c>
      <c r="E789" s="44">
        <v>1510</v>
      </c>
      <c r="F789" s="44">
        <v>50</v>
      </c>
      <c r="G789" s="44">
        <v>250</v>
      </c>
      <c r="H789" s="25" t="s">
        <v>606</v>
      </c>
      <c r="I789" s="44">
        <v>3702</v>
      </c>
      <c r="J789" s="44">
        <v>178.81</v>
      </c>
      <c r="K789" s="25" t="s">
        <v>606</v>
      </c>
      <c r="L789" s="44"/>
      <c r="M789" s="44">
        <v>3753.47</v>
      </c>
    </row>
    <row r="790" spans="1:13" ht="20.100000000000001" customHeight="1" x14ac:dyDescent="0.2">
      <c r="A790" s="89">
        <v>781</v>
      </c>
      <c r="B790" s="80" t="s">
        <v>1126</v>
      </c>
      <c r="C790" s="81" t="s">
        <v>1081</v>
      </c>
      <c r="D790" s="44">
        <v>2142</v>
      </c>
      <c r="E790" s="44">
        <v>1510</v>
      </c>
      <c r="F790" s="44">
        <v>0</v>
      </c>
      <c r="G790" s="44">
        <v>250</v>
      </c>
      <c r="H790" s="25" t="s">
        <v>606</v>
      </c>
      <c r="I790" s="44">
        <v>3652</v>
      </c>
      <c r="J790" s="44">
        <v>176.39</v>
      </c>
      <c r="K790" s="25" t="s">
        <v>606</v>
      </c>
      <c r="L790" s="44"/>
      <c r="M790" s="44">
        <v>3313.89</v>
      </c>
    </row>
    <row r="791" spans="1:13" ht="20.100000000000001" customHeight="1" x14ac:dyDescent="0.2">
      <c r="A791" s="89">
        <v>782</v>
      </c>
      <c r="B791" s="80" t="s">
        <v>1525</v>
      </c>
      <c r="C791" s="81" t="s">
        <v>610</v>
      </c>
      <c r="D791" s="44">
        <v>2176.2000000000003</v>
      </c>
      <c r="E791" s="44">
        <v>1510</v>
      </c>
      <c r="F791" s="44">
        <v>75</v>
      </c>
      <c r="G791" s="44">
        <v>250</v>
      </c>
      <c r="H791" s="25" t="s">
        <v>606</v>
      </c>
      <c r="I791" s="44">
        <v>3761.2</v>
      </c>
      <c r="J791" s="44">
        <v>181.67</v>
      </c>
      <c r="K791" s="25" t="s">
        <v>606</v>
      </c>
      <c r="L791" s="44"/>
      <c r="M791" s="44">
        <v>3804.86</v>
      </c>
    </row>
    <row r="792" spans="1:13" ht="20.100000000000001" customHeight="1" x14ac:dyDescent="0.2">
      <c r="A792" s="89">
        <v>783</v>
      </c>
      <c r="B792" s="80" t="s">
        <v>1330</v>
      </c>
      <c r="C792" s="81" t="s">
        <v>672</v>
      </c>
      <c r="D792" s="44">
        <v>2142</v>
      </c>
      <c r="E792" s="44">
        <v>1510</v>
      </c>
      <c r="F792" s="44">
        <v>50</v>
      </c>
      <c r="G792" s="44">
        <v>250</v>
      </c>
      <c r="H792" s="25" t="s">
        <v>606</v>
      </c>
      <c r="I792" s="44">
        <v>3702</v>
      </c>
      <c r="J792" s="44">
        <v>178.81</v>
      </c>
      <c r="K792" s="25" t="s">
        <v>606</v>
      </c>
      <c r="L792" s="44"/>
      <c r="M792" s="44">
        <v>3753.47</v>
      </c>
    </row>
    <row r="793" spans="1:13" ht="20.100000000000001" customHeight="1" x14ac:dyDescent="0.2">
      <c r="A793" s="89">
        <v>784</v>
      </c>
      <c r="B793" s="60" t="s">
        <v>995</v>
      </c>
      <c r="C793" s="61" t="s">
        <v>869</v>
      </c>
      <c r="D793" s="25">
        <v>2142</v>
      </c>
      <c r="E793" s="25">
        <v>1510</v>
      </c>
      <c r="F793" s="25" t="s">
        <v>606</v>
      </c>
      <c r="G793" s="25">
        <v>250</v>
      </c>
      <c r="H793" s="25" t="s">
        <v>606</v>
      </c>
      <c r="I793" s="25">
        <v>3652</v>
      </c>
      <c r="J793" s="25">
        <v>176.39</v>
      </c>
      <c r="K793" s="25" t="s">
        <v>606</v>
      </c>
      <c r="L793" s="25"/>
      <c r="M793" s="25">
        <v>3323.8900000000003</v>
      </c>
    </row>
    <row r="794" spans="1:13" ht="20.100000000000001" customHeight="1" x14ac:dyDescent="0.2">
      <c r="A794" s="89">
        <v>785</v>
      </c>
      <c r="B794" s="80" t="s">
        <v>1703</v>
      </c>
      <c r="C794" s="81" t="s">
        <v>743</v>
      </c>
      <c r="D794" s="44">
        <v>2207.6999999999998</v>
      </c>
      <c r="E794" s="44">
        <v>1510</v>
      </c>
      <c r="F794" s="44">
        <v>75</v>
      </c>
      <c r="G794" s="44">
        <v>250</v>
      </c>
      <c r="H794" s="25" t="s">
        <v>606</v>
      </c>
      <c r="I794" s="44">
        <v>3792.7</v>
      </c>
      <c r="J794" s="44">
        <v>183.19</v>
      </c>
      <c r="K794" s="25" t="s">
        <v>606</v>
      </c>
      <c r="L794" s="44"/>
      <c r="M794" s="44">
        <v>1824.6399999999996</v>
      </c>
    </row>
    <row r="795" spans="1:13" ht="20.100000000000001" customHeight="1" x14ac:dyDescent="0.2">
      <c r="A795" s="89">
        <v>786</v>
      </c>
      <c r="B795" s="80" t="s">
        <v>1102</v>
      </c>
      <c r="C795" s="81" t="s">
        <v>743</v>
      </c>
      <c r="D795" s="44">
        <v>2207.6999999999998</v>
      </c>
      <c r="E795" s="44">
        <v>1510</v>
      </c>
      <c r="F795" s="44">
        <v>75</v>
      </c>
      <c r="G795" s="44">
        <v>250</v>
      </c>
      <c r="H795" s="25" t="s">
        <v>606</v>
      </c>
      <c r="I795" s="44">
        <v>3792.7</v>
      </c>
      <c r="J795" s="44">
        <v>183.19</v>
      </c>
      <c r="K795" s="25" t="s">
        <v>606</v>
      </c>
      <c r="L795" s="44"/>
      <c r="M795" s="44">
        <v>3840.28</v>
      </c>
    </row>
    <row r="796" spans="1:13" ht="20.100000000000001" customHeight="1" x14ac:dyDescent="0.2">
      <c r="A796" s="89">
        <v>787</v>
      </c>
      <c r="B796" s="80" t="s">
        <v>1682</v>
      </c>
      <c r="C796" s="81" t="s">
        <v>1814</v>
      </c>
      <c r="D796" s="44">
        <v>2207.6999999999998</v>
      </c>
      <c r="E796" s="44">
        <v>1510</v>
      </c>
      <c r="F796" s="44">
        <v>50</v>
      </c>
      <c r="G796" s="44">
        <v>250</v>
      </c>
      <c r="H796" s="25" t="s">
        <v>606</v>
      </c>
      <c r="I796" s="44">
        <v>3767.7</v>
      </c>
      <c r="J796" s="44">
        <v>181.98</v>
      </c>
      <c r="K796" s="25" t="s">
        <v>606</v>
      </c>
      <c r="L796" s="44"/>
      <c r="M796" s="44">
        <v>3411.27</v>
      </c>
    </row>
    <row r="797" spans="1:13" ht="20.100000000000001" customHeight="1" x14ac:dyDescent="0.2">
      <c r="A797" s="89">
        <v>788</v>
      </c>
      <c r="B797" s="80" t="s">
        <v>1128</v>
      </c>
      <c r="C797" s="81" t="s">
        <v>605</v>
      </c>
      <c r="D797" s="44">
        <v>2142</v>
      </c>
      <c r="E797" s="44">
        <v>1510</v>
      </c>
      <c r="F797" s="44">
        <v>0</v>
      </c>
      <c r="G797" s="44">
        <v>250</v>
      </c>
      <c r="H797" s="25" t="s">
        <v>606</v>
      </c>
      <c r="I797" s="44">
        <v>1510</v>
      </c>
      <c r="J797" s="44">
        <v>176.39</v>
      </c>
      <c r="K797" s="25" t="s">
        <v>606</v>
      </c>
      <c r="L797" s="44"/>
      <c r="M797" s="57">
        <v>3725.61</v>
      </c>
    </row>
    <row r="798" spans="1:13" ht="20.100000000000001" customHeight="1" x14ac:dyDescent="0.2">
      <c r="A798" s="89">
        <v>789</v>
      </c>
      <c r="B798" s="80" t="s">
        <v>1788</v>
      </c>
      <c r="C798" s="81" t="s">
        <v>1824</v>
      </c>
      <c r="D798" s="44">
        <v>2142</v>
      </c>
      <c r="E798" s="44">
        <v>1510</v>
      </c>
      <c r="F798" s="44">
        <v>35</v>
      </c>
      <c r="G798" s="44">
        <v>250</v>
      </c>
      <c r="H798" s="25" t="s">
        <v>606</v>
      </c>
      <c r="I798" s="44">
        <v>3687</v>
      </c>
      <c r="J798" s="44">
        <v>178.08</v>
      </c>
      <c r="K798" s="25" t="s">
        <v>606</v>
      </c>
      <c r="L798" s="44"/>
      <c r="M798" s="44">
        <v>2500.35</v>
      </c>
    </row>
    <row r="799" spans="1:13" ht="20.100000000000001" customHeight="1" x14ac:dyDescent="0.2">
      <c r="A799" s="89">
        <v>790</v>
      </c>
      <c r="B799" s="80" t="s">
        <v>1671</v>
      </c>
      <c r="C799" s="81" t="s">
        <v>742</v>
      </c>
      <c r="D799" s="44">
        <v>2238.9</v>
      </c>
      <c r="E799" s="44">
        <v>1510</v>
      </c>
      <c r="F799" s="44">
        <v>75</v>
      </c>
      <c r="G799" s="44">
        <v>250</v>
      </c>
      <c r="H799" s="25" t="s">
        <v>606</v>
      </c>
      <c r="I799" s="44">
        <v>3823.9</v>
      </c>
      <c r="J799" s="44">
        <v>184.69</v>
      </c>
      <c r="K799" s="25" t="s">
        <v>606</v>
      </c>
      <c r="L799" s="44"/>
      <c r="M799" s="44">
        <v>2139.4899999999998</v>
      </c>
    </row>
    <row r="800" spans="1:13" ht="20.100000000000001" customHeight="1" x14ac:dyDescent="0.2">
      <c r="A800" s="89">
        <v>791</v>
      </c>
      <c r="B800" s="60" t="s">
        <v>788</v>
      </c>
      <c r="C800" s="61" t="s">
        <v>869</v>
      </c>
      <c r="D800" s="25">
        <v>2142</v>
      </c>
      <c r="E800" s="25">
        <v>1510</v>
      </c>
      <c r="F800" s="25">
        <v>50</v>
      </c>
      <c r="G800" s="25">
        <v>250</v>
      </c>
      <c r="H800" s="25" t="s">
        <v>606</v>
      </c>
      <c r="I800" s="25">
        <v>3702</v>
      </c>
      <c r="J800" s="25">
        <v>178.81</v>
      </c>
      <c r="K800" s="25" t="s">
        <v>606</v>
      </c>
      <c r="L800" s="25"/>
      <c r="M800" s="25">
        <v>1167.6099999999999</v>
      </c>
    </row>
    <row r="801" spans="1:13" ht="20.100000000000001" customHeight="1" x14ac:dyDescent="0.2">
      <c r="A801" s="89">
        <v>792</v>
      </c>
      <c r="B801" s="80" t="s">
        <v>1188</v>
      </c>
      <c r="C801" s="81" t="s">
        <v>943</v>
      </c>
      <c r="D801" s="44">
        <v>2142</v>
      </c>
      <c r="E801" s="44">
        <v>1510</v>
      </c>
      <c r="F801" s="25" t="s">
        <v>606</v>
      </c>
      <c r="G801" s="44">
        <v>250</v>
      </c>
      <c r="H801" s="25" t="s">
        <v>606</v>
      </c>
      <c r="I801" s="44">
        <v>3652</v>
      </c>
      <c r="J801" s="44">
        <v>176.39</v>
      </c>
      <c r="K801" s="25" t="s">
        <v>606</v>
      </c>
      <c r="L801" s="44"/>
      <c r="M801" s="44">
        <v>3725.61</v>
      </c>
    </row>
    <row r="802" spans="1:13" ht="20.100000000000001" customHeight="1" x14ac:dyDescent="0.2">
      <c r="A802" s="89">
        <v>793</v>
      </c>
      <c r="B802" s="70" t="s">
        <v>732</v>
      </c>
      <c r="C802" s="61" t="s">
        <v>745</v>
      </c>
      <c r="D802" s="25">
        <v>2142</v>
      </c>
      <c r="E802" s="25">
        <v>1510</v>
      </c>
      <c r="F802" s="25">
        <v>75</v>
      </c>
      <c r="G802" s="38">
        <v>250</v>
      </c>
      <c r="H802" s="25" t="s">
        <v>606</v>
      </c>
      <c r="I802" s="25">
        <v>3727</v>
      </c>
      <c r="J802" s="25">
        <v>180.01</v>
      </c>
      <c r="K802" s="25" t="s">
        <v>606</v>
      </c>
      <c r="L802" s="25"/>
      <c r="M802" s="25">
        <v>2125.5700000000002</v>
      </c>
    </row>
    <row r="803" spans="1:13" ht="20.100000000000001" customHeight="1" x14ac:dyDescent="0.2">
      <c r="A803" s="89">
        <v>794</v>
      </c>
      <c r="B803" s="80" t="s">
        <v>1443</v>
      </c>
      <c r="C803" s="81" t="s">
        <v>672</v>
      </c>
      <c r="D803" s="44">
        <v>2142</v>
      </c>
      <c r="E803" s="44">
        <v>1510</v>
      </c>
      <c r="F803" s="44">
        <v>35</v>
      </c>
      <c r="G803" s="44">
        <v>250</v>
      </c>
      <c r="H803" s="25" t="s">
        <v>606</v>
      </c>
      <c r="I803" s="44">
        <v>3687</v>
      </c>
      <c r="J803" s="44">
        <v>178.08</v>
      </c>
      <c r="K803" s="25" t="s">
        <v>606</v>
      </c>
      <c r="L803" s="44"/>
      <c r="M803" s="44">
        <v>2147.2799999999997</v>
      </c>
    </row>
    <row r="804" spans="1:13" ht="20.100000000000001" customHeight="1" x14ac:dyDescent="0.2">
      <c r="A804" s="89">
        <v>795</v>
      </c>
      <c r="B804" s="80" t="s">
        <v>1111</v>
      </c>
      <c r="C804" s="81" t="s">
        <v>605</v>
      </c>
      <c r="D804" s="44">
        <v>2142</v>
      </c>
      <c r="E804" s="44">
        <v>1510</v>
      </c>
      <c r="F804" s="44">
        <v>0</v>
      </c>
      <c r="G804" s="44">
        <v>250</v>
      </c>
      <c r="H804" s="25" t="s">
        <v>606</v>
      </c>
      <c r="I804" s="44">
        <v>3652</v>
      </c>
      <c r="J804" s="44">
        <v>176.39</v>
      </c>
      <c r="K804" s="25" t="s">
        <v>606</v>
      </c>
      <c r="L804" s="44"/>
      <c r="M804" s="44">
        <v>3720.22</v>
      </c>
    </row>
    <row r="805" spans="1:13" ht="20.100000000000001" customHeight="1" x14ac:dyDescent="0.2">
      <c r="A805" s="89">
        <v>796</v>
      </c>
      <c r="B805" s="80" t="s">
        <v>1160</v>
      </c>
      <c r="C805" s="81" t="s">
        <v>598</v>
      </c>
      <c r="D805" s="44">
        <v>2142</v>
      </c>
      <c r="E805" s="44">
        <v>1510</v>
      </c>
      <c r="F805" s="25" t="s">
        <v>606</v>
      </c>
      <c r="G805" s="44">
        <v>250</v>
      </c>
      <c r="H805" s="25" t="s">
        <v>606</v>
      </c>
      <c r="I805" s="44">
        <v>3652</v>
      </c>
      <c r="J805" s="44">
        <v>176.39</v>
      </c>
      <c r="K805" s="25" t="s">
        <v>606</v>
      </c>
      <c r="L805" s="44"/>
      <c r="M805" s="44">
        <v>2737.64</v>
      </c>
    </row>
    <row r="806" spans="1:13" ht="20.100000000000001" customHeight="1" x14ac:dyDescent="0.2">
      <c r="A806" s="89">
        <v>797</v>
      </c>
      <c r="B806" s="80" t="s">
        <v>1379</v>
      </c>
      <c r="C806" s="81" t="s">
        <v>1095</v>
      </c>
      <c r="D806" s="44">
        <v>2142</v>
      </c>
      <c r="E806" s="44">
        <v>1510</v>
      </c>
      <c r="F806" s="44">
        <v>50</v>
      </c>
      <c r="G806" s="44">
        <v>250</v>
      </c>
      <c r="H806" s="25" t="s">
        <v>606</v>
      </c>
      <c r="I806" s="44">
        <v>3702</v>
      </c>
      <c r="J806" s="44">
        <v>178.81</v>
      </c>
      <c r="K806" s="25" t="s">
        <v>606</v>
      </c>
      <c r="L806" s="44"/>
      <c r="M806" s="44">
        <v>3365.9700000000003</v>
      </c>
    </row>
    <row r="807" spans="1:13" ht="20.100000000000001" customHeight="1" x14ac:dyDescent="0.2">
      <c r="A807" s="89">
        <v>798</v>
      </c>
      <c r="B807" s="80" t="s">
        <v>1554</v>
      </c>
      <c r="C807" s="81" t="s">
        <v>610</v>
      </c>
      <c r="D807" s="44">
        <v>2176.2000000000003</v>
      </c>
      <c r="E807" s="44">
        <v>1510</v>
      </c>
      <c r="F807" s="44">
        <v>75</v>
      </c>
      <c r="G807" s="44">
        <v>250</v>
      </c>
      <c r="H807" s="25" t="s">
        <v>606</v>
      </c>
      <c r="I807" s="44">
        <v>3761.2</v>
      </c>
      <c r="J807" s="44">
        <v>181.67</v>
      </c>
      <c r="K807" s="25" t="s">
        <v>606</v>
      </c>
      <c r="L807" s="44"/>
      <c r="M807" s="44">
        <v>3804.86</v>
      </c>
    </row>
    <row r="808" spans="1:13" ht="20.100000000000001" customHeight="1" x14ac:dyDescent="0.2">
      <c r="A808" s="89">
        <v>799</v>
      </c>
      <c r="B808" s="80" t="s">
        <v>1385</v>
      </c>
      <c r="C808" s="81" t="s">
        <v>672</v>
      </c>
      <c r="D808" s="44">
        <v>2142</v>
      </c>
      <c r="E808" s="44">
        <v>1510</v>
      </c>
      <c r="F808" s="44">
        <v>0</v>
      </c>
      <c r="G808" s="44">
        <v>250</v>
      </c>
      <c r="H808" s="25" t="s">
        <v>606</v>
      </c>
      <c r="I808" s="44">
        <v>3652</v>
      </c>
      <c r="J808" s="44">
        <v>176.39</v>
      </c>
      <c r="K808" s="25" t="s">
        <v>606</v>
      </c>
      <c r="L808" s="44"/>
      <c r="M808" s="44">
        <v>2109.8100000000004</v>
      </c>
    </row>
    <row r="809" spans="1:13" ht="20.100000000000001" customHeight="1" x14ac:dyDescent="0.2">
      <c r="A809" s="89">
        <v>800</v>
      </c>
      <c r="B809" s="80" t="s">
        <v>1054</v>
      </c>
      <c r="C809" s="81" t="s">
        <v>869</v>
      </c>
      <c r="D809" s="44">
        <v>2142</v>
      </c>
      <c r="E809" s="44">
        <v>1510</v>
      </c>
      <c r="F809" s="44">
        <v>50</v>
      </c>
      <c r="G809" s="44">
        <v>250</v>
      </c>
      <c r="H809" s="25" t="s">
        <v>606</v>
      </c>
      <c r="I809" s="44">
        <v>3702</v>
      </c>
      <c r="J809" s="44">
        <v>178.81</v>
      </c>
      <c r="K809" s="25" t="s">
        <v>606</v>
      </c>
      <c r="L809" s="44"/>
      <c r="M809" s="44">
        <v>3753.4700000000003</v>
      </c>
    </row>
    <row r="810" spans="1:13" ht="20.100000000000001" customHeight="1" x14ac:dyDescent="0.2">
      <c r="A810" s="89">
        <v>801</v>
      </c>
      <c r="B810" s="80" t="s">
        <v>1331</v>
      </c>
      <c r="C810" s="81" t="s">
        <v>672</v>
      </c>
      <c r="D810" s="44">
        <v>2142</v>
      </c>
      <c r="E810" s="44">
        <v>1510</v>
      </c>
      <c r="F810" s="44">
        <v>50</v>
      </c>
      <c r="G810" s="44">
        <v>250</v>
      </c>
      <c r="H810" s="25" t="s">
        <v>606</v>
      </c>
      <c r="I810" s="44">
        <v>3702</v>
      </c>
      <c r="J810" s="44">
        <v>178.81</v>
      </c>
      <c r="K810" s="25" t="s">
        <v>606</v>
      </c>
      <c r="L810" s="44"/>
      <c r="M810" s="44">
        <v>3753.47</v>
      </c>
    </row>
    <row r="811" spans="1:13" ht="20.100000000000001" customHeight="1" x14ac:dyDescent="0.2">
      <c r="A811" s="89">
        <v>802</v>
      </c>
      <c r="B811" s="60" t="s">
        <v>974</v>
      </c>
      <c r="C811" s="61" t="s">
        <v>869</v>
      </c>
      <c r="D811" s="25">
        <v>2142</v>
      </c>
      <c r="E811" s="25">
        <v>1510</v>
      </c>
      <c r="F811" s="25">
        <v>75</v>
      </c>
      <c r="G811" s="25">
        <v>250</v>
      </c>
      <c r="H811" s="25" t="s">
        <v>606</v>
      </c>
      <c r="I811" s="25">
        <v>3727</v>
      </c>
      <c r="J811" s="25">
        <v>180.01</v>
      </c>
      <c r="K811" s="25" t="s">
        <v>606</v>
      </c>
      <c r="L811" s="25"/>
      <c r="M811" s="25">
        <v>2970.13</v>
      </c>
    </row>
    <row r="812" spans="1:13" ht="20.100000000000001" customHeight="1" x14ac:dyDescent="0.2">
      <c r="A812" s="89">
        <v>803</v>
      </c>
      <c r="B812" s="80" t="s">
        <v>1425</v>
      </c>
      <c r="C812" s="81" t="s">
        <v>672</v>
      </c>
      <c r="D812" s="44">
        <v>2142</v>
      </c>
      <c r="E812" s="44">
        <v>1510</v>
      </c>
      <c r="F812" s="44">
        <v>75</v>
      </c>
      <c r="G812" s="44">
        <v>250</v>
      </c>
      <c r="H812" s="25" t="s">
        <v>606</v>
      </c>
      <c r="I812" s="44">
        <v>3727</v>
      </c>
      <c r="J812" s="44">
        <v>180.01</v>
      </c>
      <c r="K812" s="25" t="s">
        <v>606</v>
      </c>
      <c r="L812" s="44"/>
      <c r="M812" s="44">
        <v>3377.02</v>
      </c>
    </row>
    <row r="813" spans="1:13" ht="20.100000000000001" customHeight="1" x14ac:dyDescent="0.2">
      <c r="A813" s="89">
        <v>804</v>
      </c>
      <c r="B813" s="63" t="s">
        <v>1018</v>
      </c>
      <c r="C813" s="61" t="s">
        <v>869</v>
      </c>
      <c r="D813" s="25">
        <v>2142</v>
      </c>
      <c r="E813" s="25">
        <v>1510</v>
      </c>
      <c r="F813" s="25" t="s">
        <v>606</v>
      </c>
      <c r="G813" s="25">
        <v>250</v>
      </c>
      <c r="H813" s="25" t="s">
        <v>606</v>
      </c>
      <c r="I813" s="25">
        <v>3652</v>
      </c>
      <c r="J813" s="25">
        <v>176.39</v>
      </c>
      <c r="K813" s="25" t="s">
        <v>606</v>
      </c>
      <c r="L813" s="25"/>
      <c r="M813" s="25">
        <v>2156.0100000000002</v>
      </c>
    </row>
    <row r="814" spans="1:13" ht="20.100000000000001" customHeight="1" x14ac:dyDescent="0.2">
      <c r="A814" s="89">
        <v>805</v>
      </c>
      <c r="B814" s="60" t="s">
        <v>854</v>
      </c>
      <c r="C814" s="61" t="s">
        <v>869</v>
      </c>
      <c r="D814" s="25">
        <v>2142</v>
      </c>
      <c r="E814" s="25">
        <v>1510</v>
      </c>
      <c r="F814" s="25">
        <v>35</v>
      </c>
      <c r="G814" s="25">
        <v>250</v>
      </c>
      <c r="H814" s="25" t="s">
        <v>606</v>
      </c>
      <c r="I814" s="25">
        <v>3687</v>
      </c>
      <c r="J814" s="25">
        <v>178.08</v>
      </c>
      <c r="K814" s="25" t="s">
        <v>606</v>
      </c>
      <c r="L814" s="25"/>
      <c r="M814" s="25">
        <v>2480.63</v>
      </c>
    </row>
    <row r="815" spans="1:13" ht="20.100000000000001" customHeight="1" x14ac:dyDescent="0.2">
      <c r="A815" s="89">
        <v>806</v>
      </c>
      <c r="B815" s="80" t="s">
        <v>1053</v>
      </c>
      <c r="C815" s="81" t="s">
        <v>869</v>
      </c>
      <c r="D815" s="44">
        <v>2142</v>
      </c>
      <c r="E815" s="44">
        <v>1510</v>
      </c>
      <c r="F815" s="44">
        <v>75</v>
      </c>
      <c r="G815" s="44">
        <v>250</v>
      </c>
      <c r="H815" s="25" t="s">
        <v>606</v>
      </c>
      <c r="I815" s="44">
        <v>3727</v>
      </c>
      <c r="J815" s="44">
        <v>180.01</v>
      </c>
      <c r="K815" s="25" t="s">
        <v>606</v>
      </c>
      <c r="L815" s="44"/>
      <c r="M815" s="44">
        <v>3777.27</v>
      </c>
    </row>
    <row r="816" spans="1:13" ht="20.100000000000001" customHeight="1" x14ac:dyDescent="0.2">
      <c r="A816" s="89">
        <v>807</v>
      </c>
      <c r="B816" s="49" t="s">
        <v>1254</v>
      </c>
      <c r="C816" s="81" t="s">
        <v>1178</v>
      </c>
      <c r="D816" s="44">
        <v>2269.1999999999998</v>
      </c>
      <c r="E816" s="44">
        <v>1510</v>
      </c>
      <c r="F816" s="25" t="s">
        <v>606</v>
      </c>
      <c r="G816" s="44">
        <v>250</v>
      </c>
      <c r="H816" s="25" t="s">
        <v>606</v>
      </c>
      <c r="I816" s="44">
        <v>3779.2</v>
      </c>
      <c r="J816" s="44">
        <v>182.54</v>
      </c>
      <c r="K816" s="25" t="s">
        <v>606</v>
      </c>
      <c r="L816" s="44"/>
      <c r="M816" s="54">
        <v>3846.66</v>
      </c>
    </row>
    <row r="817" spans="1:13" ht="20.100000000000001" customHeight="1" x14ac:dyDescent="0.2">
      <c r="A817" s="89">
        <v>808</v>
      </c>
      <c r="B817" s="80" t="s">
        <v>1630</v>
      </c>
      <c r="C817" s="81" t="s">
        <v>1636</v>
      </c>
      <c r="D817" s="44">
        <v>2142</v>
      </c>
      <c r="E817" s="44">
        <v>1510</v>
      </c>
      <c r="F817" s="44">
        <v>50</v>
      </c>
      <c r="G817" s="44">
        <v>250</v>
      </c>
      <c r="H817" s="25" t="s">
        <v>606</v>
      </c>
      <c r="I817" s="44">
        <v>3702</v>
      </c>
      <c r="J817" s="44">
        <v>178.81</v>
      </c>
      <c r="K817" s="25" t="s">
        <v>606</v>
      </c>
      <c r="L817" s="44"/>
      <c r="M817" s="44">
        <v>3753.47</v>
      </c>
    </row>
    <row r="818" spans="1:13" ht="20.100000000000001" customHeight="1" x14ac:dyDescent="0.2">
      <c r="A818" s="89">
        <v>809</v>
      </c>
      <c r="B818" s="80" t="s">
        <v>1666</v>
      </c>
      <c r="C818" s="81" t="s">
        <v>1813</v>
      </c>
      <c r="D818" s="44">
        <v>2269.1999999999998</v>
      </c>
      <c r="E818" s="44">
        <v>1510</v>
      </c>
      <c r="F818" s="44">
        <v>75</v>
      </c>
      <c r="G818" s="44">
        <v>250</v>
      </c>
      <c r="H818" s="25" t="s">
        <v>606</v>
      </c>
      <c r="I818" s="44">
        <v>3854.2</v>
      </c>
      <c r="J818" s="44">
        <v>186.16</v>
      </c>
      <c r="K818" s="25" t="s">
        <v>606</v>
      </c>
      <c r="L818" s="44"/>
      <c r="M818" s="44">
        <v>3494.08</v>
      </c>
    </row>
    <row r="819" spans="1:13" ht="20.100000000000001" customHeight="1" x14ac:dyDescent="0.2">
      <c r="A819" s="89">
        <v>810</v>
      </c>
      <c r="B819" s="80" t="s">
        <v>1620</v>
      </c>
      <c r="C819" s="81" t="s">
        <v>1175</v>
      </c>
      <c r="D819" s="44">
        <v>2142</v>
      </c>
      <c r="E819" s="44">
        <v>1510</v>
      </c>
      <c r="F819" s="25" t="s">
        <v>606</v>
      </c>
      <c r="G819" s="44">
        <v>250</v>
      </c>
      <c r="H819" s="25" t="s">
        <v>606</v>
      </c>
      <c r="I819" s="44">
        <v>3652</v>
      </c>
      <c r="J819" s="44">
        <v>176.39</v>
      </c>
      <c r="K819" s="25" t="s">
        <v>606</v>
      </c>
      <c r="L819" s="44"/>
      <c r="M819" s="44">
        <v>3313.89</v>
      </c>
    </row>
    <row r="820" spans="1:13" ht="20.100000000000001" customHeight="1" x14ac:dyDescent="0.2">
      <c r="A820" s="89">
        <v>811</v>
      </c>
      <c r="B820" s="80" t="s">
        <v>1419</v>
      </c>
      <c r="C820" s="81" t="s">
        <v>646</v>
      </c>
      <c r="D820" s="44">
        <v>2347.5</v>
      </c>
      <c r="E820" s="44">
        <v>1510</v>
      </c>
      <c r="F820" s="44">
        <v>35</v>
      </c>
      <c r="G820" s="44">
        <v>250</v>
      </c>
      <c r="H820" s="25" t="s">
        <v>606</v>
      </c>
      <c r="I820" s="44">
        <v>3892.5</v>
      </c>
      <c r="J820" s="44">
        <v>188.01</v>
      </c>
      <c r="K820" s="25" t="s">
        <v>606</v>
      </c>
      <c r="L820" s="44"/>
      <c r="M820" s="44">
        <v>2266.29</v>
      </c>
    </row>
    <row r="821" spans="1:13" ht="20.100000000000001" customHeight="1" x14ac:dyDescent="0.2">
      <c r="A821" s="89">
        <v>812</v>
      </c>
      <c r="B821" s="45" t="s">
        <v>1082</v>
      </c>
      <c r="C821" s="45" t="s">
        <v>605</v>
      </c>
      <c r="D821" s="52">
        <v>2142</v>
      </c>
      <c r="E821" s="44">
        <v>1510</v>
      </c>
      <c r="F821" s="25" t="s">
        <v>606</v>
      </c>
      <c r="G821" s="44">
        <v>250</v>
      </c>
      <c r="H821" s="25" t="s">
        <v>606</v>
      </c>
      <c r="I821" s="44">
        <v>3652</v>
      </c>
      <c r="J821" s="44">
        <v>176.39</v>
      </c>
      <c r="K821" s="25" t="s">
        <v>606</v>
      </c>
      <c r="L821" s="44"/>
      <c r="M821" s="53">
        <v>3715.61</v>
      </c>
    </row>
    <row r="822" spans="1:13" ht="20.100000000000001" customHeight="1" x14ac:dyDescent="0.2">
      <c r="A822" s="89">
        <v>813</v>
      </c>
      <c r="B822" s="73" t="s">
        <v>751</v>
      </c>
      <c r="C822" s="61" t="s">
        <v>745</v>
      </c>
      <c r="D822" s="25">
        <v>2142</v>
      </c>
      <c r="E822" s="25">
        <v>1510</v>
      </c>
      <c r="F822" s="25">
        <v>50</v>
      </c>
      <c r="G822" s="37">
        <v>250</v>
      </c>
      <c r="H822" s="25" t="s">
        <v>606</v>
      </c>
      <c r="I822" s="25">
        <v>3702</v>
      </c>
      <c r="J822" s="25">
        <v>178.81</v>
      </c>
      <c r="K822" s="25" t="s">
        <v>606</v>
      </c>
      <c r="L822" s="25"/>
      <c r="M822" s="25">
        <v>3346.2500000000005</v>
      </c>
    </row>
    <row r="823" spans="1:13" ht="20.100000000000001" customHeight="1" x14ac:dyDescent="0.2">
      <c r="A823" s="89">
        <v>814</v>
      </c>
      <c r="B823" s="80" t="s">
        <v>1847</v>
      </c>
      <c r="C823" s="81" t="s">
        <v>984</v>
      </c>
      <c r="D823" s="44">
        <v>1940.3799999999999</v>
      </c>
      <c r="E823" s="44">
        <v>1308.67</v>
      </c>
      <c r="F823" s="25" t="s">
        <v>606</v>
      </c>
      <c r="G823" s="44">
        <v>216.67</v>
      </c>
      <c r="H823" s="25" t="s">
        <v>606</v>
      </c>
      <c r="I823" s="44">
        <v>1308.67</v>
      </c>
      <c r="J823" s="44">
        <v>3249.05</v>
      </c>
      <c r="K823" s="25" t="s">
        <v>606</v>
      </c>
      <c r="L823" s="44"/>
      <c r="M823" s="44">
        <v>3308.79</v>
      </c>
    </row>
    <row r="824" spans="1:13" ht="20.100000000000001" customHeight="1" x14ac:dyDescent="0.2">
      <c r="A824" s="89">
        <v>815</v>
      </c>
      <c r="B824" s="80" t="s">
        <v>1131</v>
      </c>
      <c r="C824" s="81" t="s">
        <v>1132</v>
      </c>
      <c r="D824" s="44">
        <v>2425.8000000000002</v>
      </c>
      <c r="E824" s="44">
        <v>1510</v>
      </c>
      <c r="F824" s="44">
        <v>0</v>
      </c>
      <c r="G824" s="44">
        <v>250</v>
      </c>
      <c r="H824" s="25" t="s">
        <v>606</v>
      </c>
      <c r="I824" s="44">
        <v>1510</v>
      </c>
      <c r="J824" s="44">
        <v>176.39</v>
      </c>
      <c r="K824" s="25" t="s">
        <v>606</v>
      </c>
      <c r="L824" s="44"/>
      <c r="M824" s="57">
        <v>3995.7000000000003</v>
      </c>
    </row>
    <row r="825" spans="1:13" ht="20.100000000000001" customHeight="1" x14ac:dyDescent="0.2">
      <c r="A825" s="89">
        <v>816</v>
      </c>
      <c r="B825" s="63" t="s">
        <v>975</v>
      </c>
      <c r="C825" s="61" t="s">
        <v>869</v>
      </c>
      <c r="D825" s="25">
        <v>2142</v>
      </c>
      <c r="E825" s="25">
        <v>1510</v>
      </c>
      <c r="F825" s="25">
        <v>35</v>
      </c>
      <c r="G825" s="25">
        <v>250</v>
      </c>
      <c r="H825" s="25" t="s">
        <v>606</v>
      </c>
      <c r="I825" s="25">
        <v>3687</v>
      </c>
      <c r="J825" s="25">
        <v>178.08</v>
      </c>
      <c r="K825" s="25" t="s">
        <v>606</v>
      </c>
      <c r="L825" s="25"/>
      <c r="M825" s="25">
        <v>1997.82</v>
      </c>
    </row>
    <row r="826" spans="1:13" ht="20.100000000000001" customHeight="1" x14ac:dyDescent="0.2">
      <c r="A826" s="89">
        <v>817</v>
      </c>
      <c r="B826" s="63" t="s">
        <v>826</v>
      </c>
      <c r="C826" s="61" t="s">
        <v>869</v>
      </c>
      <c r="D826" s="25">
        <v>2142</v>
      </c>
      <c r="E826" s="25">
        <v>1510</v>
      </c>
      <c r="F826" s="25" t="s">
        <v>606</v>
      </c>
      <c r="G826" s="31">
        <v>250</v>
      </c>
      <c r="H826" s="25" t="s">
        <v>606</v>
      </c>
      <c r="I826" s="25">
        <v>3652</v>
      </c>
      <c r="J826" s="25">
        <v>176.39</v>
      </c>
      <c r="K826" s="25" t="s">
        <v>606</v>
      </c>
      <c r="L826" s="25"/>
      <c r="M826" s="25">
        <v>1786.05</v>
      </c>
    </row>
    <row r="827" spans="1:13" ht="20.100000000000001" customHeight="1" x14ac:dyDescent="0.2">
      <c r="A827" s="89">
        <v>818</v>
      </c>
      <c r="B827" s="80" t="s">
        <v>1654</v>
      </c>
      <c r="C827" s="81" t="s">
        <v>646</v>
      </c>
      <c r="D827" s="44">
        <v>2347.5</v>
      </c>
      <c r="E827" s="44">
        <v>1510</v>
      </c>
      <c r="F827" s="44">
        <v>75</v>
      </c>
      <c r="G827" s="44">
        <v>250</v>
      </c>
      <c r="H827" s="25" t="s">
        <v>606</v>
      </c>
      <c r="I827" s="44">
        <v>3932.5</v>
      </c>
      <c r="J827" s="44">
        <v>189.94</v>
      </c>
      <c r="K827" s="25" t="s">
        <v>606</v>
      </c>
      <c r="L827" s="44"/>
      <c r="M827" s="44">
        <v>3520.51</v>
      </c>
    </row>
    <row r="828" spans="1:13" ht="20.100000000000001" customHeight="1" x14ac:dyDescent="0.2">
      <c r="A828" s="89">
        <v>819</v>
      </c>
      <c r="B828" s="80" t="s">
        <v>1438</v>
      </c>
      <c r="C828" s="81" t="s">
        <v>672</v>
      </c>
      <c r="D828" s="44">
        <v>2142</v>
      </c>
      <c r="E828" s="44">
        <v>1510</v>
      </c>
      <c r="F828" s="44">
        <v>50</v>
      </c>
      <c r="G828" s="44">
        <v>250</v>
      </c>
      <c r="H828" s="25" t="s">
        <v>606</v>
      </c>
      <c r="I828" s="44">
        <v>3702</v>
      </c>
      <c r="J828" s="44">
        <v>178.81</v>
      </c>
      <c r="K828" s="25" t="s">
        <v>606</v>
      </c>
      <c r="L828" s="44"/>
      <c r="M828" s="44">
        <v>3753.47</v>
      </c>
    </row>
    <row r="829" spans="1:13" ht="20.100000000000001" customHeight="1" x14ac:dyDescent="0.2">
      <c r="A829" s="89">
        <v>820</v>
      </c>
      <c r="B829" s="80" t="s">
        <v>1333</v>
      </c>
      <c r="C829" s="81" t="s">
        <v>622</v>
      </c>
      <c r="D829" s="44">
        <v>2176.2000000000003</v>
      </c>
      <c r="E829" s="44">
        <v>1510</v>
      </c>
      <c r="F829" s="44">
        <v>50</v>
      </c>
      <c r="G829" s="44">
        <v>250</v>
      </c>
      <c r="H829" s="25" t="s">
        <v>606</v>
      </c>
      <c r="I829" s="44">
        <v>3736.2000000000003</v>
      </c>
      <c r="J829" s="44">
        <v>180.46</v>
      </c>
      <c r="K829" s="25" t="s">
        <v>606</v>
      </c>
      <c r="L829" s="44"/>
      <c r="M829" s="44">
        <v>1955.2800000000002</v>
      </c>
    </row>
    <row r="830" spans="1:13" ht="20.100000000000001" customHeight="1" x14ac:dyDescent="0.2">
      <c r="A830" s="89">
        <v>821</v>
      </c>
      <c r="B830" s="80" t="s">
        <v>1762</v>
      </c>
      <c r="C830" s="81" t="s">
        <v>1508</v>
      </c>
      <c r="D830" s="44">
        <v>2142</v>
      </c>
      <c r="E830" s="44">
        <v>1510</v>
      </c>
      <c r="F830" s="44">
        <v>50</v>
      </c>
      <c r="G830" s="44">
        <v>250</v>
      </c>
      <c r="H830" s="25" t="s">
        <v>606</v>
      </c>
      <c r="I830" s="44">
        <v>3702</v>
      </c>
      <c r="J830" s="44">
        <v>178.81</v>
      </c>
      <c r="K830" s="25" t="s">
        <v>606</v>
      </c>
      <c r="L830" s="44"/>
      <c r="M830" s="44">
        <v>3365.9700000000003</v>
      </c>
    </row>
    <row r="831" spans="1:13" ht="20.100000000000001" customHeight="1" x14ac:dyDescent="0.2">
      <c r="A831" s="89">
        <v>822</v>
      </c>
      <c r="B831" s="80" t="s">
        <v>1350</v>
      </c>
      <c r="C831" s="81" t="s">
        <v>672</v>
      </c>
      <c r="D831" s="44">
        <v>2142</v>
      </c>
      <c r="E831" s="44">
        <v>1510</v>
      </c>
      <c r="F831" s="44">
        <v>50</v>
      </c>
      <c r="G831" s="44">
        <v>250</v>
      </c>
      <c r="H831" s="25" t="s">
        <v>606</v>
      </c>
      <c r="I831" s="44">
        <v>3702</v>
      </c>
      <c r="J831" s="44">
        <v>178.81</v>
      </c>
      <c r="K831" s="25" t="s">
        <v>606</v>
      </c>
      <c r="L831" s="44"/>
      <c r="M831" s="44">
        <v>3753.47</v>
      </c>
    </row>
    <row r="832" spans="1:13" ht="20.100000000000001" customHeight="1" x14ac:dyDescent="0.2">
      <c r="A832" s="89">
        <v>823</v>
      </c>
      <c r="B832" s="49" t="s">
        <v>1215</v>
      </c>
      <c r="C832" s="81" t="s">
        <v>1262</v>
      </c>
      <c r="D832" s="44">
        <v>2176.2000000000003</v>
      </c>
      <c r="E832" s="44">
        <v>1510</v>
      </c>
      <c r="F832" s="25" t="s">
        <v>606</v>
      </c>
      <c r="G832" s="44">
        <v>250</v>
      </c>
      <c r="H832" s="25" t="s">
        <v>606</v>
      </c>
      <c r="I832" s="44">
        <v>3686.2</v>
      </c>
      <c r="J832" s="44">
        <v>178.04</v>
      </c>
      <c r="K832" s="25" t="s">
        <v>606</v>
      </c>
      <c r="L832" s="44"/>
      <c r="M832" s="54">
        <v>3748.16</v>
      </c>
    </row>
    <row r="833" spans="1:13" ht="20.100000000000001" customHeight="1" x14ac:dyDescent="0.2">
      <c r="A833" s="89">
        <v>824</v>
      </c>
      <c r="B833" s="80" t="s">
        <v>1306</v>
      </c>
      <c r="C833" s="81" t="s">
        <v>1095</v>
      </c>
      <c r="D833" s="44">
        <v>2142</v>
      </c>
      <c r="E833" s="44">
        <v>1510</v>
      </c>
      <c r="F833" s="44">
        <v>50</v>
      </c>
      <c r="G833" s="44">
        <v>250</v>
      </c>
      <c r="H833" s="25" t="s">
        <v>606</v>
      </c>
      <c r="I833" s="44">
        <v>3702</v>
      </c>
      <c r="J833" s="44">
        <v>178.81</v>
      </c>
      <c r="K833" s="25" t="s">
        <v>606</v>
      </c>
      <c r="L833" s="44"/>
      <c r="M833" s="44">
        <v>3763.47</v>
      </c>
    </row>
    <row r="834" spans="1:13" ht="20.100000000000001" customHeight="1" x14ac:dyDescent="0.2">
      <c r="A834" s="89">
        <v>825</v>
      </c>
      <c r="B834" s="80" t="s">
        <v>1355</v>
      </c>
      <c r="C834" s="81" t="s">
        <v>1095</v>
      </c>
      <c r="D834" s="44">
        <v>2142</v>
      </c>
      <c r="E834" s="44">
        <v>1510</v>
      </c>
      <c r="F834" s="44">
        <v>50</v>
      </c>
      <c r="G834" s="44">
        <v>250</v>
      </c>
      <c r="H834" s="25" t="s">
        <v>606</v>
      </c>
      <c r="I834" s="44">
        <v>3702</v>
      </c>
      <c r="J834" s="44">
        <v>178.81</v>
      </c>
      <c r="K834" s="25" t="s">
        <v>606</v>
      </c>
      <c r="L834" s="44"/>
      <c r="M834" s="44">
        <v>3753.47</v>
      </c>
    </row>
    <row r="835" spans="1:13" ht="20.100000000000001" customHeight="1" x14ac:dyDescent="0.2">
      <c r="A835" s="89">
        <v>826</v>
      </c>
      <c r="B835" s="80" t="s">
        <v>1583</v>
      </c>
      <c r="C835" s="81" t="s">
        <v>610</v>
      </c>
      <c r="D835" s="44">
        <v>2176.2000000000003</v>
      </c>
      <c r="E835" s="44">
        <v>1510</v>
      </c>
      <c r="F835" s="44">
        <v>50</v>
      </c>
      <c r="G835" s="44">
        <v>250</v>
      </c>
      <c r="H835" s="25" t="s">
        <v>606</v>
      </c>
      <c r="I835" s="44">
        <v>3736.2</v>
      </c>
      <c r="J835" s="44">
        <v>180.46</v>
      </c>
      <c r="K835" s="25" t="s">
        <v>606</v>
      </c>
      <c r="L835" s="44"/>
      <c r="M835" s="44">
        <v>3781.07</v>
      </c>
    </row>
    <row r="836" spans="1:13" ht="20.100000000000001" customHeight="1" x14ac:dyDescent="0.2">
      <c r="A836" s="89">
        <v>827</v>
      </c>
      <c r="B836" s="80" t="s">
        <v>1332</v>
      </c>
      <c r="C836" s="81" t="s">
        <v>672</v>
      </c>
      <c r="D836" s="44">
        <v>2142</v>
      </c>
      <c r="E836" s="44">
        <v>1510</v>
      </c>
      <c r="F836" s="44">
        <v>35</v>
      </c>
      <c r="G836" s="44">
        <v>250</v>
      </c>
      <c r="H836" s="25" t="s">
        <v>606</v>
      </c>
      <c r="I836" s="44">
        <v>3687</v>
      </c>
      <c r="J836" s="44">
        <v>178.08</v>
      </c>
      <c r="K836" s="25" t="s">
        <v>606</v>
      </c>
      <c r="L836" s="44"/>
      <c r="M836" s="44">
        <v>1448.3200000000002</v>
      </c>
    </row>
    <row r="837" spans="1:13" ht="20.100000000000001" customHeight="1" x14ac:dyDescent="0.2">
      <c r="A837" s="89">
        <v>828</v>
      </c>
      <c r="B837" s="80" t="s">
        <v>1548</v>
      </c>
      <c r="C837" s="81" t="s">
        <v>1180</v>
      </c>
      <c r="D837" s="44">
        <v>2327.7000000000003</v>
      </c>
      <c r="E837" s="44">
        <v>1510</v>
      </c>
      <c r="F837" s="25" t="s">
        <v>606</v>
      </c>
      <c r="G837" s="44">
        <v>250</v>
      </c>
      <c r="H837" s="25" t="s">
        <v>606</v>
      </c>
      <c r="I837" s="44">
        <v>3837.7</v>
      </c>
      <c r="J837" s="44">
        <v>185.36</v>
      </c>
      <c r="K837" s="25" t="s">
        <v>606</v>
      </c>
      <c r="L837" s="44"/>
      <c r="M837" s="44">
        <v>2327.9</v>
      </c>
    </row>
    <row r="838" spans="1:13" ht="20.100000000000001" customHeight="1" x14ac:dyDescent="0.2">
      <c r="A838" s="89">
        <v>829</v>
      </c>
      <c r="B838" s="80" t="s">
        <v>1092</v>
      </c>
      <c r="C838" s="81" t="s">
        <v>1081</v>
      </c>
      <c r="D838" s="44">
        <v>2142</v>
      </c>
      <c r="E838" s="55">
        <f>950+560</f>
        <v>1510</v>
      </c>
      <c r="F838" s="44">
        <v>50</v>
      </c>
      <c r="G838" s="44">
        <v>250</v>
      </c>
      <c r="H838" s="25" t="s">
        <v>606</v>
      </c>
      <c r="I838" s="44">
        <v>3702</v>
      </c>
      <c r="J838" s="44">
        <v>178.81</v>
      </c>
      <c r="K838" s="25" t="s">
        <v>606</v>
      </c>
      <c r="L838" s="44"/>
      <c r="M838" s="44">
        <v>3763.47</v>
      </c>
    </row>
    <row r="839" spans="1:13" ht="20.100000000000001" customHeight="1" x14ac:dyDescent="0.2">
      <c r="A839" s="89">
        <v>830</v>
      </c>
      <c r="B839" s="80" t="s">
        <v>1867</v>
      </c>
      <c r="C839" s="81" t="s">
        <v>605</v>
      </c>
      <c r="D839" s="44">
        <v>1713.6</v>
      </c>
      <c r="E839" s="44">
        <v>1208</v>
      </c>
      <c r="F839" s="25" t="s">
        <v>606</v>
      </c>
      <c r="G839" s="44">
        <v>200</v>
      </c>
      <c r="H839" s="25" t="s">
        <v>606</v>
      </c>
      <c r="I839" s="44">
        <v>2921.6</v>
      </c>
      <c r="J839" s="44">
        <v>141.11000000000001</v>
      </c>
      <c r="K839" s="25" t="s">
        <v>606</v>
      </c>
      <c r="L839" s="44"/>
      <c r="M839" s="44">
        <v>2980.49</v>
      </c>
    </row>
    <row r="840" spans="1:13" ht="20.100000000000001" customHeight="1" x14ac:dyDescent="0.2">
      <c r="A840" s="89">
        <v>831</v>
      </c>
      <c r="B840" s="67" t="s">
        <v>566</v>
      </c>
      <c r="C840" s="75" t="s">
        <v>598</v>
      </c>
      <c r="D840" s="25">
        <v>2142</v>
      </c>
      <c r="E840" s="25">
        <v>1510</v>
      </c>
      <c r="F840" s="25" t="s">
        <v>606</v>
      </c>
      <c r="G840" s="25">
        <v>250</v>
      </c>
      <c r="H840" s="25" t="s">
        <v>606</v>
      </c>
      <c r="I840" s="25">
        <v>2363.13</v>
      </c>
      <c r="J840" s="25">
        <v>176.39</v>
      </c>
      <c r="K840" s="25" t="s">
        <v>606</v>
      </c>
      <c r="L840" s="25"/>
      <c r="M840" s="25">
        <v>2363.13</v>
      </c>
    </row>
    <row r="841" spans="1:13" ht="20.100000000000001" customHeight="1" x14ac:dyDescent="0.2">
      <c r="A841" s="89">
        <v>832</v>
      </c>
      <c r="B841" s="80" t="s">
        <v>1469</v>
      </c>
      <c r="C841" s="81" t="s">
        <v>766</v>
      </c>
      <c r="D841" s="44">
        <v>2142</v>
      </c>
      <c r="E841" s="44">
        <v>1510</v>
      </c>
      <c r="F841" s="44">
        <v>0</v>
      </c>
      <c r="G841" s="44">
        <v>250</v>
      </c>
      <c r="H841" s="25" t="s">
        <v>606</v>
      </c>
      <c r="I841" s="44">
        <v>3652</v>
      </c>
      <c r="J841" s="44">
        <v>176.39</v>
      </c>
      <c r="K841" s="25" t="s">
        <v>606</v>
      </c>
      <c r="L841" s="44"/>
      <c r="M841" s="44">
        <v>2730.87</v>
      </c>
    </row>
    <row r="842" spans="1:13" ht="20.100000000000001" customHeight="1" x14ac:dyDescent="0.2">
      <c r="A842" s="89">
        <v>833</v>
      </c>
      <c r="B842" s="43" t="s">
        <v>561</v>
      </c>
      <c r="C842" s="84" t="s">
        <v>596</v>
      </c>
      <c r="D842" s="25">
        <v>2142</v>
      </c>
      <c r="E842" s="25">
        <v>1510</v>
      </c>
      <c r="F842" s="25" t="s">
        <v>606</v>
      </c>
      <c r="G842" s="25">
        <v>250</v>
      </c>
      <c r="H842" s="25" t="s">
        <v>606</v>
      </c>
      <c r="I842" s="33">
        <v>3725.61</v>
      </c>
      <c r="J842" s="25">
        <v>176.39</v>
      </c>
      <c r="K842" s="25" t="s">
        <v>606</v>
      </c>
      <c r="L842" s="25"/>
      <c r="M842" s="25">
        <v>3725.61</v>
      </c>
    </row>
    <row r="843" spans="1:13" ht="20.100000000000001" customHeight="1" x14ac:dyDescent="0.2">
      <c r="A843" s="89">
        <v>834</v>
      </c>
      <c r="B843" s="80" t="s">
        <v>1445</v>
      </c>
      <c r="C843" s="81" t="s">
        <v>672</v>
      </c>
      <c r="D843" s="44">
        <v>2142</v>
      </c>
      <c r="E843" s="44">
        <v>1510</v>
      </c>
      <c r="F843" s="44">
        <v>0</v>
      </c>
      <c r="G843" s="44">
        <v>250</v>
      </c>
      <c r="H843" s="25" t="s">
        <v>606</v>
      </c>
      <c r="I843" s="44">
        <v>3652</v>
      </c>
      <c r="J843" s="44">
        <v>176.39</v>
      </c>
      <c r="K843" s="25" t="s">
        <v>606</v>
      </c>
      <c r="L843" s="44"/>
      <c r="M843" s="44">
        <v>3715.89</v>
      </c>
    </row>
    <row r="844" spans="1:13" ht="20.100000000000001" customHeight="1" x14ac:dyDescent="0.2">
      <c r="A844" s="89">
        <v>835</v>
      </c>
      <c r="B844" s="60" t="s">
        <v>939</v>
      </c>
      <c r="C844" s="61" t="s">
        <v>597</v>
      </c>
      <c r="D844" s="25">
        <v>2142</v>
      </c>
      <c r="E844" s="25">
        <v>1510</v>
      </c>
      <c r="F844" s="25" t="s">
        <v>606</v>
      </c>
      <c r="G844" s="25">
        <v>250</v>
      </c>
      <c r="H844" s="25" t="s">
        <v>606</v>
      </c>
      <c r="I844" s="25">
        <v>3652</v>
      </c>
      <c r="J844" s="25">
        <v>176.39</v>
      </c>
      <c r="K844" s="25" t="s">
        <v>606</v>
      </c>
      <c r="L844" s="25"/>
      <c r="M844" s="25">
        <v>3715.61</v>
      </c>
    </row>
    <row r="845" spans="1:13" ht="20.100000000000001" customHeight="1" x14ac:dyDescent="0.2">
      <c r="A845" s="89">
        <v>836</v>
      </c>
      <c r="B845" s="80" t="s">
        <v>1099</v>
      </c>
      <c r="C845" s="81" t="s">
        <v>1103</v>
      </c>
      <c r="D845" s="44">
        <v>2176.1999999999998</v>
      </c>
      <c r="E845" s="44">
        <v>1510</v>
      </c>
      <c r="F845" s="44">
        <v>75</v>
      </c>
      <c r="G845" s="44">
        <v>250</v>
      </c>
      <c r="H845" s="25" t="s">
        <v>606</v>
      </c>
      <c r="I845" s="44">
        <v>3761.2</v>
      </c>
      <c r="J845" s="44">
        <v>181.67</v>
      </c>
      <c r="K845" s="25" t="s">
        <v>606</v>
      </c>
      <c r="L845" s="44"/>
      <c r="M845" s="44">
        <v>3405.8</v>
      </c>
    </row>
    <row r="846" spans="1:13" ht="20.100000000000001" customHeight="1" x14ac:dyDescent="0.2">
      <c r="A846" s="89">
        <v>837</v>
      </c>
      <c r="B846" s="80" t="s">
        <v>1266</v>
      </c>
      <c r="C846" s="81" t="s">
        <v>597</v>
      </c>
      <c r="D846" s="44">
        <v>2142</v>
      </c>
      <c r="E846" s="56">
        <f>950+560</f>
        <v>1510</v>
      </c>
      <c r="F846" s="25" t="s">
        <v>606</v>
      </c>
      <c r="G846" s="44">
        <v>250</v>
      </c>
      <c r="H846" s="25" t="s">
        <v>606</v>
      </c>
      <c r="I846" s="44">
        <v>3652</v>
      </c>
      <c r="J846" s="44">
        <v>176.39160000000001</v>
      </c>
      <c r="K846" s="25" t="s">
        <v>606</v>
      </c>
      <c r="L846" s="44"/>
      <c r="M846" s="44">
        <v>3725.6084000000001</v>
      </c>
    </row>
    <row r="847" spans="1:13" ht="20.100000000000001" customHeight="1" x14ac:dyDescent="0.2">
      <c r="A847" s="89">
        <v>838</v>
      </c>
      <c r="B847" s="80" t="s">
        <v>1733</v>
      </c>
      <c r="C847" s="81" t="s">
        <v>1095</v>
      </c>
      <c r="D847" s="44">
        <v>2142</v>
      </c>
      <c r="E847" s="44">
        <v>1510</v>
      </c>
      <c r="F847" s="44">
        <v>50</v>
      </c>
      <c r="G847" s="44">
        <v>250</v>
      </c>
      <c r="H847" s="25" t="s">
        <v>606</v>
      </c>
      <c r="I847" s="44">
        <v>3702</v>
      </c>
      <c r="J847" s="44">
        <v>178.81</v>
      </c>
      <c r="K847" s="25" t="s">
        <v>606</v>
      </c>
      <c r="L847" s="44"/>
      <c r="M847" s="44">
        <v>3753.4700000000003</v>
      </c>
    </row>
    <row r="848" spans="1:13" ht="20.100000000000001" customHeight="1" x14ac:dyDescent="0.2">
      <c r="A848" s="89">
        <v>839</v>
      </c>
      <c r="B848" s="80" t="s">
        <v>1811</v>
      </c>
      <c r="C848" s="81" t="s">
        <v>1095</v>
      </c>
      <c r="D848" s="44">
        <v>2142</v>
      </c>
      <c r="E848" s="44">
        <v>1510</v>
      </c>
      <c r="F848" s="44">
        <v>50</v>
      </c>
      <c r="G848" s="44">
        <v>250</v>
      </c>
      <c r="H848" s="25" t="s">
        <v>606</v>
      </c>
      <c r="I848" s="44">
        <v>3702</v>
      </c>
      <c r="J848" s="44">
        <v>178.81</v>
      </c>
      <c r="K848" s="25" t="s">
        <v>606</v>
      </c>
      <c r="L848" s="44"/>
      <c r="M848" s="44">
        <v>3753.4700000000003</v>
      </c>
    </row>
    <row r="849" spans="1:13" ht="20.100000000000001" customHeight="1" x14ac:dyDescent="0.2">
      <c r="A849" s="89">
        <v>840</v>
      </c>
      <c r="B849" s="49" t="s">
        <v>1237</v>
      </c>
      <c r="C849" s="81" t="s">
        <v>1178</v>
      </c>
      <c r="D849" s="44">
        <v>2327.7000000000003</v>
      </c>
      <c r="E849" s="44">
        <v>1510</v>
      </c>
      <c r="F849" s="25" t="s">
        <v>606</v>
      </c>
      <c r="G849" s="44">
        <v>250</v>
      </c>
      <c r="H849" s="25" t="s">
        <v>606</v>
      </c>
      <c r="I849" s="44">
        <v>3837.7</v>
      </c>
      <c r="J849" s="44">
        <v>185.36</v>
      </c>
      <c r="K849" s="25" t="s">
        <v>606</v>
      </c>
      <c r="L849" s="44"/>
      <c r="M849" s="54">
        <v>3902.34</v>
      </c>
    </row>
    <row r="850" spans="1:13" ht="20.100000000000001" customHeight="1" x14ac:dyDescent="0.2">
      <c r="A850" s="89">
        <v>841</v>
      </c>
      <c r="B850" s="49" t="s">
        <v>1255</v>
      </c>
      <c r="C850" s="81" t="s">
        <v>1261</v>
      </c>
      <c r="D850" s="44">
        <v>2142</v>
      </c>
      <c r="E850" s="44">
        <v>1510</v>
      </c>
      <c r="F850" s="25" t="s">
        <v>606</v>
      </c>
      <c r="G850" s="44">
        <v>250</v>
      </c>
      <c r="H850" s="25" t="s">
        <v>606</v>
      </c>
      <c r="I850" s="44">
        <v>3652</v>
      </c>
      <c r="J850" s="44">
        <v>176.39</v>
      </c>
      <c r="K850" s="25" t="s">
        <v>606</v>
      </c>
      <c r="L850" s="44"/>
      <c r="M850" s="54">
        <v>3725.61</v>
      </c>
    </row>
    <row r="851" spans="1:13" ht="20.100000000000001" customHeight="1" x14ac:dyDescent="0.2">
      <c r="A851" s="89">
        <v>842</v>
      </c>
      <c r="B851" s="80" t="s">
        <v>1558</v>
      </c>
      <c r="C851" s="81" t="s">
        <v>1636</v>
      </c>
      <c r="D851" s="44">
        <v>2142</v>
      </c>
      <c r="E851" s="44">
        <v>1510</v>
      </c>
      <c r="F851" s="44">
        <v>75</v>
      </c>
      <c r="G851" s="44">
        <v>250</v>
      </c>
      <c r="H851" s="25" t="s">
        <v>606</v>
      </c>
      <c r="I851" s="44">
        <v>3727</v>
      </c>
      <c r="J851" s="44">
        <v>180.01</v>
      </c>
      <c r="K851" s="25" t="s">
        <v>606</v>
      </c>
      <c r="L851" s="44"/>
      <c r="M851" s="44">
        <v>3377.02</v>
      </c>
    </row>
    <row r="852" spans="1:13" ht="20.100000000000001" customHeight="1" x14ac:dyDescent="0.2">
      <c r="A852" s="89">
        <v>843</v>
      </c>
      <c r="B852" s="60" t="s">
        <v>855</v>
      </c>
      <c r="C852" s="61" t="s">
        <v>869</v>
      </c>
      <c r="D852" s="25">
        <v>2142</v>
      </c>
      <c r="E852" s="25">
        <v>1510</v>
      </c>
      <c r="F852" s="25" t="s">
        <v>606</v>
      </c>
      <c r="G852" s="25">
        <v>250</v>
      </c>
      <c r="H852" s="25" t="s">
        <v>606</v>
      </c>
      <c r="I852" s="25">
        <v>3652</v>
      </c>
      <c r="J852" s="25">
        <v>176.39</v>
      </c>
      <c r="K852" s="25" t="s">
        <v>606</v>
      </c>
      <c r="L852" s="25"/>
      <c r="M852" s="25">
        <v>2062.4699999999998</v>
      </c>
    </row>
    <row r="853" spans="1:13" ht="20.100000000000001" customHeight="1" x14ac:dyDescent="0.2">
      <c r="A853" s="89">
        <v>844</v>
      </c>
      <c r="B853" s="80" t="s">
        <v>1520</v>
      </c>
      <c r="C853" s="81" t="s">
        <v>610</v>
      </c>
      <c r="D853" s="44">
        <v>2176.2000000000003</v>
      </c>
      <c r="E853" s="44">
        <v>1510</v>
      </c>
      <c r="F853" s="44">
        <v>50</v>
      </c>
      <c r="G853" s="44">
        <v>250</v>
      </c>
      <c r="H853" s="25" t="s">
        <v>606</v>
      </c>
      <c r="I853" s="44">
        <v>3736.2</v>
      </c>
      <c r="J853" s="44">
        <v>180.46</v>
      </c>
      <c r="K853" s="25" t="s">
        <v>606</v>
      </c>
      <c r="L853" s="44"/>
      <c r="M853" s="44">
        <v>3781.07</v>
      </c>
    </row>
    <row r="854" spans="1:13" ht="20.100000000000001" customHeight="1" x14ac:dyDescent="0.2">
      <c r="A854" s="89">
        <v>845</v>
      </c>
      <c r="B854" s="80" t="s">
        <v>1341</v>
      </c>
      <c r="C854" s="81" t="s">
        <v>672</v>
      </c>
      <c r="D854" s="44">
        <v>2142</v>
      </c>
      <c r="E854" s="44">
        <v>1510</v>
      </c>
      <c r="F854" s="44">
        <v>50</v>
      </c>
      <c r="G854" s="44">
        <v>250</v>
      </c>
      <c r="H854" s="25" t="s">
        <v>606</v>
      </c>
      <c r="I854" s="44">
        <v>3702</v>
      </c>
      <c r="J854" s="44">
        <v>178.81</v>
      </c>
      <c r="K854" s="25" t="s">
        <v>606</v>
      </c>
      <c r="L854" s="44"/>
      <c r="M854" s="44">
        <v>3355.9700000000003</v>
      </c>
    </row>
    <row r="855" spans="1:13" ht="20.100000000000001" customHeight="1" x14ac:dyDescent="0.2">
      <c r="A855" s="89">
        <v>846</v>
      </c>
      <c r="B855" s="70" t="s">
        <v>956</v>
      </c>
      <c r="C855" s="61" t="s">
        <v>966</v>
      </c>
      <c r="D855" s="25">
        <v>2142</v>
      </c>
      <c r="E855" s="25">
        <v>1510</v>
      </c>
      <c r="F855" s="25">
        <v>50</v>
      </c>
      <c r="G855" s="25">
        <v>250</v>
      </c>
      <c r="H855" s="25" t="s">
        <v>606</v>
      </c>
      <c r="I855" s="25">
        <v>3702</v>
      </c>
      <c r="J855" s="25">
        <v>178.81</v>
      </c>
      <c r="K855" s="25" t="s">
        <v>606</v>
      </c>
      <c r="L855" s="25"/>
      <c r="M855" s="25">
        <v>3753.4700000000003</v>
      </c>
    </row>
    <row r="856" spans="1:13" ht="20.100000000000001" customHeight="1" x14ac:dyDescent="0.2">
      <c r="A856" s="89">
        <v>847</v>
      </c>
      <c r="B856" s="49" t="s">
        <v>1246</v>
      </c>
      <c r="C856" s="81" t="s">
        <v>1261</v>
      </c>
      <c r="D856" s="44">
        <v>2238.8999999999996</v>
      </c>
      <c r="E856" s="44">
        <v>1510</v>
      </c>
      <c r="F856" s="25" t="s">
        <v>606</v>
      </c>
      <c r="G856" s="44">
        <v>250</v>
      </c>
      <c r="H856" s="25" t="s">
        <v>606</v>
      </c>
      <c r="I856" s="44">
        <v>3748.9</v>
      </c>
      <c r="J856" s="44">
        <v>181.07</v>
      </c>
      <c r="K856" s="25" t="s">
        <v>606</v>
      </c>
      <c r="L856" s="44"/>
      <c r="M856" s="54">
        <v>3817.83</v>
      </c>
    </row>
    <row r="857" spans="1:13" ht="20.100000000000001" customHeight="1" x14ac:dyDescent="0.2">
      <c r="A857" s="89">
        <v>848</v>
      </c>
      <c r="B857" s="80" t="s">
        <v>1721</v>
      </c>
      <c r="C857" s="81" t="s">
        <v>622</v>
      </c>
      <c r="D857" s="44">
        <v>2176.1999999999998</v>
      </c>
      <c r="E857" s="44">
        <v>1510</v>
      </c>
      <c r="F857" s="44">
        <v>50</v>
      </c>
      <c r="G857" s="44">
        <v>250</v>
      </c>
      <c r="H857" s="25" t="s">
        <v>606</v>
      </c>
      <c r="I857" s="44">
        <v>3736.2</v>
      </c>
      <c r="J857" s="44">
        <v>180.46</v>
      </c>
      <c r="K857" s="25" t="s">
        <v>606</v>
      </c>
      <c r="L857" s="44"/>
      <c r="M857" s="44">
        <v>1793.9499999999998</v>
      </c>
    </row>
    <row r="858" spans="1:13" ht="20.100000000000001" customHeight="1" x14ac:dyDescent="0.2">
      <c r="A858" s="89">
        <v>849</v>
      </c>
      <c r="B858" s="64" t="s">
        <v>673</v>
      </c>
      <c r="C858" s="61" t="s">
        <v>672</v>
      </c>
      <c r="D858" s="25">
        <v>2142</v>
      </c>
      <c r="E858" s="25">
        <v>1510</v>
      </c>
      <c r="F858" s="25">
        <v>75</v>
      </c>
      <c r="G858" s="35">
        <v>250</v>
      </c>
      <c r="H858" s="25" t="s">
        <v>606</v>
      </c>
      <c r="I858" s="25">
        <v>3727</v>
      </c>
      <c r="J858" s="25">
        <v>180.01</v>
      </c>
      <c r="K858" s="25" t="s">
        <v>606</v>
      </c>
      <c r="L858" s="25"/>
      <c r="M858" s="25">
        <v>3777.27</v>
      </c>
    </row>
    <row r="859" spans="1:13" ht="20.100000000000001" customHeight="1" x14ac:dyDescent="0.2">
      <c r="A859" s="89">
        <v>850</v>
      </c>
      <c r="B859" s="49" t="s">
        <v>1220</v>
      </c>
      <c r="C859" s="81" t="s">
        <v>1178</v>
      </c>
      <c r="D859" s="44">
        <v>2269.1999999999998</v>
      </c>
      <c r="E859" s="44">
        <v>1510</v>
      </c>
      <c r="F859" s="25" t="s">
        <v>606</v>
      </c>
      <c r="G859" s="44">
        <v>250</v>
      </c>
      <c r="H859" s="25" t="s">
        <v>606</v>
      </c>
      <c r="I859" s="44">
        <v>3779.2</v>
      </c>
      <c r="J859" s="44">
        <v>182.54</v>
      </c>
      <c r="K859" s="25" t="s">
        <v>606</v>
      </c>
      <c r="L859" s="44"/>
      <c r="M859" s="54">
        <v>3836.66</v>
      </c>
    </row>
    <row r="860" spans="1:13" ht="20.100000000000001" customHeight="1" x14ac:dyDescent="0.2">
      <c r="A860" s="89">
        <v>851</v>
      </c>
      <c r="B860" s="49" t="s">
        <v>1233</v>
      </c>
      <c r="C860" s="81" t="s">
        <v>610</v>
      </c>
      <c r="D860" s="44">
        <v>2238.8999999999996</v>
      </c>
      <c r="E860" s="44">
        <v>1510</v>
      </c>
      <c r="F860" s="25" t="s">
        <v>606</v>
      </c>
      <c r="G860" s="44">
        <v>250</v>
      </c>
      <c r="H860" s="25" t="s">
        <v>606</v>
      </c>
      <c r="I860" s="44">
        <v>3748.9</v>
      </c>
      <c r="J860" s="44">
        <v>181.07</v>
      </c>
      <c r="K860" s="25" t="s">
        <v>606</v>
      </c>
      <c r="L860" s="44"/>
      <c r="M860" s="54">
        <v>3807.83</v>
      </c>
    </row>
    <row r="861" spans="1:13" ht="20.100000000000001" customHeight="1" x14ac:dyDescent="0.2">
      <c r="A861" s="89">
        <v>852</v>
      </c>
      <c r="B861" s="80" t="s">
        <v>1584</v>
      </c>
      <c r="C861" s="81" t="s">
        <v>610</v>
      </c>
      <c r="D861" s="44">
        <v>2176.2000000000003</v>
      </c>
      <c r="E861" s="44">
        <v>1510</v>
      </c>
      <c r="F861" s="44">
        <v>50</v>
      </c>
      <c r="G861" s="44">
        <v>250</v>
      </c>
      <c r="H861" s="25" t="s">
        <v>606</v>
      </c>
      <c r="I861" s="44">
        <v>3736.2</v>
      </c>
      <c r="J861" s="44">
        <v>180.46</v>
      </c>
      <c r="K861" s="25" t="s">
        <v>606</v>
      </c>
      <c r="L861" s="44"/>
      <c r="M861" s="44">
        <v>3781.07</v>
      </c>
    </row>
    <row r="862" spans="1:13" ht="20.100000000000001" customHeight="1" x14ac:dyDescent="0.2">
      <c r="A862" s="89">
        <v>853</v>
      </c>
      <c r="B862" s="80" t="s">
        <v>1388</v>
      </c>
      <c r="C862" s="81" t="s">
        <v>1508</v>
      </c>
      <c r="D862" s="44">
        <v>2142</v>
      </c>
      <c r="E862" s="44">
        <v>1510</v>
      </c>
      <c r="F862" s="44">
        <v>35</v>
      </c>
      <c r="G862" s="44">
        <v>250</v>
      </c>
      <c r="H862" s="25" t="s">
        <v>606</v>
      </c>
      <c r="I862" s="44">
        <v>3687</v>
      </c>
      <c r="J862" s="44">
        <v>178.08</v>
      </c>
      <c r="K862" s="25" t="s">
        <v>606</v>
      </c>
      <c r="L862" s="44"/>
      <c r="M862" s="44">
        <v>3739.2</v>
      </c>
    </row>
    <row r="863" spans="1:13" ht="20.100000000000001" customHeight="1" x14ac:dyDescent="0.2">
      <c r="A863" s="89">
        <v>854</v>
      </c>
      <c r="B863" s="60" t="s">
        <v>833</v>
      </c>
      <c r="C863" s="61" t="s">
        <v>869</v>
      </c>
      <c r="D863" s="25">
        <v>2142</v>
      </c>
      <c r="E863" s="25">
        <v>1510</v>
      </c>
      <c r="F863" s="25">
        <v>50</v>
      </c>
      <c r="G863" s="25">
        <v>250</v>
      </c>
      <c r="H863" s="25" t="s">
        <v>606</v>
      </c>
      <c r="I863" s="25">
        <v>3702</v>
      </c>
      <c r="J863" s="25">
        <v>178.81</v>
      </c>
      <c r="K863" s="25" t="s">
        <v>606</v>
      </c>
      <c r="L863" s="25"/>
      <c r="M863" s="25">
        <v>1875.95</v>
      </c>
    </row>
    <row r="864" spans="1:13" ht="20.100000000000001" customHeight="1" x14ac:dyDescent="0.2">
      <c r="A864" s="89">
        <v>855</v>
      </c>
      <c r="B864" s="60" t="s">
        <v>933</v>
      </c>
      <c r="C864" s="61" t="s">
        <v>598</v>
      </c>
      <c r="D864" s="25">
        <v>2142</v>
      </c>
      <c r="E864" s="25">
        <v>1510</v>
      </c>
      <c r="F864" s="25" t="s">
        <v>606</v>
      </c>
      <c r="G864" s="25">
        <v>250</v>
      </c>
      <c r="H864" s="25" t="s">
        <v>606</v>
      </c>
      <c r="I864" s="25">
        <v>3702</v>
      </c>
      <c r="J864" s="25">
        <v>178.81</v>
      </c>
      <c r="K864" s="25" t="s">
        <v>606</v>
      </c>
      <c r="L864" s="25"/>
      <c r="M864" s="25">
        <v>3365.9700000000003</v>
      </c>
    </row>
    <row r="865" spans="1:13" ht="20.100000000000001" customHeight="1" x14ac:dyDescent="0.2">
      <c r="A865" s="89">
        <v>856</v>
      </c>
      <c r="B865" s="80" t="s">
        <v>1269</v>
      </c>
      <c r="C865" s="81" t="s">
        <v>944</v>
      </c>
      <c r="D865" s="44">
        <v>2347.5</v>
      </c>
      <c r="E865" s="44">
        <v>1510</v>
      </c>
      <c r="F865" s="44">
        <v>75</v>
      </c>
      <c r="G865" s="44">
        <v>250</v>
      </c>
      <c r="H865" s="25" t="s">
        <v>606</v>
      </c>
      <c r="I865" s="44">
        <v>3932.5</v>
      </c>
      <c r="J865" s="44">
        <v>189.94</v>
      </c>
      <c r="K865" s="25" t="s">
        <v>606</v>
      </c>
      <c r="L865" s="44"/>
      <c r="M865" s="44">
        <v>3549.98</v>
      </c>
    </row>
    <row r="866" spans="1:13" ht="20.100000000000001" customHeight="1" x14ac:dyDescent="0.2">
      <c r="A866" s="89">
        <v>857</v>
      </c>
      <c r="B866" s="80" t="s">
        <v>1594</v>
      </c>
      <c r="C866" s="81" t="s">
        <v>1636</v>
      </c>
      <c r="D866" s="44">
        <v>2142</v>
      </c>
      <c r="E866" s="44">
        <v>1510</v>
      </c>
      <c r="F866" s="44">
        <v>50</v>
      </c>
      <c r="G866" s="44">
        <v>250</v>
      </c>
      <c r="H866" s="25" t="s">
        <v>606</v>
      </c>
      <c r="I866" s="44">
        <v>3702</v>
      </c>
      <c r="J866" s="44">
        <v>178.81</v>
      </c>
      <c r="K866" s="25" t="s">
        <v>606</v>
      </c>
      <c r="L866" s="44"/>
      <c r="M866" s="44">
        <v>3355.97</v>
      </c>
    </row>
    <row r="867" spans="1:13" ht="20.100000000000001" customHeight="1" x14ac:dyDescent="0.2">
      <c r="A867" s="89">
        <v>858</v>
      </c>
      <c r="B867" s="49" t="s">
        <v>1225</v>
      </c>
      <c r="C867" s="81" t="s">
        <v>1261</v>
      </c>
      <c r="D867" s="44">
        <v>2207.7000000000003</v>
      </c>
      <c r="E867" s="44">
        <v>1510</v>
      </c>
      <c r="F867" s="25" t="s">
        <v>606</v>
      </c>
      <c r="G867" s="44">
        <v>250</v>
      </c>
      <c r="H867" s="25" t="s">
        <v>606</v>
      </c>
      <c r="I867" s="44">
        <v>3717.7</v>
      </c>
      <c r="J867" s="44">
        <v>179.56</v>
      </c>
      <c r="K867" s="25" t="s">
        <v>606</v>
      </c>
      <c r="L867" s="44"/>
      <c r="M867" s="54">
        <v>3778.14</v>
      </c>
    </row>
    <row r="868" spans="1:13" ht="20.100000000000001" customHeight="1" x14ac:dyDescent="0.2">
      <c r="A868" s="89">
        <v>859</v>
      </c>
      <c r="B868" s="60" t="s">
        <v>626</v>
      </c>
      <c r="C868" s="61" t="s">
        <v>646</v>
      </c>
      <c r="D868" s="25">
        <v>2347.5</v>
      </c>
      <c r="E868" s="25">
        <v>1510</v>
      </c>
      <c r="F868" s="25">
        <v>75</v>
      </c>
      <c r="G868" s="25">
        <v>250</v>
      </c>
      <c r="H868" s="25" t="s">
        <v>606</v>
      </c>
      <c r="I868" s="25">
        <v>3932.5</v>
      </c>
      <c r="J868" s="25">
        <v>189.94</v>
      </c>
      <c r="K868" s="25" t="s">
        <v>606</v>
      </c>
      <c r="L868" s="25"/>
      <c r="M868" s="25">
        <v>3953.09</v>
      </c>
    </row>
    <row r="869" spans="1:13" ht="20.100000000000001" customHeight="1" x14ac:dyDescent="0.2">
      <c r="A869" s="89">
        <v>860</v>
      </c>
      <c r="B869" s="80" t="s">
        <v>1730</v>
      </c>
      <c r="C869" s="81" t="s">
        <v>1095</v>
      </c>
      <c r="D869" s="44">
        <v>2142</v>
      </c>
      <c r="E869" s="44">
        <v>1510</v>
      </c>
      <c r="F869" s="44">
        <v>50</v>
      </c>
      <c r="G869" s="44">
        <v>250</v>
      </c>
      <c r="H869" s="25" t="s">
        <v>606</v>
      </c>
      <c r="I869" s="44">
        <v>3702</v>
      </c>
      <c r="J869" s="44">
        <v>178.81</v>
      </c>
      <c r="K869" s="25" t="s">
        <v>606</v>
      </c>
      <c r="L869" s="44"/>
      <c r="M869" s="44">
        <v>397.8299999999997</v>
      </c>
    </row>
    <row r="870" spans="1:13" ht="20.100000000000001" customHeight="1" x14ac:dyDescent="0.2">
      <c r="A870" s="89">
        <v>861</v>
      </c>
      <c r="B870" s="80" t="s">
        <v>1369</v>
      </c>
      <c r="C870" s="81" t="s">
        <v>672</v>
      </c>
      <c r="D870" s="44">
        <v>2142</v>
      </c>
      <c r="E870" s="44">
        <v>1510</v>
      </c>
      <c r="F870" s="44">
        <v>35</v>
      </c>
      <c r="G870" s="44">
        <v>250</v>
      </c>
      <c r="H870" s="25" t="s">
        <v>606</v>
      </c>
      <c r="I870" s="44">
        <v>3687</v>
      </c>
      <c r="J870" s="44">
        <v>178.08</v>
      </c>
      <c r="K870" s="25" t="s">
        <v>606</v>
      </c>
      <c r="L870" s="44"/>
      <c r="M870" s="44">
        <v>3343.35</v>
      </c>
    </row>
    <row r="871" spans="1:13" ht="20.100000000000001" customHeight="1" x14ac:dyDescent="0.2">
      <c r="A871" s="89">
        <v>862</v>
      </c>
      <c r="B871" s="60" t="s">
        <v>768</v>
      </c>
      <c r="C871" s="61" t="s">
        <v>745</v>
      </c>
      <c r="D871" s="25">
        <v>2142</v>
      </c>
      <c r="E871" s="25">
        <v>1510</v>
      </c>
      <c r="F871" s="25">
        <v>50</v>
      </c>
      <c r="G871" s="25">
        <v>250</v>
      </c>
      <c r="H871" s="25" t="s">
        <v>606</v>
      </c>
      <c r="I871" s="25">
        <v>3702</v>
      </c>
      <c r="J871" s="25">
        <v>178.81</v>
      </c>
      <c r="K871" s="25" t="s">
        <v>606</v>
      </c>
      <c r="L871" s="25"/>
      <c r="M871" s="25">
        <v>3753.4700000000003</v>
      </c>
    </row>
    <row r="872" spans="1:13" ht="20.100000000000001" customHeight="1" x14ac:dyDescent="0.2">
      <c r="A872" s="89">
        <v>863</v>
      </c>
      <c r="B872" s="65" t="s">
        <v>827</v>
      </c>
      <c r="C872" s="61" t="s">
        <v>869</v>
      </c>
      <c r="D872" s="25">
        <v>2142</v>
      </c>
      <c r="E872" s="25">
        <v>1510</v>
      </c>
      <c r="F872" s="25" t="s">
        <v>606</v>
      </c>
      <c r="G872" s="25">
        <v>250</v>
      </c>
      <c r="H872" s="25" t="s">
        <v>606</v>
      </c>
      <c r="I872" s="25">
        <v>3652</v>
      </c>
      <c r="J872" s="25">
        <v>176.39</v>
      </c>
      <c r="K872" s="25" t="s">
        <v>606</v>
      </c>
      <c r="L872" s="25"/>
      <c r="M872" s="25">
        <v>1945.83</v>
      </c>
    </row>
    <row r="873" spans="1:13" ht="20.100000000000001" customHeight="1" x14ac:dyDescent="0.2">
      <c r="A873" s="89">
        <v>864</v>
      </c>
      <c r="B873" s="80" t="s">
        <v>1848</v>
      </c>
      <c r="C873" s="81" t="s">
        <v>1846</v>
      </c>
      <c r="D873" s="44">
        <v>1966.64</v>
      </c>
      <c r="E873" s="44">
        <v>1308.67</v>
      </c>
      <c r="F873" s="25" t="s">
        <v>606</v>
      </c>
      <c r="G873" s="44">
        <v>216.67</v>
      </c>
      <c r="H873" s="25" t="s">
        <v>606</v>
      </c>
      <c r="I873" s="44">
        <v>1308.67</v>
      </c>
      <c r="J873" s="44">
        <v>3275.31</v>
      </c>
      <c r="K873" s="25" t="s">
        <v>606</v>
      </c>
      <c r="L873" s="44"/>
      <c r="M873" s="44">
        <v>3333.78</v>
      </c>
    </row>
    <row r="874" spans="1:13" ht="20.100000000000001" customHeight="1" x14ac:dyDescent="0.2">
      <c r="A874" s="89">
        <v>865</v>
      </c>
      <c r="B874" s="60" t="s">
        <v>795</v>
      </c>
      <c r="C874" s="61" t="s">
        <v>869</v>
      </c>
      <c r="D874" s="25">
        <v>2142</v>
      </c>
      <c r="E874" s="25">
        <v>1510</v>
      </c>
      <c r="F874" s="25" t="s">
        <v>606</v>
      </c>
      <c r="G874" s="25">
        <v>250</v>
      </c>
      <c r="H874" s="25" t="s">
        <v>606</v>
      </c>
      <c r="I874" s="25">
        <v>3652</v>
      </c>
      <c r="J874" s="25">
        <v>176.39</v>
      </c>
      <c r="K874" s="25" t="s">
        <v>606</v>
      </c>
      <c r="L874" s="25"/>
      <c r="M874" s="25">
        <v>3705.89</v>
      </c>
    </row>
    <row r="875" spans="1:13" ht="20.100000000000001" customHeight="1" x14ac:dyDescent="0.2">
      <c r="A875" s="89">
        <v>866</v>
      </c>
      <c r="B875" s="60" t="s">
        <v>769</v>
      </c>
      <c r="C875" s="61" t="s">
        <v>745</v>
      </c>
      <c r="D875" s="25">
        <v>2142</v>
      </c>
      <c r="E875" s="25">
        <v>1510</v>
      </c>
      <c r="F875" s="25">
        <v>50</v>
      </c>
      <c r="G875" s="25">
        <v>250</v>
      </c>
      <c r="H875" s="25" t="s">
        <v>606</v>
      </c>
      <c r="I875" s="25">
        <v>3702</v>
      </c>
      <c r="J875" s="25">
        <v>178.81</v>
      </c>
      <c r="K875" s="25" t="s">
        <v>606</v>
      </c>
      <c r="L875" s="25"/>
      <c r="M875" s="25">
        <v>3753.4700000000003</v>
      </c>
    </row>
    <row r="876" spans="1:13" ht="20.100000000000001" customHeight="1" x14ac:dyDescent="0.2">
      <c r="A876" s="89">
        <v>867</v>
      </c>
      <c r="B876" s="80" t="s">
        <v>1741</v>
      </c>
      <c r="C876" s="81" t="s">
        <v>1095</v>
      </c>
      <c r="D876" s="44">
        <v>2142</v>
      </c>
      <c r="E876" s="44">
        <v>1510</v>
      </c>
      <c r="F876" s="44">
        <v>35</v>
      </c>
      <c r="G876" s="44">
        <v>250</v>
      </c>
      <c r="H876" s="25" t="s">
        <v>606</v>
      </c>
      <c r="I876" s="44">
        <v>3687</v>
      </c>
      <c r="J876" s="44">
        <v>178.08</v>
      </c>
      <c r="K876" s="25" t="s">
        <v>606</v>
      </c>
      <c r="L876" s="44"/>
      <c r="M876" s="44">
        <v>1786.26</v>
      </c>
    </row>
    <row r="877" spans="1:13" ht="20.100000000000001" customHeight="1" x14ac:dyDescent="0.2">
      <c r="A877" s="89">
        <v>868</v>
      </c>
      <c r="B877" s="80" t="s">
        <v>1394</v>
      </c>
      <c r="C877" s="81" t="s">
        <v>672</v>
      </c>
      <c r="D877" s="44">
        <v>2142</v>
      </c>
      <c r="E877" s="44">
        <v>1510</v>
      </c>
      <c r="F877" s="44">
        <v>35</v>
      </c>
      <c r="G877" s="44">
        <v>250</v>
      </c>
      <c r="H877" s="25" t="s">
        <v>606</v>
      </c>
      <c r="I877" s="44">
        <v>3687</v>
      </c>
      <c r="J877" s="44">
        <v>178.08</v>
      </c>
      <c r="K877" s="25" t="s">
        <v>606</v>
      </c>
      <c r="L877" s="44"/>
      <c r="M877" s="44">
        <v>3739.2</v>
      </c>
    </row>
    <row r="878" spans="1:13" ht="20.100000000000001" customHeight="1" x14ac:dyDescent="0.2">
      <c r="A878" s="89">
        <v>869</v>
      </c>
      <c r="B878" s="60" t="s">
        <v>1019</v>
      </c>
      <c r="C878" s="61" t="s">
        <v>869</v>
      </c>
      <c r="D878" s="25">
        <v>2142</v>
      </c>
      <c r="E878" s="25">
        <v>1510</v>
      </c>
      <c r="F878" s="25">
        <v>50</v>
      </c>
      <c r="G878" s="25">
        <v>250</v>
      </c>
      <c r="H878" s="25" t="s">
        <v>606</v>
      </c>
      <c r="I878" s="25">
        <v>3702</v>
      </c>
      <c r="J878" s="25">
        <v>178.81</v>
      </c>
      <c r="K878" s="25" t="s">
        <v>606</v>
      </c>
      <c r="L878" s="25"/>
      <c r="M878" s="25">
        <v>2193.3300000000004</v>
      </c>
    </row>
    <row r="879" spans="1:13" ht="20.100000000000001" customHeight="1" x14ac:dyDescent="0.2">
      <c r="A879" s="89">
        <v>870</v>
      </c>
      <c r="B879" s="63" t="s">
        <v>806</v>
      </c>
      <c r="C879" s="61" t="s">
        <v>869</v>
      </c>
      <c r="D879" s="25">
        <v>2142</v>
      </c>
      <c r="E879" s="25">
        <v>1510</v>
      </c>
      <c r="F879" s="25">
        <v>35</v>
      </c>
      <c r="G879" s="31">
        <v>250</v>
      </c>
      <c r="H879" s="25" t="s">
        <v>606</v>
      </c>
      <c r="I879" s="25">
        <v>3687</v>
      </c>
      <c r="J879" s="25">
        <v>178.08</v>
      </c>
      <c r="K879" s="25" t="s">
        <v>606</v>
      </c>
      <c r="L879" s="25"/>
      <c r="M879" s="25">
        <v>2432.9</v>
      </c>
    </row>
    <row r="880" spans="1:13" ht="20.100000000000001" customHeight="1" x14ac:dyDescent="0.2">
      <c r="A880" s="89">
        <v>871</v>
      </c>
      <c r="B880" s="80" t="s">
        <v>1610</v>
      </c>
      <c r="C880" s="81" t="s">
        <v>610</v>
      </c>
      <c r="D880" s="44">
        <v>2176.2000000000003</v>
      </c>
      <c r="E880" s="44">
        <v>1510</v>
      </c>
      <c r="F880" s="25" t="s">
        <v>606</v>
      </c>
      <c r="G880" s="44">
        <v>250</v>
      </c>
      <c r="H880" s="25" t="s">
        <v>606</v>
      </c>
      <c r="I880" s="44">
        <v>3686.2</v>
      </c>
      <c r="J880" s="44">
        <v>178.04</v>
      </c>
      <c r="K880" s="25" t="s">
        <v>606</v>
      </c>
      <c r="L880" s="44"/>
      <c r="M880" s="44">
        <v>3733.49</v>
      </c>
    </row>
    <row r="881" spans="1:13" ht="20.100000000000001" customHeight="1" x14ac:dyDescent="0.2">
      <c r="A881" s="89">
        <v>872</v>
      </c>
      <c r="B881" s="72" t="s">
        <v>904</v>
      </c>
      <c r="C881" s="71" t="s">
        <v>869</v>
      </c>
      <c r="D881" s="25">
        <v>2142</v>
      </c>
      <c r="E881" s="25">
        <v>1510</v>
      </c>
      <c r="F881" s="25">
        <v>35</v>
      </c>
      <c r="G881" s="25">
        <v>250</v>
      </c>
      <c r="H881" s="25" t="s">
        <v>606</v>
      </c>
      <c r="I881" s="25">
        <v>3687</v>
      </c>
      <c r="J881" s="25">
        <v>178.08</v>
      </c>
      <c r="K881" s="25" t="s">
        <v>606</v>
      </c>
      <c r="L881" s="25"/>
      <c r="M881" s="25">
        <v>2390.3700000000003</v>
      </c>
    </row>
    <row r="882" spans="1:13" ht="20.100000000000001" customHeight="1" x14ac:dyDescent="0.2">
      <c r="A882" s="89">
        <v>873</v>
      </c>
      <c r="B882" s="80" t="s">
        <v>1533</v>
      </c>
      <c r="C882" s="81" t="s">
        <v>1636</v>
      </c>
      <c r="D882" s="44">
        <v>2142</v>
      </c>
      <c r="E882" s="44">
        <v>1510</v>
      </c>
      <c r="F882" s="44">
        <v>50</v>
      </c>
      <c r="G882" s="44">
        <v>250</v>
      </c>
      <c r="H882" s="25" t="s">
        <v>606</v>
      </c>
      <c r="I882" s="44">
        <v>3702</v>
      </c>
      <c r="J882" s="44">
        <v>178.81</v>
      </c>
      <c r="K882" s="25" t="s">
        <v>606</v>
      </c>
      <c r="L882" s="44"/>
      <c r="M882" s="44">
        <v>3753.47</v>
      </c>
    </row>
    <row r="883" spans="1:13" ht="20.100000000000001" customHeight="1" x14ac:dyDescent="0.2">
      <c r="A883" s="89">
        <v>874</v>
      </c>
      <c r="B883" s="80" t="s">
        <v>1782</v>
      </c>
      <c r="C883" s="81" t="s">
        <v>1824</v>
      </c>
      <c r="D883" s="44">
        <v>2142</v>
      </c>
      <c r="E883" s="44">
        <v>1510</v>
      </c>
      <c r="F883" s="44">
        <v>50</v>
      </c>
      <c r="G883" s="44">
        <v>250</v>
      </c>
      <c r="H883" s="25" t="s">
        <v>606</v>
      </c>
      <c r="I883" s="44">
        <v>3702</v>
      </c>
      <c r="J883" s="44">
        <v>178.81</v>
      </c>
      <c r="K883" s="25" t="s">
        <v>606</v>
      </c>
      <c r="L883" s="44"/>
      <c r="M883" s="44">
        <v>2171.5500000000002</v>
      </c>
    </row>
    <row r="884" spans="1:13" ht="20.100000000000001" customHeight="1" x14ac:dyDescent="0.2">
      <c r="A884" s="89">
        <v>875</v>
      </c>
      <c r="B884" s="76" t="s">
        <v>874</v>
      </c>
      <c r="C884" s="77" t="s">
        <v>869</v>
      </c>
      <c r="D884" s="25">
        <v>2142</v>
      </c>
      <c r="E884" s="31">
        <v>1510</v>
      </c>
      <c r="F884" s="25" t="s">
        <v>606</v>
      </c>
      <c r="G884" s="25">
        <v>250</v>
      </c>
      <c r="H884" s="25" t="s">
        <v>606</v>
      </c>
      <c r="I884" s="25">
        <v>3652</v>
      </c>
      <c r="J884" s="25">
        <v>176.39</v>
      </c>
      <c r="K884" s="25" t="s">
        <v>606</v>
      </c>
      <c r="L884" s="25"/>
      <c r="M884" s="25">
        <v>1759.3700000000001</v>
      </c>
    </row>
    <row r="885" spans="1:13" ht="20.100000000000001" customHeight="1" x14ac:dyDescent="0.2">
      <c r="A885" s="89">
        <v>876</v>
      </c>
      <c r="B885" s="80" t="s">
        <v>1267</v>
      </c>
      <c r="C885" s="81" t="s">
        <v>1073</v>
      </c>
      <c r="D885" s="44">
        <v>2207.7000000000003</v>
      </c>
      <c r="E885" s="56">
        <f>950+560</f>
        <v>1510</v>
      </c>
      <c r="F885" s="25" t="s">
        <v>606</v>
      </c>
      <c r="G885" s="44">
        <v>250</v>
      </c>
      <c r="H885" s="25" t="s">
        <v>606</v>
      </c>
      <c r="I885" s="44">
        <v>3767.7000000000003</v>
      </c>
      <c r="J885" s="44">
        <v>181.97991000000002</v>
      </c>
      <c r="K885" s="25" t="s">
        <v>606</v>
      </c>
      <c r="L885" s="44"/>
      <c r="M885" s="44">
        <v>3816.4900900000002</v>
      </c>
    </row>
    <row r="886" spans="1:13" ht="20.100000000000001" customHeight="1" x14ac:dyDescent="0.2">
      <c r="A886" s="89">
        <v>877</v>
      </c>
      <c r="B886" s="60" t="s">
        <v>770</v>
      </c>
      <c r="C886" s="61" t="s">
        <v>745</v>
      </c>
      <c r="D886" s="25">
        <v>2142</v>
      </c>
      <c r="E886" s="25">
        <v>1510</v>
      </c>
      <c r="F886" s="25">
        <v>50</v>
      </c>
      <c r="G886" s="25">
        <v>250</v>
      </c>
      <c r="H886" s="25" t="s">
        <v>606</v>
      </c>
      <c r="I886" s="25">
        <v>3702</v>
      </c>
      <c r="J886" s="25">
        <v>178.81</v>
      </c>
      <c r="K886" s="25" t="s">
        <v>606</v>
      </c>
      <c r="L886" s="25"/>
      <c r="M886" s="25">
        <v>3753.4700000000003</v>
      </c>
    </row>
    <row r="887" spans="1:13" ht="20.100000000000001" customHeight="1" x14ac:dyDescent="0.2">
      <c r="A887" s="89">
        <v>878</v>
      </c>
      <c r="B887" s="80" t="s">
        <v>1134</v>
      </c>
      <c r="C887" s="81" t="s">
        <v>610</v>
      </c>
      <c r="D887" s="44">
        <v>2176.2000000000003</v>
      </c>
      <c r="E887" s="44">
        <v>1510</v>
      </c>
      <c r="F887" s="25" t="s">
        <v>606</v>
      </c>
      <c r="G887" s="44">
        <v>250</v>
      </c>
      <c r="H887" s="25" t="s">
        <v>606</v>
      </c>
      <c r="I887" s="44">
        <v>3686.2</v>
      </c>
      <c r="J887" s="44">
        <v>178.04</v>
      </c>
      <c r="K887" s="25" t="s">
        <v>606</v>
      </c>
      <c r="L887" s="44"/>
      <c r="M887" s="44">
        <v>3008.5</v>
      </c>
    </row>
    <row r="888" spans="1:13" ht="20.100000000000001" customHeight="1" x14ac:dyDescent="0.2">
      <c r="A888" s="89">
        <v>879</v>
      </c>
      <c r="B888" s="80" t="s">
        <v>1088</v>
      </c>
      <c r="C888" s="82" t="s">
        <v>605</v>
      </c>
      <c r="D888" s="44">
        <v>2142</v>
      </c>
      <c r="E888" s="44">
        <v>1510</v>
      </c>
      <c r="F888" s="44">
        <v>50</v>
      </c>
      <c r="G888" s="44">
        <v>250</v>
      </c>
      <c r="H888" s="25" t="s">
        <v>606</v>
      </c>
      <c r="I888" s="44">
        <v>3702</v>
      </c>
      <c r="J888" s="44">
        <v>178.81</v>
      </c>
      <c r="K888" s="25" t="s">
        <v>606</v>
      </c>
      <c r="L888" s="44"/>
      <c r="M888" s="44">
        <v>3355.97</v>
      </c>
    </row>
    <row r="889" spans="1:13" ht="20.100000000000001" customHeight="1" x14ac:dyDescent="0.2">
      <c r="A889" s="89">
        <v>880</v>
      </c>
      <c r="B889" s="80" t="s">
        <v>1796</v>
      </c>
      <c r="C889" s="81" t="s">
        <v>1824</v>
      </c>
      <c r="D889" s="44">
        <v>2142</v>
      </c>
      <c r="E889" s="44">
        <v>1510</v>
      </c>
      <c r="F889" s="44">
        <v>50</v>
      </c>
      <c r="G889" s="44">
        <v>250</v>
      </c>
      <c r="H889" s="25" t="s">
        <v>606</v>
      </c>
      <c r="I889" s="44">
        <v>3702</v>
      </c>
      <c r="J889" s="44">
        <v>178.81</v>
      </c>
      <c r="K889" s="25" t="s">
        <v>606</v>
      </c>
      <c r="L889" s="44"/>
      <c r="M889" s="44">
        <v>2352.9100000000003</v>
      </c>
    </row>
    <row r="890" spans="1:13" ht="20.100000000000001" customHeight="1" x14ac:dyDescent="0.2">
      <c r="A890" s="89">
        <v>881</v>
      </c>
      <c r="B890" s="80" t="s">
        <v>1799</v>
      </c>
      <c r="C890" s="81" t="s">
        <v>1824</v>
      </c>
      <c r="D890" s="44">
        <v>2142</v>
      </c>
      <c r="E890" s="44">
        <v>1510</v>
      </c>
      <c r="F890" s="44">
        <v>50</v>
      </c>
      <c r="G890" s="44">
        <v>250</v>
      </c>
      <c r="H890" s="25" t="s">
        <v>606</v>
      </c>
      <c r="I890" s="44">
        <v>3702</v>
      </c>
      <c r="J890" s="44">
        <v>178.81</v>
      </c>
      <c r="K890" s="25" t="s">
        <v>606</v>
      </c>
      <c r="L890" s="44"/>
      <c r="M890" s="44">
        <v>2289.69</v>
      </c>
    </row>
    <row r="891" spans="1:13" ht="20.100000000000001" customHeight="1" x14ac:dyDescent="0.2">
      <c r="A891" s="89">
        <v>882</v>
      </c>
      <c r="B891" s="64" t="s">
        <v>957</v>
      </c>
      <c r="C891" s="61" t="s">
        <v>966</v>
      </c>
      <c r="D891" s="25">
        <v>2142</v>
      </c>
      <c r="E891" s="25">
        <v>1510</v>
      </c>
      <c r="F891" s="25">
        <v>50</v>
      </c>
      <c r="G891" s="35">
        <v>250</v>
      </c>
      <c r="H891" s="25" t="s">
        <v>606</v>
      </c>
      <c r="I891" s="25">
        <v>3702</v>
      </c>
      <c r="J891" s="25">
        <v>178.81</v>
      </c>
      <c r="K891" s="25" t="s">
        <v>606</v>
      </c>
      <c r="L891" s="25"/>
      <c r="M891" s="25">
        <v>3346.2500000000005</v>
      </c>
    </row>
    <row r="892" spans="1:13" ht="20.100000000000001" customHeight="1" x14ac:dyDescent="0.2">
      <c r="A892" s="89">
        <v>883</v>
      </c>
      <c r="B892" s="60" t="s">
        <v>789</v>
      </c>
      <c r="C892" s="61" t="s">
        <v>869</v>
      </c>
      <c r="D892" s="25">
        <v>2142</v>
      </c>
      <c r="E892" s="25">
        <v>1510</v>
      </c>
      <c r="F892" s="25">
        <v>35</v>
      </c>
      <c r="G892" s="25">
        <v>250</v>
      </c>
      <c r="H892" s="25" t="s">
        <v>606</v>
      </c>
      <c r="I892" s="25">
        <v>3687</v>
      </c>
      <c r="J892" s="25">
        <v>178.08</v>
      </c>
      <c r="K892" s="25" t="s">
        <v>606</v>
      </c>
      <c r="L892" s="25"/>
      <c r="M892" s="25">
        <v>1604.21</v>
      </c>
    </row>
    <row r="893" spans="1:13" ht="20.100000000000001" customHeight="1" x14ac:dyDescent="0.2">
      <c r="A893" s="89">
        <v>884</v>
      </c>
      <c r="B893" s="60" t="s">
        <v>992</v>
      </c>
      <c r="C893" s="61" t="s">
        <v>869</v>
      </c>
      <c r="D893" s="25">
        <v>2142</v>
      </c>
      <c r="E893" s="25">
        <v>1510</v>
      </c>
      <c r="F893" s="25" t="s">
        <v>606</v>
      </c>
      <c r="G893" s="25">
        <v>250</v>
      </c>
      <c r="H893" s="25" t="s">
        <v>606</v>
      </c>
      <c r="I893" s="25">
        <v>3652</v>
      </c>
      <c r="J893" s="25">
        <v>176.39</v>
      </c>
      <c r="K893" s="25" t="s">
        <v>606</v>
      </c>
      <c r="L893" s="25"/>
      <c r="M893" s="25">
        <v>3715.8900000000003</v>
      </c>
    </row>
    <row r="894" spans="1:13" ht="20.100000000000001" customHeight="1" x14ac:dyDescent="0.2">
      <c r="A894" s="89">
        <v>885</v>
      </c>
      <c r="B894" s="80" t="s">
        <v>1383</v>
      </c>
      <c r="C894" s="81" t="s">
        <v>1508</v>
      </c>
      <c r="D894" s="44">
        <v>2142</v>
      </c>
      <c r="E894" s="44">
        <v>1510</v>
      </c>
      <c r="F894" s="44">
        <v>35</v>
      </c>
      <c r="G894" s="44">
        <v>250</v>
      </c>
      <c r="H894" s="25" t="s">
        <v>606</v>
      </c>
      <c r="I894" s="44">
        <v>3687</v>
      </c>
      <c r="J894" s="44">
        <v>178.08</v>
      </c>
      <c r="K894" s="25" t="s">
        <v>606</v>
      </c>
      <c r="L894" s="44"/>
      <c r="M894" s="44">
        <v>1997.82</v>
      </c>
    </row>
    <row r="895" spans="1:13" ht="20.100000000000001" customHeight="1" x14ac:dyDescent="0.2">
      <c r="A895" s="89">
        <v>886</v>
      </c>
      <c r="B895" s="80" t="s">
        <v>1758</v>
      </c>
      <c r="C895" s="81" t="s">
        <v>1821</v>
      </c>
      <c r="D895" s="44">
        <v>2142</v>
      </c>
      <c r="E895" s="44">
        <v>1510</v>
      </c>
      <c r="F895" s="44">
        <v>35</v>
      </c>
      <c r="G895" s="44">
        <v>250</v>
      </c>
      <c r="H895" s="25" t="s">
        <v>606</v>
      </c>
      <c r="I895" s="44">
        <v>3687</v>
      </c>
      <c r="J895" s="44">
        <v>178.08</v>
      </c>
      <c r="K895" s="25" t="s">
        <v>606</v>
      </c>
      <c r="L895" s="44"/>
      <c r="M895" s="44">
        <v>1712.6499999999999</v>
      </c>
    </row>
    <row r="896" spans="1:13" ht="20.100000000000001" customHeight="1" x14ac:dyDescent="0.2">
      <c r="A896" s="89">
        <v>887</v>
      </c>
      <c r="B896" s="60" t="s">
        <v>1028</v>
      </c>
      <c r="C896" s="61" t="s">
        <v>869</v>
      </c>
      <c r="D896" s="25">
        <v>2142</v>
      </c>
      <c r="E896" s="25">
        <v>1510</v>
      </c>
      <c r="F896" s="25" t="s">
        <v>606</v>
      </c>
      <c r="G896" s="25">
        <v>250</v>
      </c>
      <c r="H896" s="25" t="s">
        <v>606</v>
      </c>
      <c r="I896" s="25">
        <v>3652</v>
      </c>
      <c r="J896" s="25">
        <v>176.39</v>
      </c>
      <c r="K896" s="25" t="s">
        <v>606</v>
      </c>
      <c r="L896" s="25"/>
      <c r="M896" s="25">
        <v>2322.15</v>
      </c>
    </row>
    <row r="897" spans="1:13" ht="20.100000000000001" customHeight="1" x14ac:dyDescent="0.2">
      <c r="A897" s="89">
        <v>888</v>
      </c>
      <c r="B897" s="80" t="s">
        <v>1744</v>
      </c>
      <c r="C897" s="81" t="s">
        <v>1095</v>
      </c>
      <c r="D897" s="44">
        <v>2142</v>
      </c>
      <c r="E897" s="44">
        <v>1510</v>
      </c>
      <c r="F897" s="44">
        <v>50</v>
      </c>
      <c r="G897" s="44">
        <v>250</v>
      </c>
      <c r="H897" s="25" t="s">
        <v>606</v>
      </c>
      <c r="I897" s="44">
        <v>3702</v>
      </c>
      <c r="J897" s="44">
        <v>178.81</v>
      </c>
      <c r="K897" s="25" t="s">
        <v>606</v>
      </c>
      <c r="L897" s="44"/>
      <c r="M897" s="44">
        <v>3763.4700000000003</v>
      </c>
    </row>
    <row r="898" spans="1:13" ht="20.100000000000001" customHeight="1" x14ac:dyDescent="0.2">
      <c r="A898" s="89">
        <v>889</v>
      </c>
      <c r="B898" s="60" t="s">
        <v>1041</v>
      </c>
      <c r="C898" s="61" t="s">
        <v>1073</v>
      </c>
      <c r="D898" s="25">
        <v>2207.7000000000003</v>
      </c>
      <c r="E898" s="25">
        <v>1510</v>
      </c>
      <c r="F898" s="25">
        <v>75</v>
      </c>
      <c r="G898" s="25">
        <v>250</v>
      </c>
      <c r="H898" s="25" t="s">
        <v>606</v>
      </c>
      <c r="I898" s="25">
        <v>3792.7</v>
      </c>
      <c r="J898" s="25">
        <v>183.19</v>
      </c>
      <c r="K898" s="25" t="s">
        <v>606</v>
      </c>
      <c r="L898" s="25"/>
      <c r="M898" s="25">
        <v>2161.4999999999995</v>
      </c>
    </row>
    <row r="899" spans="1:13" ht="20.100000000000001" customHeight="1" x14ac:dyDescent="0.2">
      <c r="A899" s="89">
        <v>890</v>
      </c>
      <c r="B899" s="80" t="s">
        <v>1351</v>
      </c>
      <c r="C899" s="81" t="s">
        <v>1095</v>
      </c>
      <c r="D899" s="44">
        <v>2142</v>
      </c>
      <c r="E899" s="44">
        <v>1510</v>
      </c>
      <c r="F899" s="44">
        <v>35</v>
      </c>
      <c r="G899" s="44">
        <v>250</v>
      </c>
      <c r="H899" s="25" t="s">
        <v>606</v>
      </c>
      <c r="I899" s="44">
        <v>3687</v>
      </c>
      <c r="J899" s="44">
        <v>178.08</v>
      </c>
      <c r="K899" s="25" t="s">
        <v>606</v>
      </c>
      <c r="L899" s="44"/>
      <c r="M899" s="44">
        <v>1566.9800000000005</v>
      </c>
    </row>
    <row r="900" spans="1:13" ht="20.100000000000001" customHeight="1" x14ac:dyDescent="0.2">
      <c r="A900" s="89">
        <v>891</v>
      </c>
      <c r="B900" s="80" t="s">
        <v>1612</v>
      </c>
      <c r="C900" s="81" t="s">
        <v>943</v>
      </c>
      <c r="D900" s="44">
        <v>2142</v>
      </c>
      <c r="E900" s="44">
        <v>1510</v>
      </c>
      <c r="F900" s="25" t="s">
        <v>606</v>
      </c>
      <c r="G900" s="44">
        <v>250</v>
      </c>
      <c r="H900" s="25" t="s">
        <v>606</v>
      </c>
      <c r="I900" s="44">
        <v>3652</v>
      </c>
      <c r="J900" s="44">
        <v>176.39</v>
      </c>
      <c r="K900" s="25" t="s">
        <v>606</v>
      </c>
      <c r="L900" s="44"/>
      <c r="M900" s="44">
        <v>3725.61</v>
      </c>
    </row>
    <row r="901" spans="1:13" ht="20.100000000000001" customHeight="1" x14ac:dyDescent="0.2">
      <c r="A901" s="89">
        <v>892</v>
      </c>
      <c r="B901" s="60" t="s">
        <v>875</v>
      </c>
      <c r="C901" s="61" t="s">
        <v>869</v>
      </c>
      <c r="D901" s="25">
        <v>2142</v>
      </c>
      <c r="E901" s="25">
        <v>1510</v>
      </c>
      <c r="F901" s="25" t="s">
        <v>606</v>
      </c>
      <c r="G901" s="25">
        <v>250</v>
      </c>
      <c r="H901" s="25" t="s">
        <v>606</v>
      </c>
      <c r="I901" s="25">
        <v>3652</v>
      </c>
      <c r="J901" s="25">
        <v>176.39</v>
      </c>
      <c r="K901" s="25" t="s">
        <v>606</v>
      </c>
      <c r="L901" s="25"/>
      <c r="M901" s="25">
        <v>1715.19</v>
      </c>
    </row>
    <row r="902" spans="1:13" ht="20.100000000000001" customHeight="1" x14ac:dyDescent="0.2">
      <c r="A902" s="89">
        <v>893</v>
      </c>
      <c r="B902" s="80" t="s">
        <v>1077</v>
      </c>
      <c r="C902" s="81" t="s">
        <v>597</v>
      </c>
      <c r="D902" s="44">
        <v>2142</v>
      </c>
      <c r="E902" s="44">
        <v>1510</v>
      </c>
      <c r="F902" s="25" t="s">
        <v>606</v>
      </c>
      <c r="G902" s="44">
        <v>250</v>
      </c>
      <c r="H902" s="25" t="s">
        <v>606</v>
      </c>
      <c r="I902" s="44">
        <v>3652</v>
      </c>
      <c r="J902" s="44">
        <v>176.39</v>
      </c>
      <c r="K902" s="25" t="s">
        <v>606</v>
      </c>
      <c r="L902" s="44"/>
      <c r="M902" s="44">
        <v>3715.61</v>
      </c>
    </row>
    <row r="903" spans="1:13" ht="20.100000000000001" customHeight="1" x14ac:dyDescent="0.2">
      <c r="A903" s="89">
        <v>894</v>
      </c>
      <c r="B903" s="80" t="s">
        <v>1810</v>
      </c>
      <c r="C903" s="81" t="s">
        <v>742</v>
      </c>
      <c r="D903" s="44">
        <v>2238.9</v>
      </c>
      <c r="E903" s="44">
        <v>1510</v>
      </c>
      <c r="F903" s="44">
        <v>50</v>
      </c>
      <c r="G903" s="44">
        <v>250</v>
      </c>
      <c r="H903" s="25" t="s">
        <v>606</v>
      </c>
      <c r="I903" s="44">
        <v>3798.9</v>
      </c>
      <c r="J903" s="44">
        <v>183.49</v>
      </c>
      <c r="K903" s="25" t="s">
        <v>606</v>
      </c>
      <c r="L903" s="44"/>
      <c r="M903" s="44">
        <v>1821.06</v>
      </c>
    </row>
    <row r="904" spans="1:13" ht="20.100000000000001" customHeight="1" x14ac:dyDescent="0.2">
      <c r="A904" s="89">
        <v>895</v>
      </c>
      <c r="B904" s="60" t="s">
        <v>935</v>
      </c>
      <c r="C904" s="61" t="s">
        <v>869</v>
      </c>
      <c r="D904" s="25">
        <v>2142</v>
      </c>
      <c r="E904" s="25">
        <v>1510</v>
      </c>
      <c r="F904" s="25" t="s">
        <v>606</v>
      </c>
      <c r="G904" s="25">
        <v>250</v>
      </c>
      <c r="H904" s="25" t="s">
        <v>606</v>
      </c>
      <c r="I904" s="25">
        <v>3652</v>
      </c>
      <c r="J904" s="25">
        <v>176.39</v>
      </c>
      <c r="K904" s="25" t="s">
        <v>606</v>
      </c>
      <c r="L904" s="25"/>
      <c r="M904" s="25">
        <v>3715.8900000000003</v>
      </c>
    </row>
    <row r="905" spans="1:13" ht="20.100000000000001" customHeight="1" x14ac:dyDescent="0.2">
      <c r="A905" s="89">
        <v>896</v>
      </c>
      <c r="B905" s="60" t="s">
        <v>796</v>
      </c>
      <c r="C905" s="61" t="s">
        <v>869</v>
      </c>
      <c r="D905" s="25">
        <v>2142</v>
      </c>
      <c r="E905" s="25">
        <v>1510</v>
      </c>
      <c r="F905" s="25" t="s">
        <v>606</v>
      </c>
      <c r="G905" s="25">
        <v>250</v>
      </c>
      <c r="H905" s="25" t="s">
        <v>606</v>
      </c>
      <c r="I905" s="25">
        <v>3652</v>
      </c>
      <c r="J905" s="25">
        <v>176.39</v>
      </c>
      <c r="K905" s="25" t="s">
        <v>606</v>
      </c>
      <c r="L905" s="25"/>
      <c r="M905" s="25">
        <v>1980.76</v>
      </c>
    </row>
    <row r="906" spans="1:13" ht="20.100000000000001" customHeight="1" x14ac:dyDescent="0.2">
      <c r="A906" s="89">
        <v>897</v>
      </c>
      <c r="B906" s="80" t="s">
        <v>1775</v>
      </c>
      <c r="C906" s="81" t="s">
        <v>1824</v>
      </c>
      <c r="D906" s="44">
        <v>2142</v>
      </c>
      <c r="E906" s="44">
        <v>1510</v>
      </c>
      <c r="F906" s="44">
        <v>50</v>
      </c>
      <c r="G906" s="44">
        <v>250</v>
      </c>
      <c r="H906" s="25" t="s">
        <v>606</v>
      </c>
      <c r="I906" s="44">
        <v>3702</v>
      </c>
      <c r="J906" s="44">
        <v>178.81</v>
      </c>
      <c r="K906" s="25" t="s">
        <v>606</v>
      </c>
      <c r="L906" s="44"/>
      <c r="M906" s="44">
        <v>3356.2500000000005</v>
      </c>
    </row>
    <row r="907" spans="1:13" ht="20.100000000000001" customHeight="1" x14ac:dyDescent="0.2">
      <c r="A907" s="89">
        <v>898</v>
      </c>
      <c r="B907" s="80" t="s">
        <v>1080</v>
      </c>
      <c r="C907" s="85" t="s">
        <v>1081</v>
      </c>
      <c r="D907" s="52">
        <v>2142</v>
      </c>
      <c r="E907" s="44">
        <v>1510</v>
      </c>
      <c r="F907" s="25" t="s">
        <v>606</v>
      </c>
      <c r="G907" s="44">
        <v>250</v>
      </c>
      <c r="H907" s="25" t="s">
        <v>606</v>
      </c>
      <c r="I907" s="44">
        <v>3652</v>
      </c>
      <c r="J907" s="44">
        <v>176.39</v>
      </c>
      <c r="K907" s="25" t="s">
        <v>606</v>
      </c>
      <c r="L907" s="44"/>
      <c r="M907" s="52">
        <v>3313.89</v>
      </c>
    </row>
    <row r="908" spans="1:13" ht="20.100000000000001" customHeight="1" x14ac:dyDescent="0.2">
      <c r="A908" s="89">
        <v>899</v>
      </c>
      <c r="B908" s="60" t="s">
        <v>684</v>
      </c>
      <c r="C908" s="61" t="s">
        <v>672</v>
      </c>
      <c r="D908" s="25">
        <v>2142</v>
      </c>
      <c r="E908" s="25">
        <v>1510</v>
      </c>
      <c r="F908" s="25">
        <v>50</v>
      </c>
      <c r="G908" s="25">
        <v>250</v>
      </c>
      <c r="H908" s="25" t="s">
        <v>606</v>
      </c>
      <c r="I908" s="25">
        <v>3702</v>
      </c>
      <c r="J908" s="25">
        <v>178.81</v>
      </c>
      <c r="K908" s="25" t="s">
        <v>606</v>
      </c>
      <c r="L908" s="25"/>
      <c r="M908" s="25">
        <v>1907.31</v>
      </c>
    </row>
    <row r="909" spans="1:13" ht="20.100000000000001" customHeight="1" x14ac:dyDescent="0.2">
      <c r="A909" s="89">
        <v>900</v>
      </c>
      <c r="B909" s="80" t="s">
        <v>1448</v>
      </c>
      <c r="C909" s="81" t="s">
        <v>605</v>
      </c>
      <c r="D909" s="44">
        <v>2142</v>
      </c>
      <c r="E909" s="44">
        <v>1510</v>
      </c>
      <c r="F909" s="44">
        <v>0</v>
      </c>
      <c r="G909" s="44">
        <v>250</v>
      </c>
      <c r="H909" s="25" t="s">
        <v>606</v>
      </c>
      <c r="I909" s="44">
        <v>3652</v>
      </c>
      <c r="J909" s="44">
        <v>176.39</v>
      </c>
      <c r="K909" s="25" t="s">
        <v>606</v>
      </c>
      <c r="L909" s="44"/>
      <c r="M909" s="44">
        <v>2485.41</v>
      </c>
    </row>
    <row r="910" spans="1:13" ht="20.100000000000001" customHeight="1" x14ac:dyDescent="0.2">
      <c r="A910" s="89">
        <v>901</v>
      </c>
      <c r="B910" s="70" t="s">
        <v>716</v>
      </c>
      <c r="C910" s="61" t="s">
        <v>722</v>
      </c>
      <c r="D910" s="25">
        <v>2142</v>
      </c>
      <c r="E910" s="25">
        <v>1510</v>
      </c>
      <c r="F910" s="25">
        <v>0</v>
      </c>
      <c r="G910" s="25">
        <v>250</v>
      </c>
      <c r="H910" s="25" t="s">
        <v>606</v>
      </c>
      <c r="I910" s="25">
        <v>3652</v>
      </c>
      <c r="J910" s="25">
        <v>176.39</v>
      </c>
      <c r="K910" s="25" t="s">
        <v>606</v>
      </c>
      <c r="L910" s="25"/>
      <c r="M910" s="25">
        <v>3725.61</v>
      </c>
    </row>
    <row r="911" spans="1:13" ht="20.100000000000001" customHeight="1" x14ac:dyDescent="0.2">
      <c r="A911" s="89">
        <v>902</v>
      </c>
      <c r="B911" s="80" t="s">
        <v>1312</v>
      </c>
      <c r="C911" s="81" t="s">
        <v>672</v>
      </c>
      <c r="D911" s="44">
        <v>71.400000000000006</v>
      </c>
      <c r="E911" s="44">
        <v>50.33</v>
      </c>
      <c r="F911" s="44">
        <v>1.17</v>
      </c>
      <c r="G911" s="44">
        <v>8.33</v>
      </c>
      <c r="H911" s="25" t="s">
        <v>606</v>
      </c>
      <c r="I911" s="44">
        <v>122.9</v>
      </c>
      <c r="J911" s="44">
        <v>5.94</v>
      </c>
      <c r="K911" s="25" t="s">
        <v>606</v>
      </c>
      <c r="L911" s="44"/>
      <c r="M911" s="44">
        <v>105.57000000000001</v>
      </c>
    </row>
    <row r="912" spans="1:13" ht="20.100000000000001" customHeight="1" x14ac:dyDescent="0.2">
      <c r="A912" s="89">
        <v>903</v>
      </c>
      <c r="B912" s="80" t="s">
        <v>1705</v>
      </c>
      <c r="C912" s="81" t="s">
        <v>1817</v>
      </c>
      <c r="D912" s="44">
        <v>2176.1999999999998</v>
      </c>
      <c r="E912" s="44">
        <v>1510</v>
      </c>
      <c r="F912" s="44">
        <v>50</v>
      </c>
      <c r="G912" s="44">
        <v>250</v>
      </c>
      <c r="H912" s="25" t="s">
        <v>606</v>
      </c>
      <c r="I912" s="44">
        <v>3736.2</v>
      </c>
      <c r="J912" s="44">
        <v>180.46</v>
      </c>
      <c r="K912" s="25" t="s">
        <v>606</v>
      </c>
      <c r="L912" s="44"/>
      <c r="M912" s="44">
        <v>3791.0699999999997</v>
      </c>
    </row>
    <row r="913" spans="1:13" ht="20.100000000000001" customHeight="1" x14ac:dyDescent="0.2">
      <c r="A913" s="89">
        <v>904</v>
      </c>
      <c r="B913" s="60" t="s">
        <v>747</v>
      </c>
      <c r="C913" s="61" t="s">
        <v>745</v>
      </c>
      <c r="D913" s="25">
        <v>2142</v>
      </c>
      <c r="E913" s="25">
        <v>1510</v>
      </c>
      <c r="F913" s="25">
        <v>50</v>
      </c>
      <c r="G913" s="25">
        <v>250</v>
      </c>
      <c r="H913" s="25" t="s">
        <v>606</v>
      </c>
      <c r="I913" s="25">
        <v>3702</v>
      </c>
      <c r="J913" s="25">
        <v>178.81</v>
      </c>
      <c r="K913" s="25" t="s">
        <v>606</v>
      </c>
      <c r="L913" s="25"/>
      <c r="M913" s="25">
        <v>1779.8500000000001</v>
      </c>
    </row>
    <row r="914" spans="1:13" ht="20.100000000000001" customHeight="1" x14ac:dyDescent="0.2">
      <c r="A914" s="89">
        <v>905</v>
      </c>
      <c r="B914" s="80" t="s">
        <v>1411</v>
      </c>
      <c r="C914" s="81" t="s">
        <v>1508</v>
      </c>
      <c r="D914" s="44">
        <v>2142</v>
      </c>
      <c r="E914" s="44">
        <v>1510</v>
      </c>
      <c r="F914" s="44">
        <v>35</v>
      </c>
      <c r="G914" s="44">
        <v>250</v>
      </c>
      <c r="H914" s="25" t="s">
        <v>606</v>
      </c>
      <c r="I914" s="44">
        <v>3687</v>
      </c>
      <c r="J914" s="44">
        <v>178.08</v>
      </c>
      <c r="K914" s="25" t="s">
        <v>606</v>
      </c>
      <c r="L914" s="44"/>
      <c r="M914" s="44">
        <v>3749.2</v>
      </c>
    </row>
    <row r="915" spans="1:13" ht="20.100000000000001" customHeight="1" x14ac:dyDescent="0.2">
      <c r="A915" s="89">
        <v>906</v>
      </c>
      <c r="B915" s="60" t="s">
        <v>753</v>
      </c>
      <c r="C915" s="61" t="s">
        <v>745</v>
      </c>
      <c r="D915" s="25">
        <v>2142</v>
      </c>
      <c r="E915" s="25">
        <v>1510</v>
      </c>
      <c r="F915" s="25">
        <v>50</v>
      </c>
      <c r="G915" s="25">
        <v>250</v>
      </c>
      <c r="H915" s="25" t="s">
        <v>606</v>
      </c>
      <c r="I915" s="25">
        <v>3702</v>
      </c>
      <c r="J915" s="25">
        <v>178.81</v>
      </c>
      <c r="K915" s="25" t="s">
        <v>606</v>
      </c>
      <c r="L915" s="25"/>
      <c r="M915" s="25">
        <v>3346.2500000000005</v>
      </c>
    </row>
    <row r="916" spans="1:13" ht="20.100000000000001" customHeight="1" x14ac:dyDescent="0.2">
      <c r="A916" s="89">
        <v>907</v>
      </c>
      <c r="B916" s="80" t="s">
        <v>1792</v>
      </c>
      <c r="C916" s="81" t="s">
        <v>1824</v>
      </c>
      <c r="D916" s="44">
        <v>2142</v>
      </c>
      <c r="E916" s="44">
        <v>1510</v>
      </c>
      <c r="F916" s="44">
        <v>35</v>
      </c>
      <c r="G916" s="44">
        <v>250</v>
      </c>
      <c r="H916" s="25" t="s">
        <v>606</v>
      </c>
      <c r="I916" s="44">
        <v>3687</v>
      </c>
      <c r="J916" s="44">
        <v>178.08</v>
      </c>
      <c r="K916" s="25" t="s">
        <v>606</v>
      </c>
      <c r="L916" s="44"/>
      <c r="M916" s="44">
        <v>2114.5800000000004</v>
      </c>
    </row>
    <row r="917" spans="1:13" ht="20.100000000000001" customHeight="1" x14ac:dyDescent="0.2">
      <c r="A917" s="89">
        <v>908</v>
      </c>
      <c r="B917" s="80" t="s">
        <v>1296</v>
      </c>
      <c r="C917" s="81" t="s">
        <v>672</v>
      </c>
      <c r="D917" s="44">
        <v>2142</v>
      </c>
      <c r="E917" s="44">
        <v>1510</v>
      </c>
      <c r="F917" s="44">
        <v>35</v>
      </c>
      <c r="G917" s="44">
        <v>250</v>
      </c>
      <c r="H917" s="25" t="s">
        <v>606</v>
      </c>
      <c r="I917" s="44">
        <v>3687</v>
      </c>
      <c r="J917" s="44">
        <v>178.08</v>
      </c>
      <c r="K917" s="25" t="s">
        <v>606</v>
      </c>
      <c r="L917" s="44"/>
      <c r="M917" s="44">
        <v>3749.2</v>
      </c>
    </row>
    <row r="918" spans="1:13" ht="20.100000000000001" customHeight="1" x14ac:dyDescent="0.2">
      <c r="A918" s="89">
        <v>909</v>
      </c>
      <c r="B918" s="60" t="s">
        <v>1020</v>
      </c>
      <c r="C918" s="61" t="s">
        <v>869</v>
      </c>
      <c r="D918" s="25">
        <v>2142</v>
      </c>
      <c r="E918" s="25">
        <v>1510</v>
      </c>
      <c r="F918" s="25">
        <v>50</v>
      </c>
      <c r="G918" s="25">
        <v>250</v>
      </c>
      <c r="H918" s="25" t="s">
        <v>606</v>
      </c>
      <c r="I918" s="25">
        <v>3702</v>
      </c>
      <c r="J918" s="25">
        <v>178.81</v>
      </c>
      <c r="K918" s="25" t="s">
        <v>606</v>
      </c>
      <c r="L918" s="25"/>
      <c r="M918" s="25">
        <v>2342.5700000000006</v>
      </c>
    </row>
    <row r="919" spans="1:13" ht="20.100000000000001" customHeight="1" x14ac:dyDescent="0.2">
      <c r="A919" s="89">
        <v>910</v>
      </c>
      <c r="B919" s="47" t="s">
        <v>1084</v>
      </c>
      <c r="C919" s="82" t="s">
        <v>605</v>
      </c>
      <c r="D919" s="44">
        <v>2142</v>
      </c>
      <c r="E919" s="44">
        <v>1510</v>
      </c>
      <c r="F919" s="55">
        <v>35</v>
      </c>
      <c r="G919" s="44">
        <v>250</v>
      </c>
      <c r="H919" s="25" t="s">
        <v>606</v>
      </c>
      <c r="I919" s="44">
        <v>3687</v>
      </c>
      <c r="J919" s="44">
        <v>178.08</v>
      </c>
      <c r="K919" s="25" t="s">
        <v>606</v>
      </c>
      <c r="L919" s="44"/>
      <c r="M919" s="55">
        <v>3749.2</v>
      </c>
    </row>
    <row r="920" spans="1:13" ht="20.100000000000001" customHeight="1" x14ac:dyDescent="0.2">
      <c r="A920" s="89">
        <v>911</v>
      </c>
      <c r="B920" s="64" t="s">
        <v>1021</v>
      </c>
      <c r="C920" s="61" t="s">
        <v>869</v>
      </c>
      <c r="D920" s="25">
        <v>2142</v>
      </c>
      <c r="E920" s="25">
        <v>1510</v>
      </c>
      <c r="F920" s="25">
        <v>50</v>
      </c>
      <c r="G920" s="35">
        <v>250</v>
      </c>
      <c r="H920" s="25" t="s">
        <v>606</v>
      </c>
      <c r="I920" s="25">
        <v>3702</v>
      </c>
      <c r="J920" s="25">
        <v>178.81</v>
      </c>
      <c r="K920" s="25" t="s">
        <v>606</v>
      </c>
      <c r="L920" s="25"/>
      <c r="M920" s="25">
        <v>1359.8300000000002</v>
      </c>
    </row>
    <row r="921" spans="1:13" ht="20.100000000000001" customHeight="1" x14ac:dyDescent="0.2">
      <c r="A921" s="89">
        <v>912</v>
      </c>
      <c r="B921" s="80" t="s">
        <v>1606</v>
      </c>
      <c r="C921" s="81" t="s">
        <v>1636</v>
      </c>
      <c r="D921" s="44">
        <v>2142</v>
      </c>
      <c r="E921" s="44">
        <v>1510</v>
      </c>
      <c r="F921" s="44">
        <v>50</v>
      </c>
      <c r="G921" s="44">
        <v>250</v>
      </c>
      <c r="H921" s="25" t="s">
        <v>606</v>
      </c>
      <c r="I921" s="44">
        <v>3702</v>
      </c>
      <c r="J921" s="44">
        <v>178.81</v>
      </c>
      <c r="K921" s="25" t="s">
        <v>606</v>
      </c>
      <c r="L921" s="44"/>
      <c r="M921" s="44">
        <v>3753.47</v>
      </c>
    </row>
    <row r="922" spans="1:13" ht="20.100000000000001" customHeight="1" x14ac:dyDescent="0.2">
      <c r="A922" s="89">
        <v>913</v>
      </c>
      <c r="B922" s="80" t="s">
        <v>1866</v>
      </c>
      <c r="C922" s="81" t="s">
        <v>1516</v>
      </c>
      <c r="D922" s="44">
        <v>2142</v>
      </c>
      <c r="E922" s="44">
        <v>1510</v>
      </c>
      <c r="F922" s="25" t="s">
        <v>606</v>
      </c>
      <c r="G922" s="44">
        <v>250</v>
      </c>
      <c r="H922" s="25" t="s">
        <v>606</v>
      </c>
      <c r="I922" s="44">
        <v>3652</v>
      </c>
      <c r="J922" s="44">
        <v>176.39</v>
      </c>
      <c r="K922" s="25" t="s">
        <v>606</v>
      </c>
      <c r="L922" s="44"/>
      <c r="M922" s="44">
        <v>3725.61</v>
      </c>
    </row>
    <row r="923" spans="1:13" ht="20.100000000000001" customHeight="1" x14ac:dyDescent="0.2">
      <c r="A923" s="89">
        <v>914</v>
      </c>
      <c r="B923" s="60" t="s">
        <v>733</v>
      </c>
      <c r="C923" s="61" t="s">
        <v>745</v>
      </c>
      <c r="D923" s="25">
        <v>2142</v>
      </c>
      <c r="E923" s="25">
        <v>1510</v>
      </c>
      <c r="F923" s="25">
        <v>50</v>
      </c>
      <c r="G923" s="25">
        <v>250</v>
      </c>
      <c r="H923" s="25" t="s">
        <v>606</v>
      </c>
      <c r="I923" s="25">
        <v>3702</v>
      </c>
      <c r="J923" s="25">
        <v>178.81</v>
      </c>
      <c r="K923" s="25" t="s">
        <v>606</v>
      </c>
      <c r="L923" s="25"/>
      <c r="M923" s="25">
        <v>1762.77</v>
      </c>
    </row>
    <row r="924" spans="1:13" ht="20.100000000000001" customHeight="1" x14ac:dyDescent="0.2">
      <c r="A924" s="89">
        <v>915</v>
      </c>
      <c r="B924" s="60" t="s">
        <v>1045</v>
      </c>
      <c r="C924" s="61" t="s">
        <v>966</v>
      </c>
      <c r="D924" s="25">
        <v>2142</v>
      </c>
      <c r="E924" s="25">
        <v>1510</v>
      </c>
      <c r="F924" s="25">
        <v>50</v>
      </c>
      <c r="G924" s="25">
        <v>250</v>
      </c>
      <c r="H924" s="25" t="s">
        <v>606</v>
      </c>
      <c r="I924" s="25">
        <v>3702</v>
      </c>
      <c r="J924" s="25">
        <v>178.81</v>
      </c>
      <c r="K924" s="25" t="s">
        <v>606</v>
      </c>
      <c r="L924" s="25"/>
      <c r="M924" s="25">
        <v>2596.6700000000005</v>
      </c>
    </row>
    <row r="925" spans="1:13" ht="20.100000000000001" customHeight="1" x14ac:dyDescent="0.2">
      <c r="A925" s="89">
        <v>916</v>
      </c>
      <c r="B925" s="80" t="s">
        <v>1397</v>
      </c>
      <c r="C925" s="81" t="s">
        <v>672</v>
      </c>
      <c r="D925" s="44">
        <v>2142</v>
      </c>
      <c r="E925" s="44">
        <v>1510</v>
      </c>
      <c r="F925" s="44">
        <v>35</v>
      </c>
      <c r="G925" s="44">
        <v>250</v>
      </c>
      <c r="H925" s="25" t="s">
        <v>606</v>
      </c>
      <c r="I925" s="44">
        <v>3687</v>
      </c>
      <c r="J925" s="44">
        <v>178.08</v>
      </c>
      <c r="K925" s="25" t="s">
        <v>606</v>
      </c>
      <c r="L925" s="44"/>
      <c r="M925" s="44">
        <v>2604.58</v>
      </c>
    </row>
    <row r="926" spans="1:13" ht="20.100000000000001" customHeight="1" x14ac:dyDescent="0.2">
      <c r="A926" s="89">
        <v>917</v>
      </c>
      <c r="B926" s="60" t="s">
        <v>856</v>
      </c>
      <c r="C926" s="61" t="s">
        <v>869</v>
      </c>
      <c r="D926" s="25">
        <v>2142</v>
      </c>
      <c r="E926" s="25">
        <v>1510</v>
      </c>
      <c r="F926" s="25">
        <v>35</v>
      </c>
      <c r="G926" s="25">
        <v>250</v>
      </c>
      <c r="H926" s="25" t="s">
        <v>606</v>
      </c>
      <c r="I926" s="25">
        <v>3687</v>
      </c>
      <c r="J926" s="25">
        <v>178.08</v>
      </c>
      <c r="K926" s="25" t="s">
        <v>606</v>
      </c>
      <c r="L926" s="25"/>
      <c r="M926" s="25">
        <v>3353.35</v>
      </c>
    </row>
    <row r="927" spans="1:13" ht="20.100000000000001" customHeight="1" x14ac:dyDescent="0.2">
      <c r="A927" s="89">
        <v>918</v>
      </c>
      <c r="B927" s="60" t="s">
        <v>617</v>
      </c>
      <c r="C927" s="61" t="s">
        <v>610</v>
      </c>
      <c r="D927" s="25">
        <v>2176.2000000000003</v>
      </c>
      <c r="E927" s="25">
        <v>1510</v>
      </c>
      <c r="F927" s="25" t="s">
        <v>606</v>
      </c>
      <c r="G927" s="25">
        <v>250</v>
      </c>
      <c r="H927" s="25" t="s">
        <v>606</v>
      </c>
      <c r="I927" s="25">
        <v>3686.2000000000003</v>
      </c>
      <c r="J927" s="25">
        <v>178.04</v>
      </c>
      <c r="K927" s="25" t="s">
        <v>606</v>
      </c>
      <c r="L927" s="25"/>
      <c r="M927" s="25">
        <v>3758.1600000000003</v>
      </c>
    </row>
    <row r="928" spans="1:13" ht="20.100000000000001" customHeight="1" x14ac:dyDescent="0.2">
      <c r="A928" s="89">
        <v>919</v>
      </c>
      <c r="B928" s="60" t="s">
        <v>627</v>
      </c>
      <c r="C928" s="61" t="s">
        <v>646</v>
      </c>
      <c r="D928" s="25">
        <v>2347.5</v>
      </c>
      <c r="E928" s="25">
        <v>1510</v>
      </c>
      <c r="F928" s="25">
        <v>75</v>
      </c>
      <c r="G928" s="25">
        <v>250</v>
      </c>
      <c r="H928" s="25" t="s">
        <v>606</v>
      </c>
      <c r="I928" s="25">
        <v>3932.5</v>
      </c>
      <c r="J928" s="25">
        <v>189.94</v>
      </c>
      <c r="K928" s="25" t="s">
        <v>606</v>
      </c>
      <c r="L928" s="25"/>
      <c r="M928" s="25">
        <v>3491.45</v>
      </c>
    </row>
    <row r="929" spans="1:13" ht="20.100000000000001" customHeight="1" x14ac:dyDescent="0.2">
      <c r="A929" s="89">
        <v>920</v>
      </c>
      <c r="B929" s="60" t="s">
        <v>866</v>
      </c>
      <c r="C929" s="61" t="s">
        <v>869</v>
      </c>
      <c r="D929" s="25">
        <v>2142</v>
      </c>
      <c r="E929" s="25">
        <v>1510</v>
      </c>
      <c r="F929" s="25" t="s">
        <v>606</v>
      </c>
      <c r="G929" s="25">
        <v>250</v>
      </c>
      <c r="H929" s="25" t="s">
        <v>606</v>
      </c>
      <c r="I929" s="25">
        <v>3652</v>
      </c>
      <c r="J929" s="25">
        <v>176.39</v>
      </c>
      <c r="K929" s="25" t="s">
        <v>606</v>
      </c>
      <c r="L929" s="25"/>
      <c r="M929" s="25">
        <v>3323.89</v>
      </c>
    </row>
    <row r="930" spans="1:13" ht="20.100000000000001" customHeight="1" x14ac:dyDescent="0.2">
      <c r="A930" s="89">
        <v>921</v>
      </c>
      <c r="B930" s="49" t="s">
        <v>1218</v>
      </c>
      <c r="C930" s="81" t="s">
        <v>1178</v>
      </c>
      <c r="D930" s="44">
        <v>2327.7000000000003</v>
      </c>
      <c r="E930" s="44">
        <v>1510</v>
      </c>
      <c r="F930" s="25" t="s">
        <v>606</v>
      </c>
      <c r="G930" s="44">
        <v>250</v>
      </c>
      <c r="H930" s="25" t="s">
        <v>606</v>
      </c>
      <c r="I930" s="44">
        <v>3837.7</v>
      </c>
      <c r="J930" s="44">
        <v>185.36</v>
      </c>
      <c r="K930" s="25" t="s">
        <v>606</v>
      </c>
      <c r="L930" s="44"/>
      <c r="M930" s="54">
        <v>3892.34</v>
      </c>
    </row>
    <row r="931" spans="1:13" ht="20.100000000000001" customHeight="1" x14ac:dyDescent="0.2">
      <c r="A931" s="89">
        <v>922</v>
      </c>
      <c r="B931" s="80" t="s">
        <v>1426</v>
      </c>
      <c r="C931" s="81" t="s">
        <v>672</v>
      </c>
      <c r="D931" s="44">
        <v>2142</v>
      </c>
      <c r="E931" s="44">
        <v>1510</v>
      </c>
      <c r="F931" s="44">
        <v>50</v>
      </c>
      <c r="G931" s="44">
        <v>250</v>
      </c>
      <c r="H931" s="25" t="s">
        <v>606</v>
      </c>
      <c r="I931" s="44">
        <v>3702</v>
      </c>
      <c r="J931" s="44">
        <v>178.81</v>
      </c>
      <c r="K931" s="25" t="s">
        <v>606</v>
      </c>
      <c r="L931" s="44"/>
      <c r="M931" s="44">
        <v>3355.9700000000003</v>
      </c>
    </row>
    <row r="932" spans="1:13" ht="20.100000000000001" customHeight="1" x14ac:dyDescent="0.2">
      <c r="A932" s="89">
        <v>923</v>
      </c>
      <c r="B932" s="80" t="s">
        <v>1863</v>
      </c>
      <c r="C932" s="81" t="s">
        <v>1864</v>
      </c>
      <c r="D932" s="44">
        <v>895.56</v>
      </c>
      <c r="E932" s="44">
        <v>604</v>
      </c>
      <c r="F932" s="25" t="s">
        <v>606</v>
      </c>
      <c r="G932" s="44">
        <v>100</v>
      </c>
      <c r="H932" s="25" t="s">
        <v>606</v>
      </c>
      <c r="I932" s="44">
        <v>604</v>
      </c>
      <c r="J932" s="44">
        <v>1499.56</v>
      </c>
      <c r="K932" s="25" t="s">
        <v>606</v>
      </c>
      <c r="L932" s="44"/>
      <c r="M932" s="44">
        <v>1527.13</v>
      </c>
    </row>
    <row r="933" spans="1:13" ht="20.100000000000001" customHeight="1" x14ac:dyDescent="0.2">
      <c r="A933" s="89">
        <v>924</v>
      </c>
      <c r="B933" s="80" t="s">
        <v>1195</v>
      </c>
      <c r="C933" s="81" t="s">
        <v>943</v>
      </c>
      <c r="D933" s="44">
        <v>2142</v>
      </c>
      <c r="E933" s="44">
        <v>1510</v>
      </c>
      <c r="F933" s="25" t="s">
        <v>606</v>
      </c>
      <c r="G933" s="44">
        <v>250</v>
      </c>
      <c r="H933" s="25" t="s">
        <v>606</v>
      </c>
      <c r="I933" s="44">
        <v>3652</v>
      </c>
      <c r="J933" s="44">
        <v>176.39</v>
      </c>
      <c r="K933" s="25" t="s">
        <v>606</v>
      </c>
      <c r="L933" s="44"/>
      <c r="M933" s="44">
        <v>3715.61</v>
      </c>
    </row>
    <row r="934" spans="1:13" ht="20.100000000000001" customHeight="1" x14ac:dyDescent="0.2">
      <c r="A934" s="89">
        <v>925</v>
      </c>
      <c r="B934" s="60" t="s">
        <v>993</v>
      </c>
      <c r="C934" s="61" t="s">
        <v>869</v>
      </c>
      <c r="D934" s="30">
        <v>2142</v>
      </c>
      <c r="E934" s="25">
        <v>1510</v>
      </c>
      <c r="F934" s="25" t="s">
        <v>606</v>
      </c>
      <c r="G934" s="30">
        <v>250</v>
      </c>
      <c r="H934" s="25" t="s">
        <v>606</v>
      </c>
      <c r="I934" s="25">
        <v>3652</v>
      </c>
      <c r="J934" s="25">
        <v>176.39</v>
      </c>
      <c r="K934" s="25" t="s">
        <v>606</v>
      </c>
      <c r="L934" s="25"/>
      <c r="M934" s="25">
        <v>3715.8900000000003</v>
      </c>
    </row>
    <row r="935" spans="1:13" ht="20.100000000000001" customHeight="1" x14ac:dyDescent="0.2">
      <c r="A935" s="89">
        <v>926</v>
      </c>
      <c r="B935" s="80" t="s">
        <v>1742</v>
      </c>
      <c r="C935" s="81" t="s">
        <v>1095</v>
      </c>
      <c r="D935" s="44">
        <v>2142</v>
      </c>
      <c r="E935" s="44">
        <v>1510</v>
      </c>
      <c r="F935" s="44">
        <v>50</v>
      </c>
      <c r="G935" s="44">
        <v>250</v>
      </c>
      <c r="H935" s="25" t="s">
        <v>606</v>
      </c>
      <c r="I935" s="44">
        <v>3702</v>
      </c>
      <c r="J935" s="44">
        <v>178.81</v>
      </c>
      <c r="K935" s="25" t="s">
        <v>606</v>
      </c>
      <c r="L935" s="44"/>
      <c r="M935" s="44">
        <v>3763.4700000000003</v>
      </c>
    </row>
    <row r="936" spans="1:13" ht="20.100000000000001" customHeight="1" x14ac:dyDescent="0.2">
      <c r="A936" s="89">
        <v>927</v>
      </c>
      <c r="B936" s="80" t="s">
        <v>1421</v>
      </c>
      <c r="C936" s="81" t="s">
        <v>622</v>
      </c>
      <c r="D936" s="44">
        <v>2176.2000000000003</v>
      </c>
      <c r="E936" s="44">
        <v>1510</v>
      </c>
      <c r="F936" s="44">
        <v>75</v>
      </c>
      <c r="G936" s="44">
        <v>250</v>
      </c>
      <c r="H936" s="25" t="s">
        <v>606</v>
      </c>
      <c r="I936" s="44">
        <v>3761.2000000000003</v>
      </c>
      <c r="J936" s="44">
        <v>181.67</v>
      </c>
      <c r="K936" s="25" t="s">
        <v>606</v>
      </c>
      <c r="L936" s="44"/>
      <c r="M936" s="44">
        <v>3804.86</v>
      </c>
    </row>
    <row r="937" spans="1:13" ht="20.100000000000001" customHeight="1" x14ac:dyDescent="0.2">
      <c r="A937" s="89">
        <v>928</v>
      </c>
      <c r="B937" s="70" t="s">
        <v>1000</v>
      </c>
      <c r="C937" s="61" t="s">
        <v>869</v>
      </c>
      <c r="D937" s="25">
        <v>2142</v>
      </c>
      <c r="E937" s="25">
        <v>1510</v>
      </c>
      <c r="F937" s="25">
        <v>0</v>
      </c>
      <c r="G937" s="25">
        <v>250</v>
      </c>
      <c r="H937" s="25" t="s">
        <v>606</v>
      </c>
      <c r="I937" s="25">
        <v>3652</v>
      </c>
      <c r="J937" s="25">
        <v>176.39</v>
      </c>
      <c r="K937" s="25" t="s">
        <v>606</v>
      </c>
      <c r="L937" s="25"/>
      <c r="M937" s="25">
        <v>3705.8900000000003</v>
      </c>
    </row>
    <row r="938" spans="1:13" ht="20.100000000000001" customHeight="1" x14ac:dyDescent="0.2">
      <c r="A938" s="89">
        <v>929</v>
      </c>
      <c r="B938" s="80" t="s">
        <v>1618</v>
      </c>
      <c r="C938" s="81" t="s">
        <v>943</v>
      </c>
      <c r="D938" s="44">
        <v>2142</v>
      </c>
      <c r="E938" s="44">
        <v>1510</v>
      </c>
      <c r="F938" s="25" t="s">
        <v>606</v>
      </c>
      <c r="G938" s="44">
        <v>250</v>
      </c>
      <c r="H938" s="25" t="s">
        <v>606</v>
      </c>
      <c r="I938" s="44">
        <v>3652</v>
      </c>
      <c r="J938" s="44">
        <v>176.39</v>
      </c>
      <c r="K938" s="25" t="s">
        <v>606</v>
      </c>
      <c r="L938" s="44"/>
      <c r="M938" s="44">
        <v>3313.89</v>
      </c>
    </row>
    <row r="939" spans="1:13" ht="20.100000000000001" customHeight="1" x14ac:dyDescent="0.2">
      <c r="A939" s="89">
        <v>930</v>
      </c>
      <c r="B939" s="80" t="s">
        <v>1295</v>
      </c>
      <c r="C939" s="81" t="s">
        <v>672</v>
      </c>
      <c r="D939" s="44">
        <v>2142</v>
      </c>
      <c r="E939" s="44">
        <v>1510</v>
      </c>
      <c r="F939" s="44">
        <v>35</v>
      </c>
      <c r="G939" s="44">
        <v>250</v>
      </c>
      <c r="H939" s="25" t="s">
        <v>606</v>
      </c>
      <c r="I939" s="44">
        <v>3687</v>
      </c>
      <c r="J939" s="44">
        <v>178.08</v>
      </c>
      <c r="K939" s="25" t="s">
        <v>606</v>
      </c>
      <c r="L939" s="44"/>
      <c r="M939" s="44">
        <v>3739.2</v>
      </c>
    </row>
    <row r="940" spans="1:13" ht="20.100000000000001" customHeight="1" x14ac:dyDescent="0.2">
      <c r="A940" s="89">
        <v>931</v>
      </c>
      <c r="B940" s="60" t="s">
        <v>790</v>
      </c>
      <c r="C940" s="61" t="s">
        <v>869</v>
      </c>
      <c r="D940" s="25">
        <v>2142</v>
      </c>
      <c r="E940" s="25">
        <v>1510</v>
      </c>
      <c r="F940" s="25">
        <v>50</v>
      </c>
      <c r="G940" s="25">
        <v>250</v>
      </c>
      <c r="H940" s="25" t="s">
        <v>606</v>
      </c>
      <c r="I940" s="25">
        <v>3702</v>
      </c>
      <c r="J940" s="25">
        <v>178.81</v>
      </c>
      <c r="K940" s="25" t="s">
        <v>606</v>
      </c>
      <c r="L940" s="25"/>
      <c r="M940" s="25">
        <v>2059.17</v>
      </c>
    </row>
    <row r="941" spans="1:13" ht="20.100000000000001" customHeight="1" x14ac:dyDescent="0.2">
      <c r="A941" s="89">
        <v>932</v>
      </c>
      <c r="B941" s="80" t="s">
        <v>1857</v>
      </c>
      <c r="C941" s="81" t="s">
        <v>1260</v>
      </c>
      <c r="D941" s="44">
        <v>1595.88</v>
      </c>
      <c r="E941" s="44">
        <v>1107.33</v>
      </c>
      <c r="F941" s="25" t="s">
        <v>606</v>
      </c>
      <c r="G941" s="44">
        <v>183.33</v>
      </c>
      <c r="H941" s="25" t="s">
        <v>606</v>
      </c>
      <c r="I941" s="44">
        <v>1107.33</v>
      </c>
      <c r="J941" s="44">
        <v>2703.21</v>
      </c>
      <c r="K941" s="25" t="s">
        <v>606</v>
      </c>
      <c r="L941" s="44"/>
      <c r="M941" s="44">
        <v>2755.97</v>
      </c>
    </row>
    <row r="942" spans="1:13" ht="20.100000000000001" customHeight="1" x14ac:dyDescent="0.2">
      <c r="A942" s="89">
        <v>933</v>
      </c>
      <c r="B942" s="60" t="s">
        <v>857</v>
      </c>
      <c r="C942" s="61" t="s">
        <v>869</v>
      </c>
      <c r="D942" s="25">
        <v>2142</v>
      </c>
      <c r="E942" s="25">
        <v>1510</v>
      </c>
      <c r="F942" s="25">
        <v>35</v>
      </c>
      <c r="G942" s="25">
        <v>250</v>
      </c>
      <c r="H942" s="25" t="s">
        <v>606</v>
      </c>
      <c r="I942" s="25">
        <v>3687</v>
      </c>
      <c r="J942" s="25">
        <v>178.08</v>
      </c>
      <c r="K942" s="25" t="s">
        <v>606</v>
      </c>
      <c r="L942" s="25"/>
      <c r="M942" s="25">
        <v>2211.36</v>
      </c>
    </row>
    <row r="943" spans="1:13" ht="20.100000000000001" customHeight="1" x14ac:dyDescent="0.2">
      <c r="A943" s="89">
        <v>934</v>
      </c>
      <c r="B943" s="80" t="s">
        <v>1663</v>
      </c>
      <c r="C943" s="81" t="s">
        <v>646</v>
      </c>
      <c r="D943" s="44">
        <v>2347.5</v>
      </c>
      <c r="E943" s="44">
        <v>1510</v>
      </c>
      <c r="F943" s="44">
        <v>75</v>
      </c>
      <c r="G943" s="44">
        <v>250</v>
      </c>
      <c r="H943" s="25" t="s">
        <v>606</v>
      </c>
      <c r="I943" s="44">
        <v>3932.5</v>
      </c>
      <c r="J943" s="44">
        <v>189.94</v>
      </c>
      <c r="K943" s="25" t="s">
        <v>606</v>
      </c>
      <c r="L943" s="44"/>
      <c r="M943" s="44">
        <v>3953.09</v>
      </c>
    </row>
    <row r="944" spans="1:13" ht="20.100000000000001" customHeight="1" x14ac:dyDescent="0.2">
      <c r="A944" s="89">
        <v>935</v>
      </c>
      <c r="B944" s="80" t="s">
        <v>1372</v>
      </c>
      <c r="C944" s="81" t="s">
        <v>622</v>
      </c>
      <c r="D944" s="44">
        <v>2176.2000000000003</v>
      </c>
      <c r="E944" s="44">
        <v>1510</v>
      </c>
      <c r="F944" s="44">
        <v>50</v>
      </c>
      <c r="G944" s="44">
        <v>250</v>
      </c>
      <c r="H944" s="25" t="s">
        <v>606</v>
      </c>
      <c r="I944" s="44">
        <v>3736.2000000000003</v>
      </c>
      <c r="J944" s="44">
        <v>180.46</v>
      </c>
      <c r="K944" s="25" t="s">
        <v>606</v>
      </c>
      <c r="L944" s="44"/>
      <c r="M944" s="44">
        <v>1903.5500000000002</v>
      </c>
    </row>
    <row r="945" spans="1:13" ht="20.100000000000001" customHeight="1" x14ac:dyDescent="0.2">
      <c r="A945" s="89">
        <v>936</v>
      </c>
      <c r="B945" s="80" t="s">
        <v>1684</v>
      </c>
      <c r="C945" s="81" t="s">
        <v>1814</v>
      </c>
      <c r="D945" s="44">
        <v>2207.6999999999998</v>
      </c>
      <c r="E945" s="44">
        <v>1510</v>
      </c>
      <c r="F945" s="44">
        <v>75</v>
      </c>
      <c r="G945" s="44">
        <v>250</v>
      </c>
      <c r="H945" s="25" t="s">
        <v>606</v>
      </c>
      <c r="I945" s="44">
        <v>3792.7</v>
      </c>
      <c r="J945" s="44">
        <v>183.19</v>
      </c>
      <c r="K945" s="25" t="s">
        <v>606</v>
      </c>
      <c r="L945" s="44"/>
      <c r="M945" s="44">
        <v>3830.2799999999997</v>
      </c>
    </row>
    <row r="946" spans="1:13" ht="20.100000000000001" customHeight="1" x14ac:dyDescent="0.2">
      <c r="A946" s="89">
        <v>937</v>
      </c>
      <c r="B946" s="60" t="s">
        <v>1038</v>
      </c>
      <c r="C946" s="61" t="s">
        <v>1072</v>
      </c>
      <c r="D946" s="25">
        <v>2142</v>
      </c>
      <c r="E946" s="25">
        <v>1510</v>
      </c>
      <c r="F946" s="25">
        <v>75</v>
      </c>
      <c r="G946" s="25">
        <v>250</v>
      </c>
      <c r="H946" s="25" t="s">
        <v>606</v>
      </c>
      <c r="I946" s="25">
        <v>3727</v>
      </c>
      <c r="J946" s="25">
        <v>180.01</v>
      </c>
      <c r="K946" s="25" t="s">
        <v>606</v>
      </c>
      <c r="L946" s="25"/>
      <c r="M946" s="25">
        <v>3777.27</v>
      </c>
    </row>
    <row r="947" spans="1:13" ht="20.100000000000001" customHeight="1" x14ac:dyDescent="0.2">
      <c r="A947" s="89">
        <v>938</v>
      </c>
      <c r="B947" s="60" t="s">
        <v>976</v>
      </c>
      <c r="C947" s="61" t="s">
        <v>869</v>
      </c>
      <c r="D947" s="25">
        <v>2142</v>
      </c>
      <c r="E947" s="25">
        <v>1510</v>
      </c>
      <c r="F947" s="25">
        <v>75</v>
      </c>
      <c r="G947" s="25">
        <v>250</v>
      </c>
      <c r="H947" s="25" t="s">
        <v>606</v>
      </c>
      <c r="I947" s="25">
        <v>3727</v>
      </c>
      <c r="J947" s="25">
        <v>180.01</v>
      </c>
      <c r="K947" s="25" t="s">
        <v>606</v>
      </c>
      <c r="L947" s="25"/>
      <c r="M947" s="25">
        <v>3777.27</v>
      </c>
    </row>
    <row r="948" spans="1:13" ht="20.100000000000001" customHeight="1" x14ac:dyDescent="0.2">
      <c r="A948" s="89">
        <v>939</v>
      </c>
      <c r="B948" s="60" t="s">
        <v>1027</v>
      </c>
      <c r="C948" s="61" t="s">
        <v>966</v>
      </c>
      <c r="D948" s="25">
        <v>2142</v>
      </c>
      <c r="E948" s="25">
        <v>1510</v>
      </c>
      <c r="F948" s="25">
        <v>50</v>
      </c>
      <c r="G948" s="25">
        <v>250</v>
      </c>
      <c r="H948" s="25" t="s">
        <v>606</v>
      </c>
      <c r="I948" s="25">
        <v>3702</v>
      </c>
      <c r="J948" s="25">
        <v>178.81</v>
      </c>
      <c r="K948" s="25" t="s">
        <v>606</v>
      </c>
      <c r="L948" s="25"/>
      <c r="M948" s="25">
        <v>2809.9300000000003</v>
      </c>
    </row>
    <row r="949" spans="1:13" ht="20.100000000000001" customHeight="1" x14ac:dyDescent="0.2">
      <c r="A949" s="89">
        <v>940</v>
      </c>
      <c r="B949" s="67" t="s">
        <v>1829</v>
      </c>
      <c r="C949" s="75" t="s">
        <v>597</v>
      </c>
      <c r="D949" s="30">
        <v>1856.4</v>
      </c>
      <c r="E949" s="25">
        <v>1308.67</v>
      </c>
      <c r="F949" s="25" t="s">
        <v>606</v>
      </c>
      <c r="G949" s="30">
        <v>216.67</v>
      </c>
      <c r="H949" s="25" t="s">
        <v>606</v>
      </c>
      <c r="I949" s="25">
        <v>3228.8700000000003</v>
      </c>
      <c r="J949" s="25">
        <v>152.87</v>
      </c>
      <c r="K949" s="25" t="s">
        <v>606</v>
      </c>
      <c r="L949" s="25"/>
      <c r="M949" s="25">
        <v>3228.8700000000003</v>
      </c>
    </row>
    <row r="950" spans="1:13" ht="20.100000000000001" customHeight="1" x14ac:dyDescent="0.2">
      <c r="A950" s="89">
        <v>941</v>
      </c>
      <c r="B950" s="60" t="s">
        <v>731</v>
      </c>
      <c r="C950" s="61" t="s">
        <v>744</v>
      </c>
      <c r="D950" s="25">
        <v>2176.2000000000003</v>
      </c>
      <c r="E950" s="25">
        <v>1510</v>
      </c>
      <c r="F950" s="25">
        <v>50</v>
      </c>
      <c r="G950" s="25">
        <v>250</v>
      </c>
      <c r="H950" s="25" t="s">
        <v>606</v>
      </c>
      <c r="I950" s="25">
        <v>3736.2</v>
      </c>
      <c r="J950" s="25">
        <v>180.46</v>
      </c>
      <c r="K950" s="25" t="s">
        <v>606</v>
      </c>
      <c r="L950" s="25"/>
      <c r="M950" s="25">
        <v>3781.0699999999997</v>
      </c>
    </row>
    <row r="951" spans="1:13" ht="20.100000000000001" customHeight="1" x14ac:dyDescent="0.2">
      <c r="A951" s="89">
        <v>942</v>
      </c>
      <c r="B951" s="67" t="s">
        <v>568</v>
      </c>
      <c r="C951" s="75" t="s">
        <v>600</v>
      </c>
      <c r="D951" s="25">
        <v>2269.1999999999998</v>
      </c>
      <c r="E951" s="25">
        <v>1510</v>
      </c>
      <c r="F951" s="25" t="s">
        <v>606</v>
      </c>
      <c r="G951" s="25">
        <v>250</v>
      </c>
      <c r="H951" s="25" t="s">
        <v>606</v>
      </c>
      <c r="I951" s="25">
        <v>3808.5299999999997</v>
      </c>
      <c r="J951" s="25">
        <v>182.54</v>
      </c>
      <c r="K951" s="25" t="s">
        <v>606</v>
      </c>
      <c r="L951" s="25"/>
      <c r="M951" s="25">
        <v>3808.5299999999997</v>
      </c>
    </row>
    <row r="952" spans="1:13" ht="20.100000000000001" customHeight="1" x14ac:dyDescent="0.2">
      <c r="A952" s="89">
        <v>943</v>
      </c>
      <c r="B952" s="80" t="s">
        <v>1322</v>
      </c>
      <c r="C952" s="81" t="s">
        <v>672</v>
      </c>
      <c r="D952" s="44">
        <v>2142</v>
      </c>
      <c r="E952" s="44">
        <v>1510</v>
      </c>
      <c r="F952" s="44">
        <v>50</v>
      </c>
      <c r="G952" s="44">
        <v>250</v>
      </c>
      <c r="H952" s="25" t="s">
        <v>606</v>
      </c>
      <c r="I952" s="44">
        <v>3702</v>
      </c>
      <c r="J952" s="44">
        <v>178.81</v>
      </c>
      <c r="K952" s="25" t="s">
        <v>606</v>
      </c>
      <c r="L952" s="44"/>
      <c r="M952" s="44">
        <v>3355.9700000000003</v>
      </c>
    </row>
    <row r="953" spans="1:13" ht="20.100000000000001" customHeight="1" x14ac:dyDescent="0.2">
      <c r="A953" s="89">
        <v>944</v>
      </c>
      <c r="B953" s="80" t="s">
        <v>1755</v>
      </c>
      <c r="C953" s="81" t="s">
        <v>1081</v>
      </c>
      <c r="D953" s="44">
        <v>0</v>
      </c>
      <c r="E953" s="44">
        <v>0</v>
      </c>
      <c r="F953" s="25" t="s">
        <v>606</v>
      </c>
      <c r="G953" s="44">
        <v>250</v>
      </c>
      <c r="H953" s="25" t="s">
        <v>606</v>
      </c>
      <c r="I953" s="44">
        <v>0</v>
      </c>
      <c r="J953" s="44">
        <v>0</v>
      </c>
      <c r="K953" s="25" t="s">
        <v>606</v>
      </c>
      <c r="L953" s="44"/>
      <c r="M953" s="44">
        <v>250</v>
      </c>
    </row>
    <row r="954" spans="1:13" ht="20.100000000000001" customHeight="1" x14ac:dyDescent="0.2">
      <c r="A954" s="89">
        <v>945</v>
      </c>
      <c r="B954" s="80" t="s">
        <v>1290</v>
      </c>
      <c r="C954" s="81" t="s">
        <v>672</v>
      </c>
      <c r="D954" s="44">
        <v>2142</v>
      </c>
      <c r="E954" s="44">
        <v>1510</v>
      </c>
      <c r="F954" s="44">
        <v>35</v>
      </c>
      <c r="G954" s="44">
        <v>250</v>
      </c>
      <c r="H954" s="25" t="s">
        <v>606</v>
      </c>
      <c r="I954" s="44">
        <v>3687</v>
      </c>
      <c r="J954" s="44">
        <v>178.08</v>
      </c>
      <c r="K954" s="25" t="s">
        <v>606</v>
      </c>
      <c r="L954" s="44"/>
      <c r="M954" s="44">
        <v>3739.2</v>
      </c>
    </row>
    <row r="955" spans="1:13" ht="20.100000000000001" customHeight="1" x14ac:dyDescent="0.2">
      <c r="A955" s="89">
        <v>946</v>
      </c>
      <c r="B955" s="80" t="s">
        <v>1486</v>
      </c>
      <c r="C955" s="81" t="s">
        <v>1095</v>
      </c>
      <c r="D955" s="44">
        <v>2142</v>
      </c>
      <c r="E955" s="44">
        <v>1510</v>
      </c>
      <c r="F955" s="44">
        <v>50</v>
      </c>
      <c r="G955" s="44">
        <v>250</v>
      </c>
      <c r="H955" s="25" t="s">
        <v>606</v>
      </c>
      <c r="I955" s="44">
        <v>3702</v>
      </c>
      <c r="J955" s="44">
        <v>178.81</v>
      </c>
      <c r="K955" s="25" t="s">
        <v>606</v>
      </c>
      <c r="L955" s="44"/>
      <c r="M955" s="44">
        <v>1849.4899999999998</v>
      </c>
    </row>
    <row r="956" spans="1:13" ht="20.100000000000001" customHeight="1" x14ac:dyDescent="0.2">
      <c r="A956" s="89">
        <v>947</v>
      </c>
      <c r="B956" s="60" t="s">
        <v>771</v>
      </c>
      <c r="C956" s="61" t="s">
        <v>745</v>
      </c>
      <c r="D956" s="25">
        <v>2142</v>
      </c>
      <c r="E956" s="25">
        <v>1510</v>
      </c>
      <c r="F956" s="25">
        <v>50</v>
      </c>
      <c r="G956" s="25">
        <v>250</v>
      </c>
      <c r="H956" s="25" t="s">
        <v>606</v>
      </c>
      <c r="I956" s="25">
        <v>3702</v>
      </c>
      <c r="J956" s="25">
        <v>178.81</v>
      </c>
      <c r="K956" s="25" t="s">
        <v>606</v>
      </c>
      <c r="L956" s="25"/>
      <c r="M956" s="25">
        <v>1983.6500000000003</v>
      </c>
    </row>
    <row r="957" spans="1:13" ht="20.100000000000001" customHeight="1" x14ac:dyDescent="0.2">
      <c r="A957" s="89">
        <v>948</v>
      </c>
      <c r="B957" s="80" t="s">
        <v>1342</v>
      </c>
      <c r="C957" s="81" t="s">
        <v>622</v>
      </c>
      <c r="D957" s="44">
        <v>2176.2000000000003</v>
      </c>
      <c r="E957" s="44">
        <v>1510</v>
      </c>
      <c r="F957" s="44">
        <v>50</v>
      </c>
      <c r="G957" s="44">
        <v>250</v>
      </c>
      <c r="H957" s="25" t="s">
        <v>606</v>
      </c>
      <c r="I957" s="44">
        <v>3736.2000000000003</v>
      </c>
      <c r="J957" s="44">
        <v>180.46</v>
      </c>
      <c r="K957" s="25" t="s">
        <v>606</v>
      </c>
      <c r="L957" s="44"/>
      <c r="M957" s="44">
        <v>3370.09</v>
      </c>
    </row>
    <row r="958" spans="1:13" ht="20.100000000000001" customHeight="1" x14ac:dyDescent="0.2">
      <c r="A958" s="89">
        <v>949</v>
      </c>
      <c r="B958" s="49" t="s">
        <v>1241</v>
      </c>
      <c r="C958" s="81" t="s">
        <v>1178</v>
      </c>
      <c r="D958" s="44">
        <v>2269.1999999999998</v>
      </c>
      <c r="E958" s="44">
        <v>1510</v>
      </c>
      <c r="F958" s="25" t="s">
        <v>606</v>
      </c>
      <c r="G958" s="44">
        <v>250</v>
      </c>
      <c r="H958" s="25" t="s">
        <v>606</v>
      </c>
      <c r="I958" s="44">
        <v>3779.2</v>
      </c>
      <c r="J958" s="44">
        <v>182.54</v>
      </c>
      <c r="K958" s="25" t="s">
        <v>606</v>
      </c>
      <c r="L958" s="44"/>
      <c r="M958" s="54">
        <v>3846.66</v>
      </c>
    </row>
    <row r="959" spans="1:13" ht="20.100000000000001" customHeight="1" x14ac:dyDescent="0.2">
      <c r="A959" s="89">
        <v>950</v>
      </c>
      <c r="B959" s="60" t="s">
        <v>740</v>
      </c>
      <c r="C959" s="61" t="s">
        <v>745</v>
      </c>
      <c r="D959" s="25">
        <v>2142</v>
      </c>
      <c r="E959" s="25">
        <v>1510</v>
      </c>
      <c r="F959" s="25">
        <v>50</v>
      </c>
      <c r="G959" s="25">
        <v>250</v>
      </c>
      <c r="H959" s="25" t="s">
        <v>606</v>
      </c>
      <c r="I959" s="25">
        <v>3702</v>
      </c>
      <c r="J959" s="25">
        <v>178.81</v>
      </c>
      <c r="K959" s="25" t="s">
        <v>606</v>
      </c>
      <c r="L959" s="25"/>
      <c r="M959" s="25">
        <v>3346.2500000000005</v>
      </c>
    </row>
    <row r="960" spans="1:13" ht="20.100000000000001" customHeight="1" x14ac:dyDescent="0.2">
      <c r="A960" s="89">
        <v>951</v>
      </c>
      <c r="B960" s="80" t="s">
        <v>1405</v>
      </c>
      <c r="C960" s="81" t="s">
        <v>672</v>
      </c>
      <c r="D960" s="44">
        <v>2142</v>
      </c>
      <c r="E960" s="44">
        <v>1510</v>
      </c>
      <c r="F960" s="44">
        <v>35</v>
      </c>
      <c r="G960" s="44">
        <v>250</v>
      </c>
      <c r="H960" s="25" t="s">
        <v>606</v>
      </c>
      <c r="I960" s="44">
        <v>3687</v>
      </c>
      <c r="J960" s="44">
        <v>178.08</v>
      </c>
      <c r="K960" s="25" t="s">
        <v>606</v>
      </c>
      <c r="L960" s="44"/>
      <c r="M960" s="44">
        <v>2234.9900000000002</v>
      </c>
    </row>
    <row r="961" spans="1:13" ht="20.100000000000001" customHeight="1" x14ac:dyDescent="0.2">
      <c r="A961" s="89">
        <v>952</v>
      </c>
      <c r="B961" s="80" t="s">
        <v>1731</v>
      </c>
      <c r="C961" s="81" t="s">
        <v>1095</v>
      </c>
      <c r="D961" s="44">
        <v>2142</v>
      </c>
      <c r="E961" s="44">
        <v>1510</v>
      </c>
      <c r="F961" s="44">
        <v>35</v>
      </c>
      <c r="G961" s="44">
        <v>250</v>
      </c>
      <c r="H961" s="25" t="s">
        <v>606</v>
      </c>
      <c r="I961" s="44">
        <v>3687</v>
      </c>
      <c r="J961" s="44">
        <v>178.08</v>
      </c>
      <c r="K961" s="25" t="s">
        <v>606</v>
      </c>
      <c r="L961" s="44"/>
      <c r="M961" s="44">
        <v>1901.04</v>
      </c>
    </row>
    <row r="962" spans="1:13" ht="20.100000000000001" customHeight="1" x14ac:dyDescent="0.2">
      <c r="A962" s="89">
        <v>953</v>
      </c>
      <c r="B962" s="80" t="s">
        <v>1135</v>
      </c>
      <c r="C962" s="81" t="s">
        <v>610</v>
      </c>
      <c r="D962" s="44">
        <v>2176.2000000000003</v>
      </c>
      <c r="E962" s="44">
        <v>1510</v>
      </c>
      <c r="F962" s="25" t="s">
        <v>606</v>
      </c>
      <c r="G962" s="44">
        <v>250</v>
      </c>
      <c r="H962" s="25" t="s">
        <v>606</v>
      </c>
      <c r="I962" s="44">
        <v>3686.2</v>
      </c>
      <c r="J962" s="44">
        <v>178.04</v>
      </c>
      <c r="K962" s="25" t="s">
        <v>606</v>
      </c>
      <c r="L962" s="44"/>
      <c r="M962" s="44">
        <v>2366.14</v>
      </c>
    </row>
    <row r="963" spans="1:13" ht="20.100000000000001" customHeight="1" x14ac:dyDescent="0.2">
      <c r="A963" s="89">
        <v>954</v>
      </c>
      <c r="B963" s="80" t="s">
        <v>1172</v>
      </c>
      <c r="C963" s="81" t="s">
        <v>598</v>
      </c>
      <c r="D963" s="44">
        <v>2142</v>
      </c>
      <c r="E963" s="44">
        <v>1510</v>
      </c>
      <c r="F963" s="25" t="s">
        <v>606</v>
      </c>
      <c r="G963" s="44">
        <v>250</v>
      </c>
      <c r="H963" s="25" t="s">
        <v>606</v>
      </c>
      <c r="I963" s="44">
        <v>3652</v>
      </c>
      <c r="J963" s="44">
        <v>176.39</v>
      </c>
      <c r="K963" s="25" t="s">
        <v>606</v>
      </c>
      <c r="L963" s="44"/>
      <c r="M963" s="44">
        <v>3715.61</v>
      </c>
    </row>
    <row r="964" spans="1:13" ht="20.100000000000001" customHeight="1" x14ac:dyDescent="0.2">
      <c r="A964" s="89">
        <v>955</v>
      </c>
      <c r="B964" s="80" t="s">
        <v>1196</v>
      </c>
      <c r="C964" s="81" t="s">
        <v>943</v>
      </c>
      <c r="D964" s="44">
        <v>2142</v>
      </c>
      <c r="E964" s="44">
        <v>1510</v>
      </c>
      <c r="F964" s="25" t="s">
        <v>606</v>
      </c>
      <c r="G964" s="44">
        <v>250</v>
      </c>
      <c r="H964" s="25" t="s">
        <v>606</v>
      </c>
      <c r="I964" s="44">
        <v>3652</v>
      </c>
      <c r="J964" s="44">
        <v>176.39</v>
      </c>
      <c r="K964" s="25" t="s">
        <v>606</v>
      </c>
      <c r="L964" s="44"/>
      <c r="M964" s="44">
        <v>3725.61</v>
      </c>
    </row>
    <row r="965" spans="1:13" ht="20.100000000000001" customHeight="1" x14ac:dyDescent="0.2">
      <c r="A965" s="89">
        <v>956</v>
      </c>
      <c r="B965" s="60" t="s">
        <v>725</v>
      </c>
      <c r="C965" s="61" t="s">
        <v>646</v>
      </c>
      <c r="D965" s="25">
        <v>2347.5</v>
      </c>
      <c r="E965" s="25">
        <v>1510</v>
      </c>
      <c r="F965" s="25">
        <v>50</v>
      </c>
      <c r="G965" s="25">
        <v>250</v>
      </c>
      <c r="H965" s="25" t="s">
        <v>606</v>
      </c>
      <c r="I965" s="25">
        <v>3907.5</v>
      </c>
      <c r="J965" s="25">
        <v>188.73</v>
      </c>
      <c r="K965" s="25" t="s">
        <v>606</v>
      </c>
      <c r="L965" s="25"/>
      <c r="M965" s="25">
        <v>2613.0000000000005</v>
      </c>
    </row>
    <row r="966" spans="1:13" ht="20.100000000000001" customHeight="1" x14ac:dyDescent="0.2">
      <c r="A966" s="89">
        <v>957</v>
      </c>
      <c r="B966" s="80" t="s">
        <v>1318</v>
      </c>
      <c r="C966" s="81" t="s">
        <v>672</v>
      </c>
      <c r="D966" s="44">
        <v>2142</v>
      </c>
      <c r="E966" s="44">
        <v>1510</v>
      </c>
      <c r="F966" s="44">
        <v>50</v>
      </c>
      <c r="G966" s="44">
        <v>250</v>
      </c>
      <c r="H966" s="25" t="s">
        <v>606</v>
      </c>
      <c r="I966" s="44">
        <v>3702</v>
      </c>
      <c r="J966" s="44">
        <v>178.81</v>
      </c>
      <c r="K966" s="25" t="s">
        <v>606</v>
      </c>
      <c r="L966" s="44"/>
      <c r="M966" s="44">
        <v>1957.1100000000001</v>
      </c>
    </row>
    <row r="967" spans="1:13" ht="20.100000000000001" customHeight="1" x14ac:dyDescent="0.2">
      <c r="A967" s="89">
        <v>958</v>
      </c>
      <c r="B967" s="80" t="s">
        <v>1440</v>
      </c>
      <c r="C967" s="81" t="s">
        <v>672</v>
      </c>
      <c r="D967" s="44">
        <v>2142</v>
      </c>
      <c r="E967" s="44">
        <v>1510</v>
      </c>
      <c r="F967" s="44">
        <v>50</v>
      </c>
      <c r="G967" s="44">
        <v>250</v>
      </c>
      <c r="H967" s="25" t="s">
        <v>606</v>
      </c>
      <c r="I967" s="44">
        <v>3702</v>
      </c>
      <c r="J967" s="44">
        <v>178.81</v>
      </c>
      <c r="K967" s="25" t="s">
        <v>606</v>
      </c>
      <c r="L967" s="44"/>
      <c r="M967" s="44">
        <v>3753.47</v>
      </c>
    </row>
    <row r="968" spans="1:13" ht="20.100000000000001" customHeight="1" x14ac:dyDescent="0.2">
      <c r="A968" s="89">
        <v>959</v>
      </c>
      <c r="B968" s="80" t="s">
        <v>1634</v>
      </c>
      <c r="C968" s="81" t="s">
        <v>1642</v>
      </c>
      <c r="D968" s="44">
        <v>2176.2000000000003</v>
      </c>
      <c r="E968" s="44">
        <v>1510</v>
      </c>
      <c r="F968" s="25" t="s">
        <v>606</v>
      </c>
      <c r="G968" s="44">
        <v>250</v>
      </c>
      <c r="H968" s="25" t="s">
        <v>606</v>
      </c>
      <c r="I968" s="44">
        <v>3686.2000000000003</v>
      </c>
      <c r="J968" s="44">
        <v>178.04</v>
      </c>
      <c r="K968" s="25" t="s">
        <v>606</v>
      </c>
      <c r="L968" s="44"/>
      <c r="M968" s="44">
        <v>3758.16</v>
      </c>
    </row>
    <row r="969" spans="1:13" ht="20.100000000000001" customHeight="1" x14ac:dyDescent="0.2">
      <c r="A969" s="89">
        <v>960</v>
      </c>
      <c r="B969" s="80" t="s">
        <v>1661</v>
      </c>
      <c r="C969" s="81" t="s">
        <v>646</v>
      </c>
      <c r="D969" s="44">
        <v>2347.5</v>
      </c>
      <c r="E969" s="44">
        <v>1510</v>
      </c>
      <c r="F969" s="44">
        <v>35</v>
      </c>
      <c r="G969" s="44">
        <v>250</v>
      </c>
      <c r="H969" s="25" t="s">
        <v>606</v>
      </c>
      <c r="I969" s="44">
        <v>3892.5</v>
      </c>
      <c r="J969" s="44">
        <v>188.01</v>
      </c>
      <c r="K969" s="25" t="s">
        <v>606</v>
      </c>
      <c r="L969" s="44"/>
      <c r="M969" s="44">
        <v>1593.2599999999995</v>
      </c>
    </row>
    <row r="970" spans="1:13" ht="20.100000000000001" customHeight="1" x14ac:dyDescent="0.2">
      <c r="A970" s="89">
        <v>961</v>
      </c>
      <c r="B970" s="60" t="s">
        <v>653</v>
      </c>
      <c r="C970" s="61" t="s">
        <v>671</v>
      </c>
      <c r="D970" s="25">
        <v>2176.2000000000003</v>
      </c>
      <c r="E970" s="25">
        <v>1510</v>
      </c>
      <c r="F970" s="25">
        <v>75</v>
      </c>
      <c r="G970" s="25">
        <v>250</v>
      </c>
      <c r="H970" s="25" t="s">
        <v>606</v>
      </c>
      <c r="I970" s="25">
        <v>3761.2000000000003</v>
      </c>
      <c r="J970" s="25">
        <v>181.67</v>
      </c>
      <c r="K970" s="25" t="s">
        <v>606</v>
      </c>
      <c r="L970" s="25"/>
      <c r="M970" s="25">
        <v>3804.86</v>
      </c>
    </row>
    <row r="971" spans="1:13" ht="20.100000000000001" customHeight="1" x14ac:dyDescent="0.2">
      <c r="A971" s="89">
        <v>962</v>
      </c>
      <c r="B971" s="80" t="s">
        <v>1153</v>
      </c>
      <c r="C971" s="81" t="s">
        <v>1178</v>
      </c>
      <c r="D971" s="44">
        <v>2327.7000000000003</v>
      </c>
      <c r="E971" s="44">
        <v>1510</v>
      </c>
      <c r="F971" s="25" t="s">
        <v>606</v>
      </c>
      <c r="G971" s="44">
        <v>250</v>
      </c>
      <c r="H971" s="25" t="s">
        <v>606</v>
      </c>
      <c r="I971" s="44">
        <v>3837.7</v>
      </c>
      <c r="J971" s="44">
        <v>185.36</v>
      </c>
      <c r="K971" s="25" t="s">
        <v>606</v>
      </c>
      <c r="L971" s="44"/>
      <c r="M971" s="44">
        <v>3892.34</v>
      </c>
    </row>
    <row r="972" spans="1:13" ht="20.100000000000001" customHeight="1" x14ac:dyDescent="0.2">
      <c r="A972" s="89">
        <v>963</v>
      </c>
      <c r="B972" s="80" t="s">
        <v>1493</v>
      </c>
      <c r="C972" s="81" t="s">
        <v>1508</v>
      </c>
      <c r="D972" s="44">
        <v>2142</v>
      </c>
      <c r="E972" s="44">
        <v>1510</v>
      </c>
      <c r="F972" s="44">
        <v>35</v>
      </c>
      <c r="G972" s="44">
        <v>250</v>
      </c>
      <c r="H972" s="25" t="s">
        <v>606</v>
      </c>
      <c r="I972" s="44">
        <v>3687</v>
      </c>
      <c r="J972" s="44">
        <v>178.08</v>
      </c>
      <c r="K972" s="25" t="s">
        <v>606</v>
      </c>
      <c r="L972" s="44"/>
      <c r="M972" s="44">
        <v>2655</v>
      </c>
    </row>
    <row r="973" spans="1:13" ht="20.100000000000001" customHeight="1" x14ac:dyDescent="0.2">
      <c r="A973" s="89">
        <v>964</v>
      </c>
      <c r="B973" s="60" t="s">
        <v>665</v>
      </c>
      <c r="C973" s="61" t="s">
        <v>672</v>
      </c>
      <c r="D973" s="25">
        <v>2142</v>
      </c>
      <c r="E973" s="25">
        <v>1510</v>
      </c>
      <c r="F973" s="25">
        <v>75</v>
      </c>
      <c r="G973" s="25">
        <v>250</v>
      </c>
      <c r="H973" s="25" t="s">
        <v>606</v>
      </c>
      <c r="I973" s="25">
        <v>3727</v>
      </c>
      <c r="J973" s="25">
        <v>180.01</v>
      </c>
      <c r="K973" s="25" t="s">
        <v>606</v>
      </c>
      <c r="L973" s="25"/>
      <c r="M973" s="25">
        <v>2319.91</v>
      </c>
    </row>
    <row r="974" spans="1:13" ht="20.100000000000001" customHeight="1" x14ac:dyDescent="0.2">
      <c r="A974" s="89">
        <v>965</v>
      </c>
      <c r="B974" s="60" t="s">
        <v>1030</v>
      </c>
      <c r="C974" s="61" t="s">
        <v>869</v>
      </c>
      <c r="D974" s="25">
        <v>2142</v>
      </c>
      <c r="E974" s="25">
        <v>1510</v>
      </c>
      <c r="F974" s="25" t="s">
        <v>606</v>
      </c>
      <c r="G974" s="25">
        <v>250</v>
      </c>
      <c r="H974" s="25" t="s">
        <v>606</v>
      </c>
      <c r="I974" s="25">
        <v>3652</v>
      </c>
      <c r="J974" s="25">
        <v>176.39</v>
      </c>
      <c r="K974" s="25" t="s">
        <v>606</v>
      </c>
      <c r="L974" s="25"/>
      <c r="M974" s="25">
        <v>3323.8900000000003</v>
      </c>
    </row>
    <row r="975" spans="1:13" ht="20.100000000000001" customHeight="1" x14ac:dyDescent="0.2">
      <c r="A975" s="89">
        <v>966</v>
      </c>
      <c r="B975" s="60" t="s">
        <v>630</v>
      </c>
      <c r="C975" s="61" t="s">
        <v>646</v>
      </c>
      <c r="D975" s="25">
        <v>2347.5</v>
      </c>
      <c r="E975" s="25">
        <v>1510</v>
      </c>
      <c r="F975" s="25" t="s">
        <v>606</v>
      </c>
      <c r="G975" s="25">
        <v>250</v>
      </c>
      <c r="H975" s="25" t="s">
        <v>606</v>
      </c>
      <c r="I975" s="25">
        <v>3857.5</v>
      </c>
      <c r="J975" s="25">
        <v>186.32</v>
      </c>
      <c r="K975" s="25" t="s">
        <v>606</v>
      </c>
      <c r="L975" s="25"/>
      <c r="M975" s="25">
        <v>3315.51</v>
      </c>
    </row>
    <row r="976" spans="1:13" ht="20.100000000000001" customHeight="1" x14ac:dyDescent="0.2">
      <c r="A976" s="89">
        <v>967</v>
      </c>
      <c r="B976" s="80" t="s">
        <v>1326</v>
      </c>
      <c r="C976" s="81" t="s">
        <v>672</v>
      </c>
      <c r="D976" s="44">
        <v>2142</v>
      </c>
      <c r="E976" s="44">
        <v>1510</v>
      </c>
      <c r="F976" s="44">
        <v>35</v>
      </c>
      <c r="G976" s="44">
        <v>250</v>
      </c>
      <c r="H976" s="25" t="s">
        <v>606</v>
      </c>
      <c r="I976" s="44">
        <v>3687</v>
      </c>
      <c r="J976" s="44">
        <v>178.08</v>
      </c>
      <c r="K976" s="25" t="s">
        <v>606</v>
      </c>
      <c r="L976" s="44"/>
      <c r="M976" s="44">
        <v>3343.35</v>
      </c>
    </row>
    <row r="977" spans="1:13" ht="20.100000000000001" customHeight="1" x14ac:dyDescent="0.2">
      <c r="A977" s="89">
        <v>968</v>
      </c>
      <c r="B977" s="80" t="s">
        <v>1410</v>
      </c>
      <c r="C977" s="81" t="s">
        <v>622</v>
      </c>
      <c r="D977" s="44">
        <v>2176.2000000000003</v>
      </c>
      <c r="E977" s="44">
        <v>1510</v>
      </c>
      <c r="F977" s="44">
        <v>35</v>
      </c>
      <c r="G977" s="44">
        <v>250</v>
      </c>
      <c r="H977" s="25" t="s">
        <v>606</v>
      </c>
      <c r="I977" s="44">
        <v>3721.2000000000003</v>
      </c>
      <c r="J977" s="44">
        <v>179.73</v>
      </c>
      <c r="K977" s="25" t="s">
        <v>606</v>
      </c>
      <c r="L977" s="44"/>
      <c r="M977" s="44">
        <v>3776.8</v>
      </c>
    </row>
    <row r="978" spans="1:13" ht="20.100000000000001" customHeight="1" x14ac:dyDescent="0.2">
      <c r="A978" s="89">
        <v>969</v>
      </c>
      <c r="B978" s="80" t="s">
        <v>1614</v>
      </c>
      <c r="C978" s="81" t="s">
        <v>1179</v>
      </c>
      <c r="D978" s="44">
        <v>2269.1999999999998</v>
      </c>
      <c r="E978" s="44">
        <v>1510</v>
      </c>
      <c r="F978" s="25" t="s">
        <v>606</v>
      </c>
      <c r="G978" s="44">
        <v>250</v>
      </c>
      <c r="H978" s="25" t="s">
        <v>606</v>
      </c>
      <c r="I978" s="44">
        <v>3779.2</v>
      </c>
      <c r="J978" s="44">
        <v>182.54</v>
      </c>
      <c r="K978" s="25" t="s">
        <v>606</v>
      </c>
      <c r="L978" s="44"/>
      <c r="M978" s="44">
        <v>3423.14</v>
      </c>
    </row>
    <row r="979" spans="1:13" ht="20.100000000000001" customHeight="1" x14ac:dyDescent="0.2">
      <c r="A979" s="89">
        <v>970</v>
      </c>
      <c r="B979" s="80" t="s">
        <v>1579</v>
      </c>
      <c r="C979" s="81" t="s">
        <v>598</v>
      </c>
      <c r="D979" s="44">
        <v>2142</v>
      </c>
      <c r="E979" s="44">
        <v>1510</v>
      </c>
      <c r="F979" s="25" t="s">
        <v>606</v>
      </c>
      <c r="G979" s="44">
        <v>250</v>
      </c>
      <c r="H979" s="25" t="s">
        <v>606</v>
      </c>
      <c r="I979" s="44">
        <v>3652</v>
      </c>
      <c r="J979" s="44">
        <v>176.39</v>
      </c>
      <c r="K979" s="25" t="s">
        <v>606</v>
      </c>
      <c r="L979" s="44"/>
      <c r="M979" s="44">
        <v>3705.89</v>
      </c>
    </row>
    <row r="980" spans="1:13" ht="20.100000000000001" customHeight="1" x14ac:dyDescent="0.2">
      <c r="A980" s="89">
        <v>971</v>
      </c>
      <c r="B980" s="60" t="s">
        <v>977</v>
      </c>
      <c r="C980" s="61" t="s">
        <v>869</v>
      </c>
      <c r="D980" s="25">
        <v>2142</v>
      </c>
      <c r="E980" s="25">
        <v>1510</v>
      </c>
      <c r="F980" s="25">
        <v>75</v>
      </c>
      <c r="G980" s="25">
        <v>250</v>
      </c>
      <c r="H980" s="25" t="s">
        <v>606</v>
      </c>
      <c r="I980" s="25">
        <v>3727</v>
      </c>
      <c r="J980" s="25">
        <v>180.01</v>
      </c>
      <c r="K980" s="25" t="s">
        <v>606</v>
      </c>
      <c r="L980" s="25"/>
      <c r="M980" s="25">
        <v>3777.27</v>
      </c>
    </row>
    <row r="981" spans="1:13" ht="20.100000000000001" customHeight="1" x14ac:dyDescent="0.2">
      <c r="A981" s="89">
        <v>972</v>
      </c>
      <c r="B981" s="60" t="s">
        <v>660</v>
      </c>
      <c r="C981" s="61" t="s">
        <v>671</v>
      </c>
      <c r="D981" s="25">
        <v>2176.2000000000003</v>
      </c>
      <c r="E981" s="25">
        <v>1510</v>
      </c>
      <c r="F981" s="25">
        <v>50</v>
      </c>
      <c r="G981" s="25">
        <v>250</v>
      </c>
      <c r="H981" s="25" t="s">
        <v>606</v>
      </c>
      <c r="I981" s="25">
        <v>3736.2000000000003</v>
      </c>
      <c r="J981" s="25">
        <v>180.46</v>
      </c>
      <c r="K981" s="25" t="s">
        <v>606</v>
      </c>
      <c r="L981" s="25"/>
      <c r="M981" s="25">
        <v>1397.37</v>
      </c>
    </row>
    <row r="982" spans="1:13" ht="20.100000000000001" customHeight="1" x14ac:dyDescent="0.2">
      <c r="A982" s="89">
        <v>973</v>
      </c>
      <c r="B982" s="80" t="s">
        <v>1576</v>
      </c>
      <c r="C982" s="81" t="s">
        <v>1636</v>
      </c>
      <c r="D982" s="44">
        <v>2142</v>
      </c>
      <c r="E982" s="44">
        <v>1510</v>
      </c>
      <c r="F982" s="44">
        <v>50</v>
      </c>
      <c r="G982" s="44">
        <v>250</v>
      </c>
      <c r="H982" s="25" t="s">
        <v>606</v>
      </c>
      <c r="I982" s="44">
        <v>3702</v>
      </c>
      <c r="J982" s="44">
        <v>178.81</v>
      </c>
      <c r="K982" s="25" t="s">
        <v>606</v>
      </c>
      <c r="L982" s="44"/>
      <c r="M982" s="44">
        <v>3753.47</v>
      </c>
    </row>
    <row r="983" spans="1:13" ht="20.100000000000001" customHeight="1" x14ac:dyDescent="0.2">
      <c r="A983" s="89">
        <v>974</v>
      </c>
      <c r="B983" s="73" t="s">
        <v>889</v>
      </c>
      <c r="C983" s="61" t="s">
        <v>869</v>
      </c>
      <c r="D983" s="25">
        <v>2142</v>
      </c>
      <c r="E983" s="25">
        <v>1510</v>
      </c>
      <c r="F983" s="25" t="s">
        <v>606</v>
      </c>
      <c r="G983" s="37">
        <v>250</v>
      </c>
      <c r="H983" s="25" t="s">
        <v>606</v>
      </c>
      <c r="I983" s="25">
        <v>3652</v>
      </c>
      <c r="J983" s="25">
        <v>176.39</v>
      </c>
      <c r="K983" s="25" t="s">
        <v>606</v>
      </c>
      <c r="L983" s="25"/>
      <c r="M983" s="25">
        <v>2039.6300000000003</v>
      </c>
    </row>
    <row r="984" spans="1:13" ht="20.100000000000001" customHeight="1" x14ac:dyDescent="0.2">
      <c r="A984" s="89">
        <v>975</v>
      </c>
      <c r="B984" s="80" t="s">
        <v>1390</v>
      </c>
      <c r="C984" s="81" t="s">
        <v>1510</v>
      </c>
      <c r="D984" s="44">
        <v>2176.2000000000003</v>
      </c>
      <c r="E984" s="44">
        <v>1510</v>
      </c>
      <c r="F984" s="44">
        <v>35</v>
      </c>
      <c r="G984" s="44">
        <v>250</v>
      </c>
      <c r="H984" s="25" t="s">
        <v>606</v>
      </c>
      <c r="I984" s="44">
        <v>3721.2000000000003</v>
      </c>
      <c r="J984" s="44">
        <v>179.73</v>
      </c>
      <c r="K984" s="25" t="s">
        <v>606</v>
      </c>
      <c r="L984" s="44"/>
      <c r="M984" s="44">
        <v>3776.8</v>
      </c>
    </row>
    <row r="985" spans="1:13" ht="20.100000000000001" customHeight="1" x14ac:dyDescent="0.2">
      <c r="A985" s="89">
        <v>976</v>
      </c>
      <c r="B985" s="80" t="s">
        <v>1532</v>
      </c>
      <c r="C985" s="81" t="s">
        <v>598</v>
      </c>
      <c r="D985" s="44">
        <v>2142</v>
      </c>
      <c r="E985" s="44">
        <v>1510</v>
      </c>
      <c r="F985" s="44">
        <v>35</v>
      </c>
      <c r="G985" s="44">
        <v>250</v>
      </c>
      <c r="H985" s="25" t="s">
        <v>606</v>
      </c>
      <c r="I985" s="44">
        <v>3687</v>
      </c>
      <c r="J985" s="44">
        <v>178.08</v>
      </c>
      <c r="K985" s="25" t="s">
        <v>606</v>
      </c>
      <c r="L985" s="44"/>
      <c r="M985" s="44">
        <v>1947.1</v>
      </c>
    </row>
    <row r="986" spans="1:13" ht="20.100000000000001" customHeight="1" x14ac:dyDescent="0.2">
      <c r="A986" s="89">
        <v>977</v>
      </c>
      <c r="B986" s="60" t="s">
        <v>839</v>
      </c>
      <c r="C986" s="61" t="s">
        <v>869</v>
      </c>
      <c r="D986" s="25">
        <v>2142</v>
      </c>
      <c r="E986" s="25">
        <v>1510</v>
      </c>
      <c r="F986" s="25">
        <v>75</v>
      </c>
      <c r="G986" s="25">
        <v>250</v>
      </c>
      <c r="H986" s="25" t="s">
        <v>606</v>
      </c>
      <c r="I986" s="25">
        <v>3727</v>
      </c>
      <c r="J986" s="25">
        <v>180.01</v>
      </c>
      <c r="K986" s="25" t="s">
        <v>606</v>
      </c>
      <c r="L986" s="25"/>
      <c r="M986" s="25">
        <v>1785.1</v>
      </c>
    </row>
    <row r="987" spans="1:13" ht="20.100000000000001" customHeight="1" x14ac:dyDescent="0.2">
      <c r="A987" s="89">
        <v>978</v>
      </c>
      <c r="B987" s="80" t="s">
        <v>1724</v>
      </c>
      <c r="C987" s="81" t="s">
        <v>622</v>
      </c>
      <c r="D987" s="44">
        <v>2176.1999999999998</v>
      </c>
      <c r="E987" s="44">
        <v>1510</v>
      </c>
      <c r="F987" s="44">
        <v>50</v>
      </c>
      <c r="G987" s="44">
        <v>250</v>
      </c>
      <c r="H987" s="25" t="s">
        <v>606</v>
      </c>
      <c r="I987" s="44">
        <v>3736.2</v>
      </c>
      <c r="J987" s="44">
        <v>180.46</v>
      </c>
      <c r="K987" s="25" t="s">
        <v>606</v>
      </c>
      <c r="L987" s="44"/>
      <c r="M987" s="44">
        <v>1811.0499999999997</v>
      </c>
    </row>
    <row r="988" spans="1:13" ht="20.100000000000001" customHeight="1" x14ac:dyDescent="0.2">
      <c r="A988" s="89">
        <v>979</v>
      </c>
      <c r="B988" s="80" t="s">
        <v>1387</v>
      </c>
      <c r="C988" s="81" t="s">
        <v>622</v>
      </c>
      <c r="D988" s="44">
        <v>2176.2000000000003</v>
      </c>
      <c r="E988" s="44">
        <v>1510</v>
      </c>
      <c r="F988" s="44">
        <v>35</v>
      </c>
      <c r="G988" s="44">
        <v>250</v>
      </c>
      <c r="H988" s="25" t="s">
        <v>606</v>
      </c>
      <c r="I988" s="44">
        <v>3721.2000000000003</v>
      </c>
      <c r="J988" s="44">
        <v>179.73</v>
      </c>
      <c r="K988" s="25" t="s">
        <v>606</v>
      </c>
      <c r="L988" s="44"/>
      <c r="M988" s="44">
        <v>1088.3899999999999</v>
      </c>
    </row>
    <row r="989" spans="1:13" ht="20.100000000000001" customHeight="1" x14ac:dyDescent="0.2">
      <c r="A989" s="89">
        <v>980</v>
      </c>
      <c r="B989" s="80" t="s">
        <v>1431</v>
      </c>
      <c r="C989" s="81" t="s">
        <v>672</v>
      </c>
      <c r="D989" s="44">
        <v>2142</v>
      </c>
      <c r="E989" s="44">
        <v>1510</v>
      </c>
      <c r="F989" s="44">
        <v>50</v>
      </c>
      <c r="G989" s="44">
        <v>250</v>
      </c>
      <c r="H989" s="25" t="s">
        <v>606</v>
      </c>
      <c r="I989" s="44">
        <v>3702</v>
      </c>
      <c r="J989" s="44">
        <v>178.81</v>
      </c>
      <c r="K989" s="25" t="s">
        <v>606</v>
      </c>
      <c r="L989" s="44"/>
      <c r="M989" s="44">
        <v>3346.25</v>
      </c>
    </row>
    <row r="990" spans="1:13" ht="20.100000000000001" customHeight="1" x14ac:dyDescent="0.2">
      <c r="A990" s="89">
        <v>981</v>
      </c>
      <c r="B990" s="60" t="s">
        <v>723</v>
      </c>
      <c r="C990" s="61" t="s">
        <v>646</v>
      </c>
      <c r="D990" s="25">
        <v>2347.5</v>
      </c>
      <c r="E990" s="25">
        <v>1510</v>
      </c>
      <c r="F990" s="25">
        <v>75</v>
      </c>
      <c r="G990" s="25">
        <v>250</v>
      </c>
      <c r="H990" s="25" t="s">
        <v>606</v>
      </c>
      <c r="I990" s="25">
        <v>3932.5</v>
      </c>
      <c r="J990" s="25">
        <v>189.94</v>
      </c>
      <c r="K990" s="25" t="s">
        <v>606</v>
      </c>
      <c r="L990" s="25"/>
      <c r="M990" s="25">
        <v>2608.9100000000003</v>
      </c>
    </row>
    <row r="991" spans="1:13" ht="20.100000000000001" customHeight="1" x14ac:dyDescent="0.2">
      <c r="A991" s="89">
        <v>982</v>
      </c>
      <c r="B991" s="60" t="s">
        <v>1039</v>
      </c>
      <c r="C991" s="61" t="s">
        <v>1072</v>
      </c>
      <c r="D991" s="25">
        <v>2142</v>
      </c>
      <c r="E991" s="25">
        <v>1510</v>
      </c>
      <c r="F991" s="25">
        <v>75</v>
      </c>
      <c r="G991" s="25">
        <v>250</v>
      </c>
      <c r="H991" s="25" t="s">
        <v>606</v>
      </c>
      <c r="I991" s="25">
        <v>3727</v>
      </c>
      <c r="J991" s="25">
        <v>180.01</v>
      </c>
      <c r="K991" s="25" t="s">
        <v>606</v>
      </c>
      <c r="L991" s="25"/>
      <c r="M991" s="25">
        <v>2577.75</v>
      </c>
    </row>
    <row r="992" spans="1:13" ht="20.100000000000001" customHeight="1" x14ac:dyDescent="0.2">
      <c r="A992" s="89">
        <v>983</v>
      </c>
      <c r="B992" s="80" t="s">
        <v>1595</v>
      </c>
      <c r="C992" s="81" t="s">
        <v>1636</v>
      </c>
      <c r="D992" s="44">
        <v>2142</v>
      </c>
      <c r="E992" s="44">
        <v>1510</v>
      </c>
      <c r="F992" s="44">
        <v>75</v>
      </c>
      <c r="G992" s="44">
        <v>250</v>
      </c>
      <c r="H992" s="25" t="s">
        <v>606</v>
      </c>
      <c r="I992" s="44">
        <v>3727</v>
      </c>
      <c r="J992" s="44">
        <v>180.01</v>
      </c>
      <c r="K992" s="25" t="s">
        <v>606</v>
      </c>
      <c r="L992" s="44"/>
      <c r="M992" s="44">
        <v>2505.8200000000002</v>
      </c>
    </row>
    <row r="993" spans="1:13" ht="20.100000000000001" customHeight="1" x14ac:dyDescent="0.2">
      <c r="A993" s="89">
        <v>984</v>
      </c>
      <c r="B993" s="60" t="s">
        <v>807</v>
      </c>
      <c r="C993" s="61" t="s">
        <v>869</v>
      </c>
      <c r="D993" s="25">
        <v>2142</v>
      </c>
      <c r="E993" s="25">
        <v>1510</v>
      </c>
      <c r="F993" s="25" t="s">
        <v>606</v>
      </c>
      <c r="G993" s="25">
        <v>250</v>
      </c>
      <c r="H993" s="25" t="s">
        <v>606</v>
      </c>
      <c r="I993" s="25">
        <v>3652</v>
      </c>
      <c r="J993" s="25">
        <v>176.39</v>
      </c>
      <c r="K993" s="25" t="s">
        <v>606</v>
      </c>
      <c r="L993" s="25"/>
      <c r="M993" s="25">
        <v>3068.43</v>
      </c>
    </row>
    <row r="994" spans="1:13" ht="20.100000000000001" customHeight="1" x14ac:dyDescent="0.2">
      <c r="A994" s="89">
        <v>985</v>
      </c>
      <c r="B994" s="64" t="s">
        <v>679</v>
      </c>
      <c r="C994" s="61" t="s">
        <v>672</v>
      </c>
      <c r="D994" s="25">
        <v>2142</v>
      </c>
      <c r="E994" s="25">
        <v>1510</v>
      </c>
      <c r="F994" s="25">
        <v>50</v>
      </c>
      <c r="G994" s="35">
        <v>250</v>
      </c>
      <c r="H994" s="25" t="s">
        <v>606</v>
      </c>
      <c r="I994" s="25">
        <v>3702</v>
      </c>
      <c r="J994" s="25">
        <v>178.81</v>
      </c>
      <c r="K994" s="25" t="s">
        <v>606</v>
      </c>
      <c r="L994" s="25"/>
      <c r="M994" s="25">
        <v>3753.47</v>
      </c>
    </row>
    <row r="995" spans="1:13" ht="20.100000000000001" customHeight="1" x14ac:dyDescent="0.2">
      <c r="A995" s="89">
        <v>986</v>
      </c>
      <c r="B995" s="80" t="s">
        <v>1559</v>
      </c>
      <c r="C995" s="81" t="s">
        <v>1636</v>
      </c>
      <c r="D995" s="44">
        <v>2142</v>
      </c>
      <c r="E995" s="44">
        <v>1510</v>
      </c>
      <c r="F995" s="44">
        <v>75</v>
      </c>
      <c r="G995" s="44">
        <v>250</v>
      </c>
      <c r="H995" s="25" t="s">
        <v>606</v>
      </c>
      <c r="I995" s="44">
        <v>3727</v>
      </c>
      <c r="J995" s="44">
        <v>180.01</v>
      </c>
      <c r="K995" s="25" t="s">
        <v>606</v>
      </c>
      <c r="L995" s="44"/>
      <c r="M995" s="44">
        <v>3777.27</v>
      </c>
    </row>
    <row r="996" spans="1:13" ht="20.100000000000001" customHeight="1" x14ac:dyDescent="0.2">
      <c r="A996" s="89">
        <v>987</v>
      </c>
      <c r="B996" s="60" t="s">
        <v>876</v>
      </c>
      <c r="C996" s="61" t="s">
        <v>869</v>
      </c>
      <c r="D996" s="25">
        <v>2142</v>
      </c>
      <c r="E996" s="25">
        <v>1510</v>
      </c>
      <c r="F996" s="25" t="s">
        <v>606</v>
      </c>
      <c r="G996" s="25">
        <v>250</v>
      </c>
      <c r="H996" s="25" t="s">
        <v>606</v>
      </c>
      <c r="I996" s="25">
        <v>3652</v>
      </c>
      <c r="J996" s="25">
        <v>176.39</v>
      </c>
      <c r="K996" s="25" t="s">
        <v>606</v>
      </c>
      <c r="L996" s="25"/>
      <c r="M996" s="25">
        <v>1749.3700000000001</v>
      </c>
    </row>
    <row r="997" spans="1:13" ht="20.100000000000001" customHeight="1" x14ac:dyDescent="0.2">
      <c r="A997" s="89">
        <v>988</v>
      </c>
      <c r="B997" s="80" t="s">
        <v>1098</v>
      </c>
      <c r="C997" s="81" t="s">
        <v>1081</v>
      </c>
      <c r="D997" s="44">
        <v>2142</v>
      </c>
      <c r="E997" s="44">
        <v>1510</v>
      </c>
      <c r="F997" s="44">
        <v>50</v>
      </c>
      <c r="G997" s="44">
        <v>250</v>
      </c>
      <c r="H997" s="25" t="s">
        <v>606</v>
      </c>
      <c r="I997" s="44">
        <v>3702</v>
      </c>
      <c r="J997" s="44">
        <v>178.81</v>
      </c>
      <c r="K997" s="25" t="s">
        <v>606</v>
      </c>
      <c r="L997" s="44"/>
      <c r="M997" s="44">
        <v>3753.47</v>
      </c>
    </row>
    <row r="998" spans="1:13" ht="20.100000000000001" customHeight="1" x14ac:dyDescent="0.2">
      <c r="A998" s="89">
        <v>989</v>
      </c>
      <c r="B998" s="60" t="s">
        <v>808</v>
      </c>
      <c r="C998" s="61" t="s">
        <v>869</v>
      </c>
      <c r="D998" s="25">
        <v>2142</v>
      </c>
      <c r="E998" s="25">
        <v>1510</v>
      </c>
      <c r="F998" s="25" t="s">
        <v>606</v>
      </c>
      <c r="G998" s="25">
        <v>250</v>
      </c>
      <c r="H998" s="25" t="s">
        <v>606</v>
      </c>
      <c r="I998" s="25">
        <v>3652</v>
      </c>
      <c r="J998" s="25">
        <v>176.39</v>
      </c>
      <c r="K998" s="25" t="s">
        <v>606</v>
      </c>
      <c r="L998" s="25"/>
      <c r="M998" s="25">
        <v>2216.4899999999998</v>
      </c>
    </row>
    <row r="999" spans="1:13" ht="20.100000000000001" customHeight="1" x14ac:dyDescent="0.2">
      <c r="A999" s="89">
        <v>990</v>
      </c>
      <c r="B999" s="60" t="s">
        <v>858</v>
      </c>
      <c r="C999" s="61" t="s">
        <v>869</v>
      </c>
      <c r="D999" s="25">
        <v>2142</v>
      </c>
      <c r="E999" s="25">
        <v>1510</v>
      </c>
      <c r="F999" s="25">
        <v>35</v>
      </c>
      <c r="G999" s="25">
        <v>250</v>
      </c>
      <c r="H999" s="25" t="s">
        <v>606</v>
      </c>
      <c r="I999" s="25">
        <v>3687</v>
      </c>
      <c r="J999" s="25">
        <v>178.08</v>
      </c>
      <c r="K999" s="25" t="s">
        <v>606</v>
      </c>
      <c r="L999" s="25"/>
      <c r="M999" s="25">
        <v>2198.73</v>
      </c>
    </row>
    <row r="1000" spans="1:13" ht="20.100000000000001" customHeight="1" x14ac:dyDescent="0.2">
      <c r="A1000" s="89">
        <v>991</v>
      </c>
      <c r="B1000" s="49" t="s">
        <v>1201</v>
      </c>
      <c r="C1000" s="81" t="s">
        <v>1261</v>
      </c>
      <c r="D1000" s="44">
        <v>2269.1999999999998</v>
      </c>
      <c r="E1000" s="44">
        <v>1510</v>
      </c>
      <c r="F1000" s="25" t="s">
        <v>606</v>
      </c>
      <c r="G1000" s="44">
        <v>250</v>
      </c>
      <c r="H1000" s="25" t="s">
        <v>606</v>
      </c>
      <c r="I1000" s="44">
        <v>3779.2</v>
      </c>
      <c r="J1000" s="44">
        <v>182.54</v>
      </c>
      <c r="K1000" s="25" t="s">
        <v>606</v>
      </c>
      <c r="L1000" s="44"/>
      <c r="M1000" s="54">
        <v>3836.66</v>
      </c>
    </row>
    <row r="1001" spans="1:13" ht="20.100000000000001" customHeight="1" x14ac:dyDescent="0.2">
      <c r="A1001" s="89">
        <v>992</v>
      </c>
      <c r="B1001" s="60" t="s">
        <v>962</v>
      </c>
      <c r="C1001" s="61" t="s">
        <v>967</v>
      </c>
      <c r="D1001" s="25">
        <v>2142</v>
      </c>
      <c r="E1001" s="25">
        <v>1510</v>
      </c>
      <c r="F1001" s="25">
        <v>50</v>
      </c>
      <c r="G1001" s="25">
        <v>250</v>
      </c>
      <c r="H1001" s="25" t="s">
        <v>606</v>
      </c>
      <c r="I1001" s="25">
        <v>3702</v>
      </c>
      <c r="J1001" s="25">
        <v>178.81</v>
      </c>
      <c r="K1001" s="25" t="s">
        <v>606</v>
      </c>
      <c r="L1001" s="25"/>
      <c r="M1001" s="25">
        <v>3753.4700000000003</v>
      </c>
    </row>
    <row r="1002" spans="1:13" ht="20.100000000000001" customHeight="1" x14ac:dyDescent="0.2">
      <c r="A1002" s="89">
        <v>993</v>
      </c>
      <c r="B1002" s="80" t="s">
        <v>1108</v>
      </c>
      <c r="C1002" s="81" t="s">
        <v>1081</v>
      </c>
      <c r="D1002" s="44">
        <v>2142</v>
      </c>
      <c r="E1002" s="44">
        <v>1510</v>
      </c>
      <c r="F1002" s="44">
        <v>50</v>
      </c>
      <c r="G1002" s="44">
        <v>250</v>
      </c>
      <c r="H1002" s="25" t="s">
        <v>606</v>
      </c>
      <c r="I1002" s="44">
        <v>3702</v>
      </c>
      <c r="J1002" s="44">
        <v>178.81</v>
      </c>
      <c r="K1002" s="25" t="s">
        <v>606</v>
      </c>
      <c r="L1002" s="44"/>
      <c r="M1002" s="44">
        <v>3753.47</v>
      </c>
    </row>
    <row r="1003" spans="1:13" ht="20.100000000000001" customHeight="1" x14ac:dyDescent="0.2">
      <c r="A1003" s="89">
        <v>994</v>
      </c>
      <c r="B1003" s="60" t="s">
        <v>896</v>
      </c>
      <c r="C1003" s="61" t="s">
        <v>869</v>
      </c>
      <c r="D1003" s="25">
        <v>2142</v>
      </c>
      <c r="E1003" s="25">
        <v>1510</v>
      </c>
      <c r="F1003" s="25" t="s">
        <v>606</v>
      </c>
      <c r="G1003" s="25">
        <v>250</v>
      </c>
      <c r="H1003" s="25" t="s">
        <v>606</v>
      </c>
      <c r="I1003" s="25">
        <v>3652</v>
      </c>
      <c r="J1003" s="25">
        <v>176.39</v>
      </c>
      <c r="K1003" s="25" t="s">
        <v>606</v>
      </c>
      <c r="L1003" s="25"/>
      <c r="M1003" s="25">
        <v>1831.72</v>
      </c>
    </row>
    <row r="1004" spans="1:13" ht="20.100000000000001" customHeight="1" x14ac:dyDescent="0.2">
      <c r="A1004" s="89">
        <v>995</v>
      </c>
      <c r="B1004" s="60" t="s">
        <v>859</v>
      </c>
      <c r="C1004" s="61" t="s">
        <v>869</v>
      </c>
      <c r="D1004" s="25">
        <v>2142</v>
      </c>
      <c r="E1004" s="25">
        <v>1510</v>
      </c>
      <c r="F1004" s="25">
        <v>50</v>
      </c>
      <c r="G1004" s="25">
        <v>250</v>
      </c>
      <c r="H1004" s="25" t="s">
        <v>606</v>
      </c>
      <c r="I1004" s="25">
        <v>3702</v>
      </c>
      <c r="J1004" s="25">
        <v>178.81</v>
      </c>
      <c r="K1004" s="25" t="s">
        <v>606</v>
      </c>
      <c r="L1004" s="25"/>
      <c r="M1004" s="25">
        <v>3753.47</v>
      </c>
    </row>
    <row r="1005" spans="1:13" ht="20.100000000000001" customHeight="1" x14ac:dyDescent="0.2">
      <c r="A1005" s="89">
        <v>996</v>
      </c>
      <c r="B1005" s="80" t="s">
        <v>1373</v>
      </c>
      <c r="C1005" s="81" t="s">
        <v>622</v>
      </c>
      <c r="D1005" s="44">
        <v>2176.2000000000003</v>
      </c>
      <c r="E1005" s="44">
        <v>1510</v>
      </c>
      <c r="F1005" s="44">
        <v>35</v>
      </c>
      <c r="G1005" s="44">
        <v>250</v>
      </c>
      <c r="H1005" s="25" t="s">
        <v>606</v>
      </c>
      <c r="I1005" s="44">
        <v>3721.2000000000003</v>
      </c>
      <c r="J1005" s="44">
        <v>179.73</v>
      </c>
      <c r="K1005" s="25" t="s">
        <v>606</v>
      </c>
      <c r="L1005" s="44"/>
      <c r="M1005" s="44">
        <v>1995.38</v>
      </c>
    </row>
    <row r="1006" spans="1:13" ht="20.100000000000001" customHeight="1" x14ac:dyDescent="0.2">
      <c r="A1006" s="89">
        <v>997</v>
      </c>
      <c r="B1006" s="80" t="s">
        <v>1800</v>
      </c>
      <c r="C1006" s="81" t="s">
        <v>1824</v>
      </c>
      <c r="D1006" s="44">
        <v>2142</v>
      </c>
      <c r="E1006" s="44">
        <v>1510</v>
      </c>
      <c r="F1006" s="44">
        <v>50</v>
      </c>
      <c r="G1006" s="44">
        <v>250</v>
      </c>
      <c r="H1006" s="25" t="s">
        <v>606</v>
      </c>
      <c r="I1006" s="44">
        <v>3702</v>
      </c>
      <c r="J1006" s="44">
        <v>178.81</v>
      </c>
      <c r="K1006" s="25" t="s">
        <v>606</v>
      </c>
      <c r="L1006" s="44"/>
      <c r="M1006" s="44">
        <v>2403.5100000000002</v>
      </c>
    </row>
    <row r="1007" spans="1:13" ht="20.100000000000001" customHeight="1" x14ac:dyDescent="0.2">
      <c r="A1007" s="89">
        <v>998</v>
      </c>
      <c r="B1007" s="60" t="s">
        <v>778</v>
      </c>
      <c r="C1007" s="61" t="s">
        <v>745</v>
      </c>
      <c r="D1007" s="25">
        <v>2142</v>
      </c>
      <c r="E1007" s="25">
        <v>1510</v>
      </c>
      <c r="F1007" s="25">
        <v>50</v>
      </c>
      <c r="G1007" s="25">
        <v>250</v>
      </c>
      <c r="H1007" s="25" t="s">
        <v>606</v>
      </c>
      <c r="I1007" s="25">
        <v>3702</v>
      </c>
      <c r="J1007" s="25">
        <v>178.81</v>
      </c>
      <c r="K1007" s="25" t="s">
        <v>606</v>
      </c>
      <c r="L1007" s="25"/>
      <c r="M1007" s="25">
        <v>3753.4700000000003</v>
      </c>
    </row>
    <row r="1008" spans="1:13" ht="20.100000000000001" customHeight="1" x14ac:dyDescent="0.2">
      <c r="A1008" s="89">
        <v>999</v>
      </c>
      <c r="B1008" s="60" t="s">
        <v>907</v>
      </c>
      <c r="C1008" s="61" t="s">
        <v>909</v>
      </c>
      <c r="D1008" s="25">
        <v>2142</v>
      </c>
      <c r="E1008" s="25">
        <v>1510</v>
      </c>
      <c r="F1008" s="25" t="s">
        <v>606</v>
      </c>
      <c r="G1008" s="25">
        <v>250</v>
      </c>
      <c r="H1008" s="25" t="s">
        <v>606</v>
      </c>
      <c r="I1008" s="25">
        <v>3652</v>
      </c>
      <c r="J1008" s="25">
        <v>176.39</v>
      </c>
      <c r="K1008" s="25" t="s">
        <v>606</v>
      </c>
      <c r="L1008" s="25"/>
      <c r="M1008" s="25">
        <v>3725.61</v>
      </c>
    </row>
    <row r="1009" spans="1:13" ht="20.100000000000001" customHeight="1" x14ac:dyDescent="0.2">
      <c r="A1009" s="89">
        <v>1000</v>
      </c>
      <c r="B1009" s="63" t="s">
        <v>658</v>
      </c>
      <c r="C1009" s="61" t="s">
        <v>671</v>
      </c>
      <c r="D1009" s="25">
        <v>2176.2000000000003</v>
      </c>
      <c r="E1009" s="25">
        <v>1510</v>
      </c>
      <c r="F1009" s="25">
        <v>50</v>
      </c>
      <c r="G1009" s="25">
        <v>250</v>
      </c>
      <c r="H1009" s="25" t="s">
        <v>606</v>
      </c>
      <c r="I1009" s="25">
        <v>3736.2000000000003</v>
      </c>
      <c r="J1009" s="25">
        <v>180.46</v>
      </c>
      <c r="K1009" s="25" t="s">
        <v>606</v>
      </c>
      <c r="L1009" s="25"/>
      <c r="M1009" s="25">
        <v>2049.69</v>
      </c>
    </row>
    <row r="1010" spans="1:13" ht="20.100000000000001" customHeight="1" x14ac:dyDescent="0.2">
      <c r="A1010" s="89">
        <v>1001</v>
      </c>
      <c r="B1010" s="60" t="s">
        <v>710</v>
      </c>
      <c r="C1010" s="61" t="s">
        <v>672</v>
      </c>
      <c r="D1010" s="25">
        <v>2142</v>
      </c>
      <c r="E1010" s="25">
        <v>1510</v>
      </c>
      <c r="F1010" s="25">
        <v>0</v>
      </c>
      <c r="G1010" s="25">
        <v>250</v>
      </c>
      <c r="H1010" s="25" t="s">
        <v>606</v>
      </c>
      <c r="I1010" s="25">
        <v>3652</v>
      </c>
      <c r="J1010" s="25">
        <v>176.39</v>
      </c>
      <c r="K1010" s="25" t="s">
        <v>606</v>
      </c>
      <c r="L1010" s="25"/>
      <c r="M1010" s="25">
        <v>2409.59</v>
      </c>
    </row>
    <row r="1011" spans="1:13" ht="20.100000000000001" customHeight="1" x14ac:dyDescent="0.2">
      <c r="A1011" s="89">
        <v>1002</v>
      </c>
      <c r="B1011" s="80" t="s">
        <v>1649</v>
      </c>
      <c r="C1011" s="81" t="s">
        <v>646</v>
      </c>
      <c r="D1011" s="44">
        <v>2347.5</v>
      </c>
      <c r="E1011" s="44">
        <v>1510</v>
      </c>
      <c r="F1011" s="44">
        <v>50</v>
      </c>
      <c r="G1011" s="44">
        <v>250</v>
      </c>
      <c r="H1011" s="25" t="s">
        <v>606</v>
      </c>
      <c r="I1011" s="44">
        <v>3907.5</v>
      </c>
      <c r="J1011" s="44">
        <v>188.73</v>
      </c>
      <c r="K1011" s="25" t="s">
        <v>606</v>
      </c>
      <c r="L1011" s="44"/>
      <c r="M1011" s="44">
        <v>1913.6599999999999</v>
      </c>
    </row>
    <row r="1012" spans="1:13" ht="20.100000000000001" customHeight="1" x14ac:dyDescent="0.2">
      <c r="A1012" s="89">
        <v>1003</v>
      </c>
      <c r="B1012" s="80" t="s">
        <v>1453</v>
      </c>
      <c r="C1012" s="81" t="s">
        <v>605</v>
      </c>
      <c r="D1012" s="44">
        <v>2142</v>
      </c>
      <c r="E1012" s="44">
        <v>1510</v>
      </c>
      <c r="F1012" s="44">
        <v>0</v>
      </c>
      <c r="G1012" s="44">
        <v>250</v>
      </c>
      <c r="H1012" s="25" t="s">
        <v>606</v>
      </c>
      <c r="I1012" s="44">
        <v>3652</v>
      </c>
      <c r="J1012" s="44">
        <v>176.39</v>
      </c>
      <c r="K1012" s="25" t="s">
        <v>606</v>
      </c>
      <c r="L1012" s="44"/>
      <c r="M1012" s="44">
        <v>3323.89</v>
      </c>
    </row>
    <row r="1013" spans="1:13" ht="20.100000000000001" customHeight="1" x14ac:dyDescent="0.2">
      <c r="A1013" s="89">
        <v>1004</v>
      </c>
      <c r="B1013" s="60" t="s">
        <v>877</v>
      </c>
      <c r="C1013" s="61" t="s">
        <v>869</v>
      </c>
      <c r="D1013" s="25">
        <v>2142</v>
      </c>
      <c r="E1013" s="25">
        <v>1510</v>
      </c>
      <c r="F1013" s="25" t="s">
        <v>606</v>
      </c>
      <c r="G1013" s="25">
        <v>250</v>
      </c>
      <c r="H1013" s="25" t="s">
        <v>606</v>
      </c>
      <c r="I1013" s="25">
        <v>3652</v>
      </c>
      <c r="J1013" s="25">
        <v>176.39</v>
      </c>
      <c r="K1013" s="25" t="s">
        <v>606</v>
      </c>
      <c r="L1013" s="25"/>
      <c r="M1013" s="25">
        <v>2156.0100000000002</v>
      </c>
    </row>
    <row r="1014" spans="1:13" ht="20.100000000000001" customHeight="1" x14ac:dyDescent="0.2">
      <c r="A1014" s="89">
        <v>1005</v>
      </c>
      <c r="B1014" s="60" t="s">
        <v>946</v>
      </c>
      <c r="C1014" s="61" t="s">
        <v>610</v>
      </c>
      <c r="D1014" s="25">
        <v>2176.2000000000003</v>
      </c>
      <c r="E1014" s="25">
        <v>1510</v>
      </c>
      <c r="F1014" s="25">
        <v>75</v>
      </c>
      <c r="G1014" s="25">
        <v>250</v>
      </c>
      <c r="H1014" s="25" t="s">
        <v>606</v>
      </c>
      <c r="I1014" s="25">
        <v>3761.2</v>
      </c>
      <c r="J1014" s="25">
        <v>181.67</v>
      </c>
      <c r="K1014" s="25" t="s">
        <v>606</v>
      </c>
      <c r="L1014" s="25"/>
      <c r="M1014" s="25">
        <v>3804.8599999999997</v>
      </c>
    </row>
    <row r="1015" spans="1:13" ht="20.100000000000001" customHeight="1" x14ac:dyDescent="0.2">
      <c r="A1015" s="89">
        <v>1006</v>
      </c>
      <c r="B1015" s="80" t="s">
        <v>1605</v>
      </c>
      <c r="C1015" s="81" t="s">
        <v>1636</v>
      </c>
      <c r="D1015" s="44">
        <v>2142</v>
      </c>
      <c r="E1015" s="44">
        <v>1510</v>
      </c>
      <c r="F1015" s="44">
        <v>50</v>
      </c>
      <c r="G1015" s="44">
        <v>250</v>
      </c>
      <c r="H1015" s="25" t="s">
        <v>606</v>
      </c>
      <c r="I1015" s="44">
        <v>3702</v>
      </c>
      <c r="J1015" s="44">
        <v>178.81</v>
      </c>
      <c r="K1015" s="25" t="s">
        <v>606</v>
      </c>
      <c r="L1015" s="44"/>
      <c r="M1015" s="44">
        <v>3076.99</v>
      </c>
    </row>
    <row r="1016" spans="1:13" ht="20.100000000000001" customHeight="1" x14ac:dyDescent="0.2">
      <c r="A1016" s="89">
        <v>1007</v>
      </c>
      <c r="B1016" s="80" t="s">
        <v>1055</v>
      </c>
      <c r="C1016" s="81" t="s">
        <v>869</v>
      </c>
      <c r="D1016" s="44">
        <v>2142</v>
      </c>
      <c r="E1016" s="44">
        <v>1510</v>
      </c>
      <c r="F1016" s="44">
        <v>0</v>
      </c>
      <c r="G1016" s="44">
        <v>250</v>
      </c>
      <c r="H1016" s="25" t="s">
        <v>606</v>
      </c>
      <c r="I1016" s="44">
        <v>3652</v>
      </c>
      <c r="J1016" s="44">
        <v>176.39</v>
      </c>
      <c r="K1016" s="25" t="s">
        <v>606</v>
      </c>
      <c r="L1016" s="44"/>
      <c r="M1016" s="44">
        <v>1828.3700000000001</v>
      </c>
    </row>
    <row r="1017" spans="1:13" ht="20.100000000000001" customHeight="1" x14ac:dyDescent="0.2">
      <c r="A1017" s="89">
        <v>1008</v>
      </c>
      <c r="B1017" s="80" t="s">
        <v>1280</v>
      </c>
      <c r="C1017" s="81" t="s">
        <v>672</v>
      </c>
      <c r="D1017" s="44">
        <v>2142</v>
      </c>
      <c r="E1017" s="44">
        <v>1510</v>
      </c>
      <c r="F1017" s="44">
        <v>50</v>
      </c>
      <c r="G1017" s="44">
        <v>250</v>
      </c>
      <c r="H1017" s="25" t="s">
        <v>606</v>
      </c>
      <c r="I1017" s="44">
        <v>3702</v>
      </c>
      <c r="J1017" s="44">
        <v>178.81</v>
      </c>
      <c r="K1017" s="25" t="s">
        <v>606</v>
      </c>
      <c r="L1017" s="44"/>
      <c r="M1017" s="44">
        <v>3355.9700000000003</v>
      </c>
    </row>
    <row r="1018" spans="1:13" ht="20.100000000000001" customHeight="1" x14ac:dyDescent="0.2">
      <c r="A1018" s="89">
        <v>1009</v>
      </c>
      <c r="B1018" s="80" t="s">
        <v>1392</v>
      </c>
      <c r="C1018" s="81" t="s">
        <v>672</v>
      </c>
      <c r="D1018" s="44">
        <v>2142</v>
      </c>
      <c r="E1018" s="44">
        <v>1510</v>
      </c>
      <c r="F1018" s="44">
        <v>35</v>
      </c>
      <c r="G1018" s="44">
        <v>250</v>
      </c>
      <c r="H1018" s="25" t="s">
        <v>606</v>
      </c>
      <c r="I1018" s="44">
        <v>3687</v>
      </c>
      <c r="J1018" s="44">
        <v>178.08</v>
      </c>
      <c r="K1018" s="25" t="s">
        <v>606</v>
      </c>
      <c r="L1018" s="44"/>
      <c r="M1018" s="44">
        <v>1802.69</v>
      </c>
    </row>
    <row r="1019" spans="1:13" ht="20.100000000000001" customHeight="1" x14ac:dyDescent="0.2">
      <c r="A1019" s="89">
        <v>1010</v>
      </c>
      <c r="B1019" s="80" t="s">
        <v>1402</v>
      </c>
      <c r="C1019" s="81" t="s">
        <v>672</v>
      </c>
      <c r="D1019" s="44">
        <v>2142</v>
      </c>
      <c r="E1019" s="44">
        <v>1510</v>
      </c>
      <c r="F1019" s="44">
        <v>35</v>
      </c>
      <c r="G1019" s="44">
        <v>250</v>
      </c>
      <c r="H1019" s="25" t="s">
        <v>606</v>
      </c>
      <c r="I1019" s="44">
        <v>3687</v>
      </c>
      <c r="J1019" s="44">
        <v>178.08</v>
      </c>
      <c r="K1019" s="25" t="s">
        <v>606</v>
      </c>
      <c r="L1019" s="44"/>
      <c r="M1019" s="44">
        <v>2635.1000000000004</v>
      </c>
    </row>
    <row r="1020" spans="1:13" ht="20.100000000000001" customHeight="1" x14ac:dyDescent="0.2">
      <c r="A1020" s="89">
        <v>1011</v>
      </c>
      <c r="B1020" s="80" t="s">
        <v>1706</v>
      </c>
      <c r="C1020" s="81" t="s">
        <v>1818</v>
      </c>
      <c r="D1020" s="44">
        <v>2176.1999999999998</v>
      </c>
      <c r="E1020" s="44">
        <v>1510</v>
      </c>
      <c r="F1020" s="44">
        <v>75</v>
      </c>
      <c r="G1020" s="44">
        <v>250</v>
      </c>
      <c r="H1020" s="25" t="s">
        <v>606</v>
      </c>
      <c r="I1020" s="44">
        <v>3761.2</v>
      </c>
      <c r="J1020" s="44">
        <v>181.67</v>
      </c>
      <c r="K1020" s="25" t="s">
        <v>606</v>
      </c>
      <c r="L1020" s="44"/>
      <c r="M1020" s="44">
        <v>2137.54</v>
      </c>
    </row>
    <row r="1021" spans="1:13" ht="20.100000000000001" customHeight="1" x14ac:dyDescent="0.2">
      <c r="A1021" s="89">
        <v>1012</v>
      </c>
      <c r="B1021" s="80" t="s">
        <v>1068</v>
      </c>
      <c r="C1021" s="81" t="s">
        <v>943</v>
      </c>
      <c r="D1021" s="44">
        <v>2142</v>
      </c>
      <c r="E1021" s="44">
        <v>1510</v>
      </c>
      <c r="F1021" s="44">
        <v>0</v>
      </c>
      <c r="G1021" s="44">
        <v>250</v>
      </c>
      <c r="H1021" s="25" t="s">
        <v>606</v>
      </c>
      <c r="I1021" s="44">
        <v>3652</v>
      </c>
      <c r="J1021" s="44">
        <v>176.39</v>
      </c>
      <c r="K1021" s="25" t="s">
        <v>606</v>
      </c>
      <c r="L1021" s="44"/>
      <c r="M1021" s="44">
        <v>3313.8900000000003</v>
      </c>
    </row>
    <row r="1022" spans="1:13" ht="20.100000000000001" customHeight="1" x14ac:dyDescent="0.2">
      <c r="A1022" s="89">
        <v>1013</v>
      </c>
      <c r="B1022" s="80" t="s">
        <v>1759</v>
      </c>
      <c r="C1022" s="81" t="s">
        <v>1822</v>
      </c>
      <c r="D1022" s="44">
        <v>2142</v>
      </c>
      <c r="E1022" s="44">
        <v>1510</v>
      </c>
      <c r="F1022" s="44">
        <v>75</v>
      </c>
      <c r="G1022" s="44">
        <v>250</v>
      </c>
      <c r="H1022" s="25" t="s">
        <v>606</v>
      </c>
      <c r="I1022" s="44">
        <v>3727</v>
      </c>
      <c r="J1022" s="44">
        <v>180.01</v>
      </c>
      <c r="K1022" s="25" t="s">
        <v>606</v>
      </c>
      <c r="L1022" s="44"/>
      <c r="M1022" s="44">
        <v>3387.0199999999995</v>
      </c>
    </row>
    <row r="1023" spans="1:13" ht="20.100000000000001" customHeight="1" x14ac:dyDescent="0.2">
      <c r="A1023" s="89">
        <v>1014</v>
      </c>
      <c r="B1023" s="80" t="s">
        <v>1376</v>
      </c>
      <c r="C1023" s="81" t="s">
        <v>1508</v>
      </c>
      <c r="D1023" s="44">
        <v>2142</v>
      </c>
      <c r="E1023" s="44">
        <v>1510</v>
      </c>
      <c r="F1023" s="44">
        <v>35</v>
      </c>
      <c r="G1023" s="44">
        <v>250</v>
      </c>
      <c r="H1023" s="25" t="s">
        <v>606</v>
      </c>
      <c r="I1023" s="44">
        <v>3687</v>
      </c>
      <c r="J1023" s="44">
        <v>178.08</v>
      </c>
      <c r="K1023" s="25" t="s">
        <v>606</v>
      </c>
      <c r="L1023" s="44"/>
      <c r="M1023" s="44">
        <v>3176.38</v>
      </c>
    </row>
    <row r="1024" spans="1:13" ht="20.100000000000001" customHeight="1" x14ac:dyDescent="0.2">
      <c r="A1024" s="89">
        <v>1015</v>
      </c>
      <c r="B1024" s="80" t="s">
        <v>1488</v>
      </c>
      <c r="C1024" s="81" t="s">
        <v>672</v>
      </c>
      <c r="D1024" s="44">
        <v>2142</v>
      </c>
      <c r="E1024" s="44">
        <v>1510</v>
      </c>
      <c r="F1024" s="44">
        <v>50</v>
      </c>
      <c r="G1024" s="44">
        <v>250</v>
      </c>
      <c r="H1024" s="25" t="s">
        <v>606</v>
      </c>
      <c r="I1024" s="44">
        <v>3702</v>
      </c>
      <c r="J1024" s="44">
        <v>178.81</v>
      </c>
      <c r="K1024" s="25" t="s">
        <v>606</v>
      </c>
      <c r="L1024" s="44"/>
      <c r="M1024" s="44">
        <v>1972.05</v>
      </c>
    </row>
    <row r="1025" spans="1:13" ht="20.100000000000001" customHeight="1" x14ac:dyDescent="0.2">
      <c r="A1025" s="89">
        <v>1016</v>
      </c>
      <c r="B1025" s="80" t="s">
        <v>1274</v>
      </c>
      <c r="C1025" s="81" t="s">
        <v>943</v>
      </c>
      <c r="D1025" s="44">
        <v>2142</v>
      </c>
      <c r="E1025" s="44">
        <v>1510</v>
      </c>
      <c r="F1025" s="44">
        <v>0</v>
      </c>
      <c r="G1025" s="44">
        <v>250</v>
      </c>
      <c r="H1025" s="25" t="s">
        <v>606</v>
      </c>
      <c r="I1025" s="44">
        <v>3652</v>
      </c>
      <c r="J1025" s="44">
        <v>176.39</v>
      </c>
      <c r="K1025" s="25" t="s">
        <v>606</v>
      </c>
      <c r="L1025" s="44"/>
      <c r="M1025" s="44">
        <v>3715.61</v>
      </c>
    </row>
    <row r="1026" spans="1:13" ht="20.100000000000001" customHeight="1" x14ac:dyDescent="0.2">
      <c r="A1026" s="89">
        <v>1017</v>
      </c>
      <c r="B1026" s="60" t="s">
        <v>924</v>
      </c>
      <c r="C1026" s="61" t="s">
        <v>926</v>
      </c>
      <c r="D1026" s="25">
        <v>2142</v>
      </c>
      <c r="E1026" s="25">
        <v>1510</v>
      </c>
      <c r="F1026" s="25" t="s">
        <v>606</v>
      </c>
      <c r="G1026" s="25">
        <v>250</v>
      </c>
      <c r="H1026" s="25" t="s">
        <v>606</v>
      </c>
      <c r="I1026" s="25">
        <v>3652</v>
      </c>
      <c r="J1026" s="25">
        <v>176.39</v>
      </c>
      <c r="K1026" s="25" t="s">
        <v>606</v>
      </c>
      <c r="L1026" s="25"/>
      <c r="M1026" s="25">
        <v>3725.61</v>
      </c>
    </row>
    <row r="1027" spans="1:13" ht="20.100000000000001" customHeight="1" x14ac:dyDescent="0.2">
      <c r="A1027" s="89">
        <v>1018</v>
      </c>
      <c r="B1027" s="80" t="s">
        <v>1582</v>
      </c>
      <c r="C1027" s="81" t="s">
        <v>965</v>
      </c>
      <c r="D1027" s="44">
        <v>2176.2000000000003</v>
      </c>
      <c r="E1027" s="44">
        <v>1510</v>
      </c>
      <c r="F1027" s="44">
        <v>50</v>
      </c>
      <c r="G1027" s="44">
        <v>250</v>
      </c>
      <c r="H1027" s="25" t="s">
        <v>606</v>
      </c>
      <c r="I1027" s="44">
        <v>3736.2</v>
      </c>
      <c r="J1027" s="44">
        <v>180.46</v>
      </c>
      <c r="K1027" s="25" t="s">
        <v>606</v>
      </c>
      <c r="L1027" s="44"/>
      <c r="M1027" s="44">
        <v>3781.07</v>
      </c>
    </row>
    <row r="1028" spans="1:13" ht="20.100000000000001" customHeight="1" x14ac:dyDescent="0.2">
      <c r="A1028" s="89">
        <v>1019</v>
      </c>
      <c r="B1028" s="60" t="s">
        <v>772</v>
      </c>
      <c r="C1028" s="61" t="s">
        <v>745</v>
      </c>
      <c r="D1028" s="25">
        <v>2142</v>
      </c>
      <c r="E1028" s="25">
        <v>1510</v>
      </c>
      <c r="F1028" s="25">
        <v>50</v>
      </c>
      <c r="G1028" s="25">
        <v>250</v>
      </c>
      <c r="H1028" s="25" t="s">
        <v>606</v>
      </c>
      <c r="I1028" s="25">
        <v>3702</v>
      </c>
      <c r="J1028" s="25">
        <v>178.81</v>
      </c>
      <c r="K1028" s="25" t="s">
        <v>606</v>
      </c>
      <c r="L1028" s="25"/>
      <c r="M1028" s="25">
        <v>2249.1300000000006</v>
      </c>
    </row>
    <row r="1029" spans="1:13" ht="20.100000000000001" customHeight="1" x14ac:dyDescent="0.2">
      <c r="A1029" s="89">
        <v>1020</v>
      </c>
      <c r="B1029" s="80" t="s">
        <v>1119</v>
      </c>
      <c r="C1029" s="81" t="s">
        <v>1121</v>
      </c>
      <c r="D1029" s="44">
        <v>2142</v>
      </c>
      <c r="E1029" s="44">
        <v>1510</v>
      </c>
      <c r="F1029" s="25" t="s">
        <v>606</v>
      </c>
      <c r="G1029" s="44">
        <v>250</v>
      </c>
      <c r="H1029" s="25" t="s">
        <v>606</v>
      </c>
      <c r="I1029" s="44">
        <v>3652</v>
      </c>
      <c r="J1029" s="44">
        <v>176.39</v>
      </c>
      <c r="K1029" s="25" t="s">
        <v>606</v>
      </c>
      <c r="L1029" s="44"/>
      <c r="M1029" s="44">
        <v>2456.31</v>
      </c>
    </row>
    <row r="1030" spans="1:13" ht="20.100000000000001" customHeight="1" x14ac:dyDescent="0.2">
      <c r="A1030" s="89">
        <v>1021</v>
      </c>
      <c r="B1030" s="80" t="s">
        <v>1324</v>
      </c>
      <c r="C1030" s="81" t="s">
        <v>1095</v>
      </c>
      <c r="D1030" s="44">
        <v>2142</v>
      </c>
      <c r="E1030" s="44">
        <v>1510</v>
      </c>
      <c r="F1030" s="44">
        <v>50</v>
      </c>
      <c r="G1030" s="44">
        <v>250</v>
      </c>
      <c r="H1030" s="25" t="s">
        <v>606</v>
      </c>
      <c r="I1030" s="44">
        <v>3702</v>
      </c>
      <c r="J1030" s="44">
        <v>178.81</v>
      </c>
      <c r="K1030" s="25" t="s">
        <v>606</v>
      </c>
      <c r="L1030" s="44"/>
      <c r="M1030" s="44">
        <v>2459.8900000000003</v>
      </c>
    </row>
    <row r="1031" spans="1:13" ht="20.100000000000001" customHeight="1" x14ac:dyDescent="0.2">
      <c r="A1031" s="89">
        <v>1022</v>
      </c>
      <c r="B1031" s="80" t="s">
        <v>1693</v>
      </c>
      <c r="C1031" s="81" t="s">
        <v>1816</v>
      </c>
      <c r="D1031" s="44">
        <v>2207.6999999999998</v>
      </c>
      <c r="E1031" s="44">
        <v>1510</v>
      </c>
      <c r="F1031" s="44">
        <v>75</v>
      </c>
      <c r="G1031" s="44">
        <v>250</v>
      </c>
      <c r="H1031" s="25" t="s">
        <v>606</v>
      </c>
      <c r="I1031" s="44">
        <v>3792.7</v>
      </c>
      <c r="J1031" s="44">
        <v>183.19</v>
      </c>
      <c r="K1031" s="25" t="s">
        <v>606</v>
      </c>
      <c r="L1031" s="44"/>
      <c r="M1031" s="44">
        <v>2377.44</v>
      </c>
    </row>
    <row r="1032" spans="1:13" ht="20.100000000000001" customHeight="1" x14ac:dyDescent="0.2">
      <c r="A1032" s="89">
        <v>1023</v>
      </c>
      <c r="B1032" s="60" t="s">
        <v>1832</v>
      </c>
      <c r="C1032" s="61" t="s">
        <v>1122</v>
      </c>
      <c r="D1032" s="25">
        <v>2142</v>
      </c>
      <c r="E1032" s="25">
        <v>1510</v>
      </c>
      <c r="F1032" s="25" t="s">
        <v>606</v>
      </c>
      <c r="G1032" s="25">
        <v>250</v>
      </c>
      <c r="H1032" s="25" t="s">
        <v>606</v>
      </c>
      <c r="I1032" s="25">
        <v>3652</v>
      </c>
      <c r="J1032" s="25">
        <v>176.39</v>
      </c>
      <c r="K1032" s="25" t="s">
        <v>606</v>
      </c>
      <c r="L1032" s="25"/>
      <c r="M1032" s="25">
        <v>3725.61</v>
      </c>
    </row>
    <row r="1033" spans="1:13" ht="20.100000000000001" customHeight="1" x14ac:dyDescent="0.2">
      <c r="A1033" s="89">
        <v>1024</v>
      </c>
      <c r="B1033" s="80" t="s">
        <v>1650</v>
      </c>
      <c r="C1033" s="81" t="s">
        <v>646</v>
      </c>
      <c r="D1033" s="44">
        <v>2347.5</v>
      </c>
      <c r="E1033" s="44">
        <v>1510</v>
      </c>
      <c r="F1033" s="44">
        <v>50</v>
      </c>
      <c r="G1033" s="44">
        <v>250</v>
      </c>
      <c r="H1033" s="25" t="s">
        <v>606</v>
      </c>
      <c r="I1033" s="44">
        <v>3907.5</v>
      </c>
      <c r="J1033" s="44">
        <v>188.73</v>
      </c>
      <c r="K1033" s="25" t="s">
        <v>606</v>
      </c>
      <c r="L1033" s="44"/>
      <c r="M1033" s="44">
        <v>1576</v>
      </c>
    </row>
    <row r="1034" spans="1:13" ht="20.100000000000001" customHeight="1" x14ac:dyDescent="0.2">
      <c r="A1034" s="89">
        <v>1025</v>
      </c>
      <c r="B1034" s="80" t="s">
        <v>1599</v>
      </c>
      <c r="C1034" s="81" t="s">
        <v>610</v>
      </c>
      <c r="D1034" s="44">
        <v>2176.2000000000003</v>
      </c>
      <c r="E1034" s="44">
        <v>1510</v>
      </c>
      <c r="F1034" s="44">
        <v>50</v>
      </c>
      <c r="G1034" s="44">
        <v>250</v>
      </c>
      <c r="H1034" s="25" t="s">
        <v>606</v>
      </c>
      <c r="I1034" s="44">
        <v>3736.2</v>
      </c>
      <c r="J1034" s="44">
        <v>180.46</v>
      </c>
      <c r="K1034" s="25" t="s">
        <v>606</v>
      </c>
      <c r="L1034" s="44"/>
      <c r="M1034" s="44">
        <v>3781.07</v>
      </c>
    </row>
    <row r="1035" spans="1:13" ht="20.100000000000001" customHeight="1" x14ac:dyDescent="0.2">
      <c r="A1035" s="89">
        <v>1026</v>
      </c>
      <c r="B1035" s="60" t="s">
        <v>947</v>
      </c>
      <c r="C1035" s="61" t="s">
        <v>610</v>
      </c>
      <c r="D1035" s="25">
        <v>2176.2000000000003</v>
      </c>
      <c r="E1035" s="25">
        <v>1510</v>
      </c>
      <c r="F1035" s="25">
        <v>50</v>
      </c>
      <c r="G1035" s="25">
        <v>250</v>
      </c>
      <c r="H1035" s="25" t="s">
        <v>606</v>
      </c>
      <c r="I1035" s="25">
        <v>3736.2</v>
      </c>
      <c r="J1035" s="25">
        <v>180.46</v>
      </c>
      <c r="K1035" s="25" t="s">
        <v>606</v>
      </c>
      <c r="L1035" s="25"/>
      <c r="M1035" s="25">
        <v>3370.0899999999997</v>
      </c>
    </row>
    <row r="1036" spans="1:13" ht="20.100000000000001" customHeight="1" x14ac:dyDescent="0.2">
      <c r="A1036" s="89">
        <v>1027</v>
      </c>
      <c r="B1036" s="63" t="s">
        <v>860</v>
      </c>
      <c r="C1036" s="61" t="s">
        <v>869</v>
      </c>
      <c r="D1036" s="25">
        <v>2142</v>
      </c>
      <c r="E1036" s="25">
        <v>1510</v>
      </c>
      <c r="F1036" s="25">
        <v>50</v>
      </c>
      <c r="G1036" s="25">
        <v>250</v>
      </c>
      <c r="H1036" s="25" t="s">
        <v>606</v>
      </c>
      <c r="I1036" s="25">
        <v>3702</v>
      </c>
      <c r="J1036" s="25">
        <v>178.81</v>
      </c>
      <c r="K1036" s="25" t="s">
        <v>606</v>
      </c>
      <c r="L1036" s="25"/>
      <c r="M1036" s="25">
        <v>3753.47</v>
      </c>
    </row>
    <row r="1037" spans="1:13" ht="20.100000000000001" customHeight="1" x14ac:dyDescent="0.2">
      <c r="A1037" s="89">
        <v>1028</v>
      </c>
      <c r="B1037" s="80" t="s">
        <v>1748</v>
      </c>
      <c r="C1037" s="81" t="s">
        <v>1095</v>
      </c>
      <c r="D1037" s="44">
        <v>2142</v>
      </c>
      <c r="E1037" s="44">
        <v>1510</v>
      </c>
      <c r="F1037" s="44">
        <v>50</v>
      </c>
      <c r="G1037" s="44">
        <v>250</v>
      </c>
      <c r="H1037" s="25" t="s">
        <v>606</v>
      </c>
      <c r="I1037" s="44">
        <v>3702</v>
      </c>
      <c r="J1037" s="44">
        <v>178.81</v>
      </c>
      <c r="K1037" s="25" t="s">
        <v>606</v>
      </c>
      <c r="L1037" s="44"/>
      <c r="M1037" s="44">
        <v>2171.5500000000002</v>
      </c>
    </row>
    <row r="1038" spans="1:13" ht="20.100000000000001" customHeight="1" x14ac:dyDescent="0.2">
      <c r="A1038" s="89">
        <v>1029</v>
      </c>
      <c r="B1038" s="80" t="s">
        <v>1070</v>
      </c>
      <c r="C1038" s="81" t="s">
        <v>869</v>
      </c>
      <c r="D1038" s="44">
        <v>2142</v>
      </c>
      <c r="E1038" s="44">
        <v>1510</v>
      </c>
      <c r="F1038" s="44">
        <v>50</v>
      </c>
      <c r="G1038" s="44">
        <v>250</v>
      </c>
      <c r="H1038" s="25" t="s">
        <v>606</v>
      </c>
      <c r="I1038" s="44">
        <v>3702</v>
      </c>
      <c r="J1038" s="44">
        <v>178.81</v>
      </c>
      <c r="K1038" s="25" t="s">
        <v>606</v>
      </c>
      <c r="L1038" s="44"/>
      <c r="M1038" s="44">
        <v>3138.94</v>
      </c>
    </row>
    <row r="1039" spans="1:13" ht="20.100000000000001" customHeight="1" x14ac:dyDescent="0.2">
      <c r="A1039" s="89">
        <v>1030</v>
      </c>
      <c r="B1039" s="80" t="s">
        <v>1613</v>
      </c>
      <c r="C1039" s="81" t="s">
        <v>609</v>
      </c>
      <c r="D1039" s="44">
        <v>2269.1999999999998</v>
      </c>
      <c r="E1039" s="44">
        <v>1510</v>
      </c>
      <c r="F1039" s="25" t="s">
        <v>606</v>
      </c>
      <c r="G1039" s="44">
        <v>250</v>
      </c>
      <c r="H1039" s="25" t="s">
        <v>606</v>
      </c>
      <c r="I1039" s="44">
        <v>3779.2</v>
      </c>
      <c r="J1039" s="44">
        <v>182.54</v>
      </c>
      <c r="K1039" s="25" t="s">
        <v>606</v>
      </c>
      <c r="L1039" s="44"/>
      <c r="M1039" s="44">
        <v>3828.85</v>
      </c>
    </row>
    <row r="1040" spans="1:13" ht="20.100000000000001" customHeight="1" x14ac:dyDescent="0.2">
      <c r="A1040" s="89">
        <v>1031</v>
      </c>
      <c r="B1040" s="63" t="s">
        <v>919</v>
      </c>
      <c r="C1040" s="61" t="s">
        <v>869</v>
      </c>
      <c r="D1040" s="25">
        <v>2142</v>
      </c>
      <c r="E1040" s="25">
        <v>1510</v>
      </c>
      <c r="F1040" s="25">
        <v>75</v>
      </c>
      <c r="G1040" s="25">
        <v>250</v>
      </c>
      <c r="H1040" s="25" t="s">
        <v>606</v>
      </c>
      <c r="I1040" s="25">
        <v>3727</v>
      </c>
      <c r="J1040" s="25">
        <v>180.01</v>
      </c>
      <c r="K1040" s="25" t="s">
        <v>606</v>
      </c>
      <c r="L1040" s="25"/>
      <c r="M1040" s="25">
        <v>3777.27</v>
      </c>
    </row>
    <row r="1041" spans="1:13" ht="20.100000000000001" customHeight="1" x14ac:dyDescent="0.2">
      <c r="A1041" s="89">
        <v>1032</v>
      </c>
      <c r="B1041" s="51" t="s">
        <v>1207</v>
      </c>
      <c r="C1041" s="81" t="s">
        <v>1178</v>
      </c>
      <c r="D1041" s="44">
        <v>2327.7000000000003</v>
      </c>
      <c r="E1041" s="44">
        <v>1510</v>
      </c>
      <c r="F1041" s="25" t="s">
        <v>606</v>
      </c>
      <c r="G1041" s="44">
        <v>250</v>
      </c>
      <c r="H1041" s="25" t="s">
        <v>606</v>
      </c>
      <c r="I1041" s="44">
        <v>3837.7</v>
      </c>
      <c r="J1041" s="44">
        <v>185.36</v>
      </c>
      <c r="K1041" s="25" t="s">
        <v>606</v>
      </c>
      <c r="L1041" s="44"/>
      <c r="M1041" s="54">
        <v>3892.34</v>
      </c>
    </row>
    <row r="1042" spans="1:13" ht="20.100000000000001" customHeight="1" x14ac:dyDescent="0.2">
      <c r="A1042" s="89">
        <v>1033</v>
      </c>
      <c r="B1042" s="60" t="s">
        <v>693</v>
      </c>
      <c r="C1042" s="61" t="s">
        <v>672</v>
      </c>
      <c r="D1042" s="25">
        <v>2142</v>
      </c>
      <c r="E1042" s="25">
        <v>1510</v>
      </c>
      <c r="F1042" s="25">
        <v>35</v>
      </c>
      <c r="G1042" s="25">
        <v>250</v>
      </c>
      <c r="H1042" s="25" t="s">
        <v>606</v>
      </c>
      <c r="I1042" s="25">
        <v>3687</v>
      </c>
      <c r="J1042" s="25">
        <v>178.08</v>
      </c>
      <c r="K1042" s="25" t="s">
        <v>606</v>
      </c>
      <c r="L1042" s="25"/>
      <c r="M1042" s="25">
        <v>2012.76</v>
      </c>
    </row>
    <row r="1043" spans="1:13" ht="20.100000000000001" customHeight="1" x14ac:dyDescent="0.2">
      <c r="A1043" s="89">
        <v>1034</v>
      </c>
      <c r="B1043" s="80" t="s">
        <v>1056</v>
      </c>
      <c r="C1043" s="81" t="s">
        <v>869</v>
      </c>
      <c r="D1043" s="44">
        <v>2142</v>
      </c>
      <c r="E1043" s="44">
        <v>1510</v>
      </c>
      <c r="F1043" s="44">
        <v>75</v>
      </c>
      <c r="G1043" s="44">
        <v>250</v>
      </c>
      <c r="H1043" s="25" t="s">
        <v>606</v>
      </c>
      <c r="I1043" s="44">
        <v>3727</v>
      </c>
      <c r="J1043" s="44">
        <v>180.01</v>
      </c>
      <c r="K1043" s="25" t="s">
        <v>606</v>
      </c>
      <c r="L1043" s="44"/>
      <c r="M1043" s="44">
        <v>1899.7499999999998</v>
      </c>
    </row>
    <row r="1044" spans="1:13" ht="20.100000000000001" customHeight="1" x14ac:dyDescent="0.2">
      <c r="A1044" s="89">
        <v>1035</v>
      </c>
      <c r="B1044" s="60" t="s">
        <v>969</v>
      </c>
      <c r="C1044" s="61" t="s">
        <v>869</v>
      </c>
      <c r="D1044" s="25">
        <v>2142</v>
      </c>
      <c r="E1044" s="25">
        <v>1510</v>
      </c>
      <c r="F1044" s="25">
        <v>35</v>
      </c>
      <c r="G1044" s="25">
        <v>250</v>
      </c>
      <c r="H1044" s="25" t="s">
        <v>606</v>
      </c>
      <c r="I1044" s="25">
        <v>3687</v>
      </c>
      <c r="J1044" s="25">
        <v>178.08</v>
      </c>
      <c r="K1044" s="25" t="s">
        <v>606</v>
      </c>
      <c r="L1044" s="25"/>
      <c r="M1044" s="25">
        <v>3353.35</v>
      </c>
    </row>
    <row r="1045" spans="1:13" ht="20.100000000000001" customHeight="1" x14ac:dyDescent="0.2">
      <c r="A1045" s="89">
        <v>1036</v>
      </c>
      <c r="B1045" s="80" t="s">
        <v>1699</v>
      </c>
      <c r="C1045" s="81" t="s">
        <v>743</v>
      </c>
      <c r="D1045" s="44">
        <v>2207.6999999999998</v>
      </c>
      <c r="E1045" s="44">
        <v>1510</v>
      </c>
      <c r="F1045" s="44">
        <v>75</v>
      </c>
      <c r="G1045" s="44">
        <v>250</v>
      </c>
      <c r="H1045" s="25" t="s">
        <v>606</v>
      </c>
      <c r="I1045" s="44">
        <v>3792.7</v>
      </c>
      <c r="J1045" s="44">
        <v>183.19</v>
      </c>
      <c r="K1045" s="25" t="s">
        <v>606</v>
      </c>
      <c r="L1045" s="44"/>
      <c r="M1045" s="44">
        <v>2071.2399999999998</v>
      </c>
    </row>
    <row r="1046" spans="1:13" ht="20.100000000000001" customHeight="1" x14ac:dyDescent="0.2">
      <c r="A1046" s="89">
        <v>1037</v>
      </c>
      <c r="B1046" s="80" t="s">
        <v>1352</v>
      </c>
      <c r="C1046" s="81" t="s">
        <v>672</v>
      </c>
      <c r="D1046" s="44">
        <v>2142</v>
      </c>
      <c r="E1046" s="44">
        <v>1510</v>
      </c>
      <c r="F1046" s="44">
        <v>50</v>
      </c>
      <c r="G1046" s="44">
        <v>250</v>
      </c>
      <c r="H1046" s="25" t="s">
        <v>606</v>
      </c>
      <c r="I1046" s="44">
        <v>3702</v>
      </c>
      <c r="J1046" s="44">
        <v>178.81</v>
      </c>
      <c r="K1046" s="25" t="s">
        <v>606</v>
      </c>
      <c r="L1046" s="44"/>
      <c r="M1046" s="44">
        <v>3753.47</v>
      </c>
    </row>
    <row r="1047" spans="1:13" ht="20.100000000000001" customHeight="1" x14ac:dyDescent="0.2">
      <c r="A1047" s="89">
        <v>1038</v>
      </c>
      <c r="B1047" s="80" t="s">
        <v>1564</v>
      </c>
      <c r="C1047" s="81" t="s">
        <v>610</v>
      </c>
      <c r="D1047" s="44">
        <v>2176.2000000000003</v>
      </c>
      <c r="E1047" s="44">
        <v>1510</v>
      </c>
      <c r="F1047" s="44">
        <v>35</v>
      </c>
      <c r="G1047" s="44">
        <v>250</v>
      </c>
      <c r="H1047" s="25" t="s">
        <v>606</v>
      </c>
      <c r="I1047" s="44">
        <v>3721.2000000000003</v>
      </c>
      <c r="J1047" s="44">
        <v>179.73</v>
      </c>
      <c r="K1047" s="25" t="s">
        <v>606</v>
      </c>
      <c r="L1047" s="44"/>
      <c r="M1047" s="44">
        <v>3781.47</v>
      </c>
    </row>
    <row r="1048" spans="1:13" ht="20.100000000000001" customHeight="1" x14ac:dyDescent="0.2">
      <c r="A1048" s="89">
        <v>1039</v>
      </c>
      <c r="B1048" s="60" t="s">
        <v>689</v>
      </c>
      <c r="C1048" s="61" t="s">
        <v>672</v>
      </c>
      <c r="D1048" s="25">
        <v>2142</v>
      </c>
      <c r="E1048" s="25">
        <v>1510</v>
      </c>
      <c r="F1048" s="25">
        <v>35</v>
      </c>
      <c r="G1048" s="25">
        <v>250</v>
      </c>
      <c r="H1048" s="25" t="s">
        <v>606</v>
      </c>
      <c r="I1048" s="25">
        <v>3687</v>
      </c>
      <c r="J1048" s="25">
        <v>178.08</v>
      </c>
      <c r="K1048" s="25" t="s">
        <v>606</v>
      </c>
      <c r="L1048" s="25"/>
      <c r="M1048" s="25">
        <v>3749.2</v>
      </c>
    </row>
    <row r="1049" spans="1:13" ht="20.100000000000001" customHeight="1" x14ac:dyDescent="0.2">
      <c r="A1049" s="89">
        <v>1040</v>
      </c>
      <c r="B1049" s="80" t="s">
        <v>1123</v>
      </c>
      <c r="C1049" s="81" t="s">
        <v>1121</v>
      </c>
      <c r="D1049" s="44">
        <v>2142</v>
      </c>
      <c r="E1049" s="44">
        <v>1510</v>
      </c>
      <c r="F1049" s="44">
        <v>0</v>
      </c>
      <c r="G1049" s="44">
        <v>250</v>
      </c>
      <c r="H1049" s="25" t="s">
        <v>606</v>
      </c>
      <c r="I1049" s="44">
        <v>3652</v>
      </c>
      <c r="J1049" s="44">
        <v>176.39</v>
      </c>
      <c r="K1049" s="25" t="s">
        <v>606</v>
      </c>
      <c r="L1049" s="44"/>
      <c r="M1049" s="44">
        <v>3313.89</v>
      </c>
    </row>
    <row r="1050" spans="1:13" ht="20.100000000000001" customHeight="1" x14ac:dyDescent="0.2">
      <c r="A1050" s="89">
        <v>1041</v>
      </c>
      <c r="B1050" s="80" t="s">
        <v>1794</v>
      </c>
      <c r="C1050" s="81" t="s">
        <v>1824</v>
      </c>
      <c r="D1050" s="44">
        <v>2142</v>
      </c>
      <c r="E1050" s="44">
        <v>1510</v>
      </c>
      <c r="F1050" s="44">
        <v>50</v>
      </c>
      <c r="G1050" s="44">
        <v>250</v>
      </c>
      <c r="H1050" s="25" t="s">
        <v>606</v>
      </c>
      <c r="I1050" s="44">
        <v>3702</v>
      </c>
      <c r="J1050" s="44">
        <v>178.81</v>
      </c>
      <c r="K1050" s="25" t="s">
        <v>606</v>
      </c>
      <c r="L1050" s="44"/>
      <c r="M1050" s="44">
        <v>3763.4700000000003</v>
      </c>
    </row>
    <row r="1051" spans="1:13" ht="20.100000000000001" customHeight="1" x14ac:dyDescent="0.2">
      <c r="A1051" s="89">
        <v>1042</v>
      </c>
      <c r="B1051" s="80" t="s">
        <v>1859</v>
      </c>
      <c r="C1051" s="81" t="s">
        <v>1638</v>
      </c>
      <c r="D1051" s="44">
        <v>1378.2600000000002</v>
      </c>
      <c r="E1051" s="44">
        <v>956.33</v>
      </c>
      <c r="F1051" s="25" t="s">
        <v>606</v>
      </c>
      <c r="G1051" s="44">
        <v>158.33000000000001</v>
      </c>
      <c r="H1051" s="25" t="s">
        <v>606</v>
      </c>
      <c r="I1051" s="44">
        <v>956.33</v>
      </c>
      <c r="J1051" s="44">
        <v>2334.59</v>
      </c>
      <c r="K1051" s="25" t="s">
        <v>606</v>
      </c>
      <c r="L1051" s="44"/>
      <c r="M1051" s="44">
        <v>2380.16</v>
      </c>
    </row>
    <row r="1052" spans="1:13" ht="20.100000000000001" customHeight="1" x14ac:dyDescent="0.2">
      <c r="A1052" s="89">
        <v>1043</v>
      </c>
      <c r="B1052" s="80" t="s">
        <v>1600</v>
      </c>
      <c r="C1052" s="81" t="s">
        <v>965</v>
      </c>
      <c r="D1052" s="44">
        <v>2176.2000000000003</v>
      </c>
      <c r="E1052" s="44">
        <v>1510</v>
      </c>
      <c r="F1052" s="44">
        <v>50</v>
      </c>
      <c r="G1052" s="44">
        <v>250</v>
      </c>
      <c r="H1052" s="25" t="s">
        <v>606</v>
      </c>
      <c r="I1052" s="44">
        <v>3736.2</v>
      </c>
      <c r="J1052" s="44">
        <v>180.46</v>
      </c>
      <c r="K1052" s="25" t="s">
        <v>606</v>
      </c>
      <c r="L1052" s="44"/>
      <c r="M1052" s="44">
        <v>2039.69</v>
      </c>
    </row>
    <row r="1053" spans="1:13" ht="20.100000000000001" customHeight="1" x14ac:dyDescent="0.2">
      <c r="A1053" s="89">
        <v>1044</v>
      </c>
      <c r="B1053" s="60" t="s">
        <v>616</v>
      </c>
      <c r="C1053" s="61" t="s">
        <v>624</v>
      </c>
      <c r="D1053" s="25">
        <v>2142</v>
      </c>
      <c r="E1053" s="25">
        <v>1510</v>
      </c>
      <c r="F1053" s="25" t="s">
        <v>606</v>
      </c>
      <c r="G1053" s="25">
        <v>250</v>
      </c>
      <c r="H1053" s="25" t="s">
        <v>606</v>
      </c>
      <c r="I1053" s="25">
        <v>3652</v>
      </c>
      <c r="J1053" s="25">
        <v>176.39</v>
      </c>
      <c r="K1053" s="25" t="s">
        <v>606</v>
      </c>
      <c r="L1053" s="25"/>
      <c r="M1053" s="25">
        <v>3725.61</v>
      </c>
    </row>
    <row r="1054" spans="1:13" ht="20.100000000000001" customHeight="1" x14ac:dyDescent="0.2">
      <c r="A1054" s="89">
        <v>1045</v>
      </c>
      <c r="B1054" s="80" t="s">
        <v>1471</v>
      </c>
      <c r="C1054" s="81" t="s">
        <v>672</v>
      </c>
      <c r="D1054" s="44">
        <v>2142</v>
      </c>
      <c r="E1054" s="44">
        <v>1510</v>
      </c>
      <c r="F1054" s="44">
        <v>0</v>
      </c>
      <c r="G1054" s="44">
        <v>250</v>
      </c>
      <c r="H1054" s="25" t="s">
        <v>606</v>
      </c>
      <c r="I1054" s="44">
        <v>3652</v>
      </c>
      <c r="J1054" s="44">
        <v>176.39</v>
      </c>
      <c r="K1054" s="25" t="s">
        <v>606</v>
      </c>
      <c r="L1054" s="44"/>
      <c r="M1054" s="44">
        <v>3313.89</v>
      </c>
    </row>
    <row r="1055" spans="1:13" ht="20.100000000000001" customHeight="1" x14ac:dyDescent="0.2">
      <c r="A1055" s="89">
        <v>1046</v>
      </c>
      <c r="B1055" s="60" t="s">
        <v>809</v>
      </c>
      <c r="C1055" s="61" t="s">
        <v>869</v>
      </c>
      <c r="D1055" s="25">
        <v>2142</v>
      </c>
      <c r="E1055" s="25">
        <v>1510</v>
      </c>
      <c r="F1055" s="25">
        <v>35</v>
      </c>
      <c r="G1055" s="25">
        <v>250</v>
      </c>
      <c r="H1055" s="25" t="s">
        <v>606</v>
      </c>
      <c r="I1055" s="25">
        <v>3687</v>
      </c>
      <c r="J1055" s="25">
        <v>178.08</v>
      </c>
      <c r="K1055" s="25" t="s">
        <v>606</v>
      </c>
      <c r="L1055" s="25"/>
      <c r="M1055" s="25">
        <v>1888.82</v>
      </c>
    </row>
    <row r="1056" spans="1:13" ht="20.100000000000001" customHeight="1" x14ac:dyDescent="0.2">
      <c r="A1056" s="89">
        <v>1047</v>
      </c>
      <c r="B1056" s="73" t="s">
        <v>840</v>
      </c>
      <c r="C1056" s="61" t="s">
        <v>869</v>
      </c>
      <c r="D1056" s="25">
        <v>2142</v>
      </c>
      <c r="E1056" s="25">
        <v>1510</v>
      </c>
      <c r="F1056" s="25">
        <v>75</v>
      </c>
      <c r="G1056" s="37">
        <v>250</v>
      </c>
      <c r="H1056" s="25" t="s">
        <v>606</v>
      </c>
      <c r="I1056" s="25">
        <v>3727</v>
      </c>
      <c r="J1056" s="25">
        <v>180.01</v>
      </c>
      <c r="K1056" s="25" t="s">
        <v>606</v>
      </c>
      <c r="L1056" s="25"/>
      <c r="M1056" s="25">
        <v>2232.4</v>
      </c>
    </row>
    <row r="1057" spans="1:13" ht="20.100000000000001" customHeight="1" x14ac:dyDescent="0.2">
      <c r="A1057" s="89">
        <v>1048</v>
      </c>
      <c r="B1057" s="80" t="s">
        <v>1565</v>
      </c>
      <c r="C1057" s="81" t="s">
        <v>610</v>
      </c>
      <c r="D1057" s="44">
        <v>2176.2000000000003</v>
      </c>
      <c r="E1057" s="44">
        <v>1510</v>
      </c>
      <c r="F1057" s="44">
        <v>35</v>
      </c>
      <c r="G1057" s="44">
        <v>250</v>
      </c>
      <c r="H1057" s="25" t="s">
        <v>606</v>
      </c>
      <c r="I1057" s="44">
        <v>3721.2000000000003</v>
      </c>
      <c r="J1057" s="44">
        <v>179.73</v>
      </c>
      <c r="K1057" s="25" t="s">
        <v>606</v>
      </c>
      <c r="L1057" s="44"/>
      <c r="M1057" s="44">
        <v>3372.14</v>
      </c>
    </row>
    <row r="1058" spans="1:13" ht="20.100000000000001" customHeight="1" x14ac:dyDescent="0.2">
      <c r="A1058" s="89">
        <v>1049</v>
      </c>
      <c r="B1058" s="80" t="s">
        <v>1439</v>
      </c>
      <c r="C1058" s="81" t="s">
        <v>672</v>
      </c>
      <c r="D1058" s="44">
        <v>2142</v>
      </c>
      <c r="E1058" s="44">
        <v>1510</v>
      </c>
      <c r="F1058" s="44">
        <v>50</v>
      </c>
      <c r="G1058" s="44">
        <v>250</v>
      </c>
      <c r="H1058" s="25" t="s">
        <v>606</v>
      </c>
      <c r="I1058" s="44">
        <v>3702</v>
      </c>
      <c r="J1058" s="44">
        <v>178.81</v>
      </c>
      <c r="K1058" s="25" t="s">
        <v>606</v>
      </c>
      <c r="L1058" s="44"/>
      <c r="M1058" s="44">
        <v>3355.9700000000003</v>
      </c>
    </row>
    <row r="1059" spans="1:13" ht="20.100000000000001" customHeight="1" x14ac:dyDescent="0.2">
      <c r="A1059" s="89">
        <v>1050</v>
      </c>
      <c r="B1059" s="67" t="s">
        <v>572</v>
      </c>
      <c r="C1059" s="75" t="s">
        <v>601</v>
      </c>
      <c r="D1059" s="25">
        <v>2176.2000000000003</v>
      </c>
      <c r="E1059" s="25">
        <v>1510</v>
      </c>
      <c r="F1059" s="25" t="s">
        <v>606</v>
      </c>
      <c r="G1059" s="25">
        <v>250</v>
      </c>
      <c r="H1059" s="25" t="s">
        <v>606</v>
      </c>
      <c r="I1059" s="25">
        <v>3758.1600000000003</v>
      </c>
      <c r="J1059" s="25">
        <v>178.04</v>
      </c>
      <c r="K1059" s="25" t="s">
        <v>606</v>
      </c>
      <c r="L1059" s="25"/>
      <c r="M1059" s="25">
        <v>3758.1600000000003</v>
      </c>
    </row>
    <row r="1060" spans="1:13" ht="20.100000000000001" customHeight="1" x14ac:dyDescent="0.2">
      <c r="A1060" s="89">
        <v>1051</v>
      </c>
      <c r="B1060" s="60" t="s">
        <v>621</v>
      </c>
      <c r="C1060" s="61" t="s">
        <v>624</v>
      </c>
      <c r="D1060" s="25">
        <v>2142</v>
      </c>
      <c r="E1060" s="25">
        <v>1510</v>
      </c>
      <c r="F1060" s="25" t="s">
        <v>606</v>
      </c>
      <c r="G1060" s="25">
        <v>250</v>
      </c>
      <c r="H1060" s="25" t="s">
        <v>606</v>
      </c>
      <c r="I1060" s="25">
        <v>3652</v>
      </c>
      <c r="J1060" s="25">
        <v>176.39</v>
      </c>
      <c r="K1060" s="25" t="s">
        <v>606</v>
      </c>
      <c r="L1060" s="25"/>
      <c r="M1060" s="25">
        <v>3725.61</v>
      </c>
    </row>
    <row r="1061" spans="1:13" ht="20.100000000000001" customHeight="1" x14ac:dyDescent="0.2">
      <c r="A1061" s="89">
        <v>1052</v>
      </c>
      <c r="B1061" s="60" t="s">
        <v>878</v>
      </c>
      <c r="C1061" s="61" t="s">
        <v>869</v>
      </c>
      <c r="D1061" s="25">
        <v>2142</v>
      </c>
      <c r="E1061" s="25">
        <v>1510</v>
      </c>
      <c r="F1061" s="25" t="s">
        <v>606</v>
      </c>
      <c r="G1061" s="25">
        <v>250</v>
      </c>
      <c r="H1061" s="25" t="s">
        <v>606</v>
      </c>
      <c r="I1061" s="25">
        <v>3652</v>
      </c>
      <c r="J1061" s="25">
        <v>176.39</v>
      </c>
      <c r="K1061" s="25" t="s">
        <v>606</v>
      </c>
      <c r="L1061" s="25"/>
      <c r="M1061" s="25">
        <v>1754.0100000000002</v>
      </c>
    </row>
    <row r="1062" spans="1:13" ht="20.100000000000001" customHeight="1" x14ac:dyDescent="0.2">
      <c r="A1062" s="89">
        <v>1053</v>
      </c>
      <c r="B1062" s="80" t="s">
        <v>1657</v>
      </c>
      <c r="C1062" s="81" t="s">
        <v>646</v>
      </c>
      <c r="D1062" s="44">
        <v>2347.5</v>
      </c>
      <c r="E1062" s="44">
        <v>1510</v>
      </c>
      <c r="F1062" s="44">
        <v>75</v>
      </c>
      <c r="G1062" s="44">
        <v>250</v>
      </c>
      <c r="H1062" s="25" t="s">
        <v>606</v>
      </c>
      <c r="I1062" s="44">
        <v>3932.5</v>
      </c>
      <c r="J1062" s="44">
        <v>189.94</v>
      </c>
      <c r="K1062" s="25" t="s">
        <v>606</v>
      </c>
      <c r="L1062" s="44"/>
      <c r="M1062" s="44">
        <v>3213.48</v>
      </c>
    </row>
    <row r="1063" spans="1:13" ht="20.100000000000001" customHeight="1" x14ac:dyDescent="0.2">
      <c r="A1063" s="89">
        <v>1054</v>
      </c>
      <c r="B1063" s="80" t="s">
        <v>1760</v>
      </c>
      <c r="C1063" s="81" t="s">
        <v>1508</v>
      </c>
      <c r="D1063" s="44">
        <v>2142</v>
      </c>
      <c r="E1063" s="44">
        <v>1510</v>
      </c>
      <c r="F1063" s="44">
        <v>50</v>
      </c>
      <c r="G1063" s="44">
        <v>250</v>
      </c>
      <c r="H1063" s="25" t="s">
        <v>606</v>
      </c>
      <c r="I1063" s="44">
        <v>3702</v>
      </c>
      <c r="J1063" s="44">
        <v>178.81</v>
      </c>
      <c r="K1063" s="25" t="s">
        <v>606</v>
      </c>
      <c r="L1063" s="44"/>
      <c r="M1063" s="44">
        <v>1841.76</v>
      </c>
    </row>
    <row r="1064" spans="1:13" ht="20.100000000000001" customHeight="1" x14ac:dyDescent="0.2">
      <c r="A1064" s="89">
        <v>1055</v>
      </c>
      <c r="B1064" s="60" t="s">
        <v>886</v>
      </c>
      <c r="C1064" s="61" t="s">
        <v>869</v>
      </c>
      <c r="D1064" s="25">
        <v>2142</v>
      </c>
      <c r="E1064" s="25">
        <v>1510</v>
      </c>
      <c r="F1064" s="25" t="s">
        <v>606</v>
      </c>
      <c r="G1064" s="25">
        <v>250</v>
      </c>
      <c r="H1064" s="25" t="s">
        <v>606</v>
      </c>
      <c r="I1064" s="25">
        <v>3652</v>
      </c>
      <c r="J1064" s="25">
        <v>176.39</v>
      </c>
      <c r="K1064" s="25" t="s">
        <v>606</v>
      </c>
      <c r="L1064" s="25"/>
      <c r="M1064" s="25">
        <v>3715.8900000000003</v>
      </c>
    </row>
    <row r="1065" spans="1:13" ht="20.100000000000001" customHeight="1" x14ac:dyDescent="0.2">
      <c r="A1065" s="89">
        <v>1056</v>
      </c>
      <c r="B1065" s="80" t="s">
        <v>1436</v>
      </c>
      <c r="C1065" s="81" t="s">
        <v>672</v>
      </c>
      <c r="D1065" s="44">
        <v>2142</v>
      </c>
      <c r="E1065" s="44">
        <v>1510</v>
      </c>
      <c r="F1065" s="44">
        <v>50</v>
      </c>
      <c r="G1065" s="44">
        <v>250</v>
      </c>
      <c r="H1065" s="25" t="s">
        <v>606</v>
      </c>
      <c r="I1065" s="44">
        <v>3702</v>
      </c>
      <c r="J1065" s="44">
        <v>178.81</v>
      </c>
      <c r="K1065" s="25" t="s">
        <v>606</v>
      </c>
      <c r="L1065" s="44"/>
      <c r="M1065" s="44">
        <v>1884.4900000000002</v>
      </c>
    </row>
    <row r="1066" spans="1:13" ht="20.100000000000001" customHeight="1" x14ac:dyDescent="0.2">
      <c r="A1066" s="89">
        <v>1057</v>
      </c>
      <c r="B1066" s="80" t="s">
        <v>1059</v>
      </c>
      <c r="C1066" s="81" t="s">
        <v>1075</v>
      </c>
      <c r="D1066" s="44">
        <v>2142</v>
      </c>
      <c r="E1066" s="44">
        <v>1510</v>
      </c>
      <c r="F1066" s="25" t="s">
        <v>606</v>
      </c>
      <c r="G1066" s="44">
        <v>250</v>
      </c>
      <c r="H1066" s="25" t="s">
        <v>606</v>
      </c>
      <c r="I1066" s="44">
        <v>3652</v>
      </c>
      <c r="J1066" s="44">
        <v>176.39</v>
      </c>
      <c r="K1066" s="25" t="s">
        <v>606</v>
      </c>
      <c r="L1066" s="44"/>
      <c r="M1066" s="44">
        <v>3705.8900000000003</v>
      </c>
    </row>
    <row r="1067" spans="1:13" ht="20.100000000000001" customHeight="1" x14ac:dyDescent="0.2">
      <c r="A1067" s="89">
        <v>1058</v>
      </c>
      <c r="B1067" s="80" t="s">
        <v>1492</v>
      </c>
      <c r="C1067" s="81" t="s">
        <v>1508</v>
      </c>
      <c r="D1067" s="44">
        <v>2142</v>
      </c>
      <c r="E1067" s="44">
        <v>1510</v>
      </c>
      <c r="F1067" s="44">
        <v>35</v>
      </c>
      <c r="G1067" s="44">
        <v>250</v>
      </c>
      <c r="H1067" s="25" t="s">
        <v>606</v>
      </c>
      <c r="I1067" s="44">
        <v>3687</v>
      </c>
      <c r="J1067" s="44">
        <v>178.08</v>
      </c>
      <c r="K1067" s="25" t="s">
        <v>606</v>
      </c>
      <c r="L1067" s="44"/>
      <c r="M1067" s="44">
        <v>3739.2</v>
      </c>
    </row>
    <row r="1068" spans="1:13" ht="20.100000000000001" customHeight="1" x14ac:dyDescent="0.2">
      <c r="A1068" s="89">
        <v>1059</v>
      </c>
      <c r="B1068" s="67" t="s">
        <v>576</v>
      </c>
      <c r="C1068" s="75" t="s">
        <v>603</v>
      </c>
      <c r="D1068" s="25">
        <v>2207.7000000000003</v>
      </c>
      <c r="E1068" s="25">
        <v>1510</v>
      </c>
      <c r="F1068" s="25">
        <v>50</v>
      </c>
      <c r="G1068" s="25">
        <v>250</v>
      </c>
      <c r="H1068" s="25" t="s">
        <v>606</v>
      </c>
      <c r="I1068" s="25">
        <v>3411.2700000000004</v>
      </c>
      <c r="J1068" s="25">
        <v>181.98</v>
      </c>
      <c r="K1068" s="25" t="s">
        <v>606</v>
      </c>
      <c r="L1068" s="25"/>
      <c r="M1068" s="25">
        <v>3411.2700000000004</v>
      </c>
    </row>
    <row r="1069" spans="1:13" ht="20.100000000000001" customHeight="1" x14ac:dyDescent="0.2">
      <c r="A1069" s="89">
        <v>1060</v>
      </c>
      <c r="B1069" s="80" t="s">
        <v>1285</v>
      </c>
      <c r="C1069" s="81" t="s">
        <v>672</v>
      </c>
      <c r="D1069" s="44">
        <v>2142</v>
      </c>
      <c r="E1069" s="44">
        <v>1510</v>
      </c>
      <c r="F1069" s="44">
        <v>35</v>
      </c>
      <c r="G1069" s="44">
        <v>250</v>
      </c>
      <c r="H1069" s="25" t="s">
        <v>606</v>
      </c>
      <c r="I1069" s="44">
        <v>3687</v>
      </c>
      <c r="J1069" s="44">
        <v>178.08</v>
      </c>
      <c r="K1069" s="25" t="s">
        <v>606</v>
      </c>
      <c r="L1069" s="44"/>
      <c r="M1069" s="44">
        <v>2541.9899999999998</v>
      </c>
    </row>
    <row r="1070" spans="1:13" ht="20.100000000000001" customHeight="1" x14ac:dyDescent="0.2">
      <c r="A1070" s="89">
        <v>1061</v>
      </c>
      <c r="B1070" s="80" t="s">
        <v>1316</v>
      </c>
      <c r="C1070" s="81" t="s">
        <v>672</v>
      </c>
      <c r="D1070" s="44">
        <v>2142</v>
      </c>
      <c r="E1070" s="44">
        <v>1510</v>
      </c>
      <c r="F1070" s="44">
        <v>35</v>
      </c>
      <c r="G1070" s="44">
        <v>250</v>
      </c>
      <c r="H1070" s="25" t="s">
        <v>606</v>
      </c>
      <c r="I1070" s="44">
        <v>3687</v>
      </c>
      <c r="J1070" s="44">
        <v>178.08</v>
      </c>
      <c r="K1070" s="25" t="s">
        <v>606</v>
      </c>
      <c r="L1070" s="44"/>
      <c r="M1070" s="44">
        <v>2250.61</v>
      </c>
    </row>
    <row r="1071" spans="1:13" ht="20.100000000000001" customHeight="1" x14ac:dyDescent="0.2">
      <c r="A1071" s="89">
        <v>1062</v>
      </c>
      <c r="B1071" s="80" t="s">
        <v>1272</v>
      </c>
      <c r="C1071" s="81" t="s">
        <v>943</v>
      </c>
      <c r="D1071" s="44">
        <v>2142</v>
      </c>
      <c r="E1071" s="44">
        <v>1510</v>
      </c>
      <c r="F1071" s="44">
        <v>75</v>
      </c>
      <c r="G1071" s="44">
        <v>250</v>
      </c>
      <c r="H1071" s="25" t="s">
        <v>606</v>
      </c>
      <c r="I1071" s="44">
        <v>3727</v>
      </c>
      <c r="J1071" s="44">
        <v>180.01</v>
      </c>
      <c r="K1071" s="25" t="s">
        <v>606</v>
      </c>
      <c r="L1071" s="44"/>
      <c r="M1071" s="44">
        <v>2594.73</v>
      </c>
    </row>
    <row r="1072" spans="1:13" ht="20.100000000000001" customHeight="1" x14ac:dyDescent="0.2">
      <c r="A1072" s="89">
        <v>1063</v>
      </c>
      <c r="B1072" s="80" t="s">
        <v>1531</v>
      </c>
      <c r="C1072" s="81" t="s">
        <v>598</v>
      </c>
      <c r="D1072" s="44">
        <v>2142</v>
      </c>
      <c r="E1072" s="44">
        <v>1510</v>
      </c>
      <c r="F1072" s="25" t="s">
        <v>606</v>
      </c>
      <c r="G1072" s="44">
        <v>250</v>
      </c>
      <c r="H1072" s="25" t="s">
        <v>606</v>
      </c>
      <c r="I1072" s="44">
        <v>3652</v>
      </c>
      <c r="J1072" s="44">
        <v>176.39</v>
      </c>
      <c r="K1072" s="25" t="s">
        <v>606</v>
      </c>
      <c r="L1072" s="44"/>
      <c r="M1072" s="44">
        <v>3705.89</v>
      </c>
    </row>
    <row r="1073" spans="1:13" ht="20.100000000000001" customHeight="1" x14ac:dyDescent="0.2">
      <c r="A1073" s="89">
        <v>1064</v>
      </c>
      <c r="B1073" s="67" t="s">
        <v>575</v>
      </c>
      <c r="C1073" s="75" t="s">
        <v>602</v>
      </c>
      <c r="D1073" s="25">
        <v>2425.8000000000002</v>
      </c>
      <c r="E1073" s="25">
        <v>1510</v>
      </c>
      <c r="F1073" s="25" t="s">
        <v>606</v>
      </c>
      <c r="G1073" s="25">
        <v>250</v>
      </c>
      <c r="H1073" s="25" t="s">
        <v>606</v>
      </c>
      <c r="I1073" s="25">
        <v>3995.7000000000003</v>
      </c>
      <c r="J1073" s="25">
        <v>190.1</v>
      </c>
      <c r="K1073" s="25" t="s">
        <v>606</v>
      </c>
      <c r="L1073" s="25"/>
      <c r="M1073" s="25">
        <v>3995.7000000000003</v>
      </c>
    </row>
    <row r="1074" spans="1:13" ht="20.100000000000001" customHeight="1" x14ac:dyDescent="0.2">
      <c r="A1074" s="89">
        <v>1065</v>
      </c>
      <c r="B1074" s="49" t="s">
        <v>1228</v>
      </c>
      <c r="C1074" s="81" t="s">
        <v>1261</v>
      </c>
      <c r="D1074" s="44">
        <v>2269.1999999999998</v>
      </c>
      <c r="E1074" s="44">
        <v>1510</v>
      </c>
      <c r="F1074" s="25" t="s">
        <v>606</v>
      </c>
      <c r="G1074" s="44">
        <v>250</v>
      </c>
      <c r="H1074" s="25" t="s">
        <v>606</v>
      </c>
      <c r="I1074" s="44">
        <v>3779.2</v>
      </c>
      <c r="J1074" s="44">
        <v>182.54</v>
      </c>
      <c r="K1074" s="25" t="s">
        <v>606</v>
      </c>
      <c r="L1074" s="44"/>
      <c r="M1074" s="54">
        <v>3836.66</v>
      </c>
    </row>
    <row r="1075" spans="1:13" ht="20.100000000000001" customHeight="1" x14ac:dyDescent="0.2">
      <c r="A1075" s="89">
        <v>1066</v>
      </c>
      <c r="B1075" s="80" t="s">
        <v>1057</v>
      </c>
      <c r="C1075" s="81" t="s">
        <v>869</v>
      </c>
      <c r="D1075" s="44">
        <v>2142</v>
      </c>
      <c r="E1075" s="44">
        <v>1510</v>
      </c>
      <c r="F1075" s="44">
        <v>75</v>
      </c>
      <c r="G1075" s="44">
        <v>250</v>
      </c>
      <c r="H1075" s="25" t="s">
        <v>606</v>
      </c>
      <c r="I1075" s="44">
        <v>3727</v>
      </c>
      <c r="J1075" s="44">
        <v>180.01</v>
      </c>
      <c r="K1075" s="25" t="s">
        <v>606</v>
      </c>
      <c r="L1075" s="44"/>
      <c r="M1075" s="44">
        <v>2281.4699999999998</v>
      </c>
    </row>
    <row r="1076" spans="1:13" ht="20.100000000000001" customHeight="1" x14ac:dyDescent="0.2">
      <c r="A1076" s="89">
        <v>1067</v>
      </c>
      <c r="B1076" s="63" t="s">
        <v>729</v>
      </c>
      <c r="C1076" s="69" t="s">
        <v>742</v>
      </c>
      <c r="D1076" s="25">
        <v>2238.8999999999996</v>
      </c>
      <c r="E1076" s="31">
        <v>1510</v>
      </c>
      <c r="F1076" s="25">
        <v>50</v>
      </c>
      <c r="G1076" s="25">
        <v>250</v>
      </c>
      <c r="H1076" s="25" t="s">
        <v>606</v>
      </c>
      <c r="I1076" s="25">
        <v>3798.9</v>
      </c>
      <c r="J1076" s="25">
        <v>183.49</v>
      </c>
      <c r="K1076" s="25" t="s">
        <v>606</v>
      </c>
      <c r="L1076" s="25"/>
      <c r="M1076" s="25">
        <v>3413.7799999999997</v>
      </c>
    </row>
    <row r="1077" spans="1:13" ht="20.100000000000001" customHeight="1" x14ac:dyDescent="0.2">
      <c r="A1077" s="89">
        <v>1068</v>
      </c>
      <c r="B1077" s="80" t="s">
        <v>1747</v>
      </c>
      <c r="C1077" s="81" t="s">
        <v>1095</v>
      </c>
      <c r="D1077" s="44">
        <v>2142</v>
      </c>
      <c r="E1077" s="44">
        <v>1510</v>
      </c>
      <c r="F1077" s="44">
        <v>50</v>
      </c>
      <c r="G1077" s="44">
        <v>250</v>
      </c>
      <c r="H1077" s="25" t="s">
        <v>606</v>
      </c>
      <c r="I1077" s="44">
        <v>3702</v>
      </c>
      <c r="J1077" s="44">
        <v>178.81</v>
      </c>
      <c r="K1077" s="25" t="s">
        <v>606</v>
      </c>
      <c r="L1077" s="44"/>
      <c r="M1077" s="44">
        <v>2194.7200000000003</v>
      </c>
    </row>
    <row r="1078" spans="1:13" ht="20.100000000000001" customHeight="1" x14ac:dyDescent="0.2">
      <c r="A1078" s="89">
        <v>1069</v>
      </c>
      <c r="B1078" s="49" t="s">
        <v>1252</v>
      </c>
      <c r="C1078" s="81" t="s">
        <v>610</v>
      </c>
      <c r="D1078" s="44">
        <v>2176.2000000000003</v>
      </c>
      <c r="E1078" s="44">
        <v>1510</v>
      </c>
      <c r="F1078" s="25" t="s">
        <v>606</v>
      </c>
      <c r="G1078" s="44">
        <v>250</v>
      </c>
      <c r="H1078" s="25" t="s">
        <v>606</v>
      </c>
      <c r="I1078" s="44">
        <v>3686.2</v>
      </c>
      <c r="J1078" s="44">
        <v>178.04</v>
      </c>
      <c r="K1078" s="25" t="s">
        <v>606</v>
      </c>
      <c r="L1078" s="44"/>
      <c r="M1078" s="54">
        <v>3758.16</v>
      </c>
    </row>
    <row r="1079" spans="1:13" ht="20.100000000000001" customHeight="1" x14ac:dyDescent="0.2">
      <c r="A1079" s="89">
        <v>1070</v>
      </c>
      <c r="B1079" s="67" t="s">
        <v>592</v>
      </c>
      <c r="C1079" s="75" t="s">
        <v>605</v>
      </c>
      <c r="D1079" s="25">
        <v>2142</v>
      </c>
      <c r="E1079" s="25">
        <v>1510</v>
      </c>
      <c r="F1079" s="25" t="s">
        <v>606</v>
      </c>
      <c r="G1079" s="25">
        <v>250</v>
      </c>
      <c r="H1079" s="25" t="s">
        <v>606</v>
      </c>
      <c r="I1079" s="25">
        <v>3725.61</v>
      </c>
      <c r="J1079" s="25">
        <v>176.39</v>
      </c>
      <c r="K1079" s="25" t="s">
        <v>606</v>
      </c>
      <c r="L1079" s="25"/>
      <c r="M1079" s="25">
        <v>3725.61</v>
      </c>
    </row>
    <row r="1080" spans="1:13" ht="20.100000000000001" customHeight="1" x14ac:dyDescent="0.2">
      <c r="A1080" s="89">
        <v>1071</v>
      </c>
      <c r="B1080" s="80" t="s">
        <v>1644</v>
      </c>
      <c r="C1080" s="81" t="s">
        <v>646</v>
      </c>
      <c r="D1080" s="44">
        <v>2347.5</v>
      </c>
      <c r="E1080" s="44">
        <v>1510</v>
      </c>
      <c r="F1080" s="44">
        <v>50</v>
      </c>
      <c r="G1080" s="44">
        <v>250</v>
      </c>
      <c r="H1080" s="25" t="s">
        <v>606</v>
      </c>
      <c r="I1080" s="44">
        <v>3907.5</v>
      </c>
      <c r="J1080" s="44">
        <v>188.73</v>
      </c>
      <c r="K1080" s="25" t="s">
        <v>606</v>
      </c>
      <c r="L1080" s="44"/>
      <c r="M1080" s="44">
        <v>3929.3</v>
      </c>
    </row>
    <row r="1081" spans="1:13" ht="20.100000000000001" customHeight="1" x14ac:dyDescent="0.2">
      <c r="A1081" s="89">
        <v>1072</v>
      </c>
      <c r="B1081" s="80" t="s">
        <v>1282</v>
      </c>
      <c r="C1081" s="81" t="s">
        <v>1095</v>
      </c>
      <c r="D1081" s="44">
        <v>2142</v>
      </c>
      <c r="E1081" s="44">
        <v>1510</v>
      </c>
      <c r="F1081" s="44">
        <v>50</v>
      </c>
      <c r="G1081" s="44">
        <v>250</v>
      </c>
      <c r="H1081" s="25" t="s">
        <v>606</v>
      </c>
      <c r="I1081" s="44">
        <v>3702</v>
      </c>
      <c r="J1081" s="44">
        <v>178.81</v>
      </c>
      <c r="K1081" s="25" t="s">
        <v>606</v>
      </c>
      <c r="L1081" s="44"/>
      <c r="M1081" s="44">
        <v>2118.8500000000004</v>
      </c>
    </row>
    <row r="1082" spans="1:13" ht="20.100000000000001" customHeight="1" x14ac:dyDescent="0.2">
      <c r="A1082" s="89">
        <v>1073</v>
      </c>
      <c r="B1082" s="80" t="s">
        <v>1336</v>
      </c>
      <c r="C1082" s="81" t="s">
        <v>672</v>
      </c>
      <c r="D1082" s="44">
        <v>2142</v>
      </c>
      <c r="E1082" s="44">
        <v>1510</v>
      </c>
      <c r="F1082" s="44">
        <v>50</v>
      </c>
      <c r="G1082" s="44">
        <v>250</v>
      </c>
      <c r="H1082" s="25" t="s">
        <v>606</v>
      </c>
      <c r="I1082" s="44">
        <v>3702</v>
      </c>
      <c r="J1082" s="44">
        <v>178.81</v>
      </c>
      <c r="K1082" s="25" t="s">
        <v>606</v>
      </c>
      <c r="L1082" s="44"/>
      <c r="M1082" s="44">
        <v>2891.1099999999997</v>
      </c>
    </row>
    <row r="1083" spans="1:13" ht="20.100000000000001" customHeight="1" x14ac:dyDescent="0.2">
      <c r="A1083" s="89">
        <v>1074</v>
      </c>
      <c r="B1083" s="49" t="s">
        <v>1224</v>
      </c>
      <c r="C1083" s="81" t="s">
        <v>1178</v>
      </c>
      <c r="D1083" s="44">
        <v>2269.1999999999998</v>
      </c>
      <c r="E1083" s="44">
        <v>1510</v>
      </c>
      <c r="F1083" s="25" t="s">
        <v>606</v>
      </c>
      <c r="G1083" s="44">
        <v>250</v>
      </c>
      <c r="H1083" s="25" t="s">
        <v>606</v>
      </c>
      <c r="I1083" s="44">
        <v>3779.2</v>
      </c>
      <c r="J1083" s="44">
        <v>182.54</v>
      </c>
      <c r="K1083" s="25" t="s">
        <v>606</v>
      </c>
      <c r="L1083" s="44"/>
      <c r="M1083" s="54">
        <v>3836.66</v>
      </c>
    </row>
    <row r="1084" spans="1:13" ht="20.100000000000001" customHeight="1" x14ac:dyDescent="0.2">
      <c r="A1084" s="89">
        <v>1075</v>
      </c>
      <c r="B1084" s="80" t="s">
        <v>1629</v>
      </c>
      <c r="C1084" s="81" t="s">
        <v>869</v>
      </c>
      <c r="D1084" s="44">
        <v>2142</v>
      </c>
      <c r="E1084" s="44">
        <v>1510</v>
      </c>
      <c r="F1084" s="44">
        <v>50</v>
      </c>
      <c r="G1084" s="44">
        <v>250</v>
      </c>
      <c r="H1084" s="25" t="s">
        <v>606</v>
      </c>
      <c r="I1084" s="44">
        <v>3702</v>
      </c>
      <c r="J1084" s="44">
        <v>178.81</v>
      </c>
      <c r="K1084" s="25" t="s">
        <v>606</v>
      </c>
      <c r="L1084" s="44"/>
      <c r="M1084" s="44">
        <v>3346.25</v>
      </c>
    </row>
    <row r="1085" spans="1:13" ht="20.100000000000001" customHeight="1" x14ac:dyDescent="0.2">
      <c r="A1085" s="89">
        <v>1076</v>
      </c>
      <c r="B1085" s="60" t="s">
        <v>683</v>
      </c>
      <c r="C1085" s="61" t="s">
        <v>672</v>
      </c>
      <c r="D1085" s="25">
        <v>2142</v>
      </c>
      <c r="E1085" s="25">
        <v>1510</v>
      </c>
      <c r="F1085" s="25">
        <v>35</v>
      </c>
      <c r="G1085" s="25">
        <v>250</v>
      </c>
      <c r="H1085" s="25" t="s">
        <v>606</v>
      </c>
      <c r="I1085" s="25">
        <v>3687</v>
      </c>
      <c r="J1085" s="25">
        <v>178.08</v>
      </c>
      <c r="K1085" s="25" t="s">
        <v>606</v>
      </c>
      <c r="L1085" s="25"/>
      <c r="M1085" s="25">
        <v>3749.2</v>
      </c>
    </row>
    <row r="1086" spans="1:13" ht="20.100000000000001" customHeight="1" x14ac:dyDescent="0.2">
      <c r="A1086" s="89">
        <v>1077</v>
      </c>
      <c r="B1086" s="80" t="s">
        <v>1590</v>
      </c>
      <c r="C1086" s="81" t="s">
        <v>610</v>
      </c>
      <c r="D1086" s="44">
        <v>2176.2000000000003</v>
      </c>
      <c r="E1086" s="44">
        <v>1510</v>
      </c>
      <c r="F1086" s="44">
        <v>50</v>
      </c>
      <c r="G1086" s="44">
        <v>250</v>
      </c>
      <c r="H1086" s="25" t="s">
        <v>606</v>
      </c>
      <c r="I1086" s="44">
        <v>3736.2</v>
      </c>
      <c r="J1086" s="44">
        <v>180.46</v>
      </c>
      <c r="K1086" s="25" t="s">
        <v>606</v>
      </c>
      <c r="L1086" s="44"/>
      <c r="M1086" s="44">
        <v>1794.5</v>
      </c>
    </row>
    <row r="1087" spans="1:13" ht="20.100000000000001" customHeight="1" x14ac:dyDescent="0.2">
      <c r="A1087" s="89">
        <v>1078</v>
      </c>
      <c r="B1087" s="60" t="s">
        <v>834</v>
      </c>
      <c r="C1087" s="61" t="s">
        <v>869</v>
      </c>
      <c r="D1087" s="25">
        <v>2142</v>
      </c>
      <c r="E1087" s="25">
        <v>1510</v>
      </c>
      <c r="F1087" s="25">
        <v>50</v>
      </c>
      <c r="G1087" s="25">
        <v>250</v>
      </c>
      <c r="H1087" s="25" t="s">
        <v>606</v>
      </c>
      <c r="I1087" s="25">
        <v>3702</v>
      </c>
      <c r="J1087" s="25">
        <v>178.81</v>
      </c>
      <c r="K1087" s="25" t="s">
        <v>606</v>
      </c>
      <c r="L1087" s="25"/>
      <c r="M1087" s="25">
        <v>2585.9899999999998</v>
      </c>
    </row>
    <row r="1088" spans="1:13" ht="20.100000000000001" customHeight="1" x14ac:dyDescent="0.2">
      <c r="A1088" s="89">
        <v>1079</v>
      </c>
      <c r="B1088" s="80" t="s">
        <v>1491</v>
      </c>
      <c r="C1088" s="81" t="s">
        <v>1508</v>
      </c>
      <c r="D1088" s="44">
        <v>2142</v>
      </c>
      <c r="E1088" s="44">
        <v>1510</v>
      </c>
      <c r="F1088" s="44">
        <v>35</v>
      </c>
      <c r="G1088" s="44">
        <v>250</v>
      </c>
      <c r="H1088" s="25" t="s">
        <v>606</v>
      </c>
      <c r="I1088" s="44">
        <v>3687</v>
      </c>
      <c r="J1088" s="44">
        <v>178.08</v>
      </c>
      <c r="K1088" s="25" t="s">
        <v>606</v>
      </c>
      <c r="L1088" s="44"/>
      <c r="M1088" s="44">
        <v>2110.4700000000003</v>
      </c>
    </row>
    <row r="1089" spans="1:13" ht="20.100000000000001" customHeight="1" x14ac:dyDescent="0.2">
      <c r="A1089" s="89">
        <v>1080</v>
      </c>
      <c r="B1089" s="80" t="s">
        <v>1577</v>
      </c>
      <c r="C1089" s="81" t="s">
        <v>1636</v>
      </c>
      <c r="D1089" s="44">
        <v>2142</v>
      </c>
      <c r="E1089" s="44">
        <v>1510</v>
      </c>
      <c r="F1089" s="44">
        <v>50</v>
      </c>
      <c r="G1089" s="44">
        <v>250</v>
      </c>
      <c r="H1089" s="25" t="s">
        <v>606</v>
      </c>
      <c r="I1089" s="44">
        <v>3702</v>
      </c>
      <c r="J1089" s="44">
        <v>178.81</v>
      </c>
      <c r="K1089" s="25" t="s">
        <v>606</v>
      </c>
      <c r="L1089" s="44"/>
      <c r="M1089" s="44">
        <v>3753.47</v>
      </c>
    </row>
    <row r="1090" spans="1:13" ht="20.100000000000001" customHeight="1" x14ac:dyDescent="0.2">
      <c r="A1090" s="89">
        <v>1081</v>
      </c>
      <c r="B1090" s="80" t="s">
        <v>1836</v>
      </c>
      <c r="C1090" s="81" t="s">
        <v>1638</v>
      </c>
      <c r="D1090" s="44">
        <v>2142</v>
      </c>
      <c r="E1090" s="55">
        <f>950+560</f>
        <v>1510</v>
      </c>
      <c r="F1090" s="25" t="s">
        <v>606</v>
      </c>
      <c r="G1090" s="44">
        <v>250</v>
      </c>
      <c r="H1090" s="25" t="s">
        <v>606</v>
      </c>
      <c r="I1090" s="44">
        <v>3686.2</v>
      </c>
      <c r="J1090" s="44">
        <v>178.04</v>
      </c>
      <c r="K1090" s="25" t="s">
        <v>606</v>
      </c>
      <c r="L1090" s="44"/>
      <c r="M1090" s="55">
        <v>3758.16</v>
      </c>
    </row>
    <row r="1091" spans="1:13" ht="20.100000000000001" customHeight="1" x14ac:dyDescent="0.2">
      <c r="A1091" s="89">
        <v>1082</v>
      </c>
      <c r="B1091" s="80" t="s">
        <v>1166</v>
      </c>
      <c r="C1091" s="81" t="s">
        <v>598</v>
      </c>
      <c r="D1091" s="44">
        <v>2142</v>
      </c>
      <c r="E1091" s="44">
        <v>1510</v>
      </c>
      <c r="F1091" s="25" t="s">
        <v>606</v>
      </c>
      <c r="G1091" s="44">
        <v>250</v>
      </c>
      <c r="H1091" s="25" t="s">
        <v>606</v>
      </c>
      <c r="I1091" s="44">
        <v>3652</v>
      </c>
      <c r="J1091" s="44">
        <v>176.39</v>
      </c>
      <c r="K1091" s="25" t="s">
        <v>606</v>
      </c>
      <c r="L1091" s="44"/>
      <c r="M1091" s="44">
        <v>3715.61</v>
      </c>
    </row>
    <row r="1092" spans="1:13" ht="20.100000000000001" customHeight="1" x14ac:dyDescent="0.2">
      <c r="A1092" s="89">
        <v>1083</v>
      </c>
      <c r="B1092" s="60" t="s">
        <v>1002</v>
      </c>
      <c r="C1092" s="61" t="s">
        <v>869</v>
      </c>
      <c r="D1092" s="25">
        <v>2142</v>
      </c>
      <c r="E1092" s="25">
        <v>1510</v>
      </c>
      <c r="F1092" s="25">
        <v>50</v>
      </c>
      <c r="G1092" s="25">
        <v>250</v>
      </c>
      <c r="H1092" s="25" t="s">
        <v>606</v>
      </c>
      <c r="I1092" s="25">
        <v>3702</v>
      </c>
      <c r="J1092" s="25">
        <v>178.81</v>
      </c>
      <c r="K1092" s="25" t="s">
        <v>606</v>
      </c>
      <c r="L1092" s="25"/>
      <c r="M1092" s="25">
        <v>3753.4700000000003</v>
      </c>
    </row>
    <row r="1093" spans="1:13" ht="20.100000000000001" customHeight="1" x14ac:dyDescent="0.2">
      <c r="A1093" s="89">
        <v>1084</v>
      </c>
      <c r="B1093" s="80" t="s">
        <v>1107</v>
      </c>
      <c r="C1093" s="81" t="s">
        <v>1095</v>
      </c>
      <c r="D1093" s="44">
        <v>2142</v>
      </c>
      <c r="E1093" s="44">
        <v>1510</v>
      </c>
      <c r="F1093" s="44">
        <v>50</v>
      </c>
      <c r="G1093" s="44">
        <v>250</v>
      </c>
      <c r="H1093" s="25" t="s">
        <v>606</v>
      </c>
      <c r="I1093" s="44">
        <v>3702</v>
      </c>
      <c r="J1093" s="44">
        <v>178.81</v>
      </c>
      <c r="K1093" s="25" t="s">
        <v>606</v>
      </c>
      <c r="L1093" s="44"/>
      <c r="M1093" s="44">
        <v>2336.56</v>
      </c>
    </row>
    <row r="1094" spans="1:13" ht="20.100000000000001" customHeight="1" x14ac:dyDescent="0.2">
      <c r="A1094" s="89">
        <v>1085</v>
      </c>
      <c r="B1094" s="80" t="s">
        <v>1732</v>
      </c>
      <c r="C1094" s="81" t="s">
        <v>1095</v>
      </c>
      <c r="D1094" s="44">
        <v>2142</v>
      </c>
      <c r="E1094" s="44">
        <v>1510</v>
      </c>
      <c r="F1094" s="44">
        <v>50</v>
      </c>
      <c r="G1094" s="44">
        <v>250</v>
      </c>
      <c r="H1094" s="25" t="s">
        <v>606</v>
      </c>
      <c r="I1094" s="44">
        <v>3702</v>
      </c>
      <c r="J1094" s="44">
        <v>178.81</v>
      </c>
      <c r="K1094" s="25" t="s">
        <v>606</v>
      </c>
      <c r="L1094" s="44"/>
      <c r="M1094" s="44">
        <v>3763.4700000000003</v>
      </c>
    </row>
    <row r="1095" spans="1:13" ht="20.100000000000001" customHeight="1" x14ac:dyDescent="0.2">
      <c r="A1095" s="89">
        <v>1086</v>
      </c>
      <c r="B1095" s="80" t="s">
        <v>1500</v>
      </c>
      <c r="C1095" s="81" t="s">
        <v>943</v>
      </c>
      <c r="D1095" s="44">
        <v>2142</v>
      </c>
      <c r="E1095" s="44">
        <v>1510</v>
      </c>
      <c r="F1095" s="25" t="s">
        <v>606</v>
      </c>
      <c r="G1095" s="44">
        <v>250</v>
      </c>
      <c r="H1095" s="25" t="s">
        <v>606</v>
      </c>
      <c r="I1095" s="44">
        <v>3652</v>
      </c>
      <c r="J1095" s="44">
        <v>176.39</v>
      </c>
      <c r="K1095" s="25" t="s">
        <v>606</v>
      </c>
      <c r="L1095" s="44"/>
      <c r="M1095" s="44">
        <v>3725.61</v>
      </c>
    </row>
    <row r="1096" spans="1:13" ht="20.100000000000001" customHeight="1" x14ac:dyDescent="0.2">
      <c r="A1096" s="89">
        <v>1087</v>
      </c>
      <c r="B1096" s="80" t="s">
        <v>1435</v>
      </c>
      <c r="C1096" s="81" t="s">
        <v>672</v>
      </c>
      <c r="D1096" s="44">
        <v>2142</v>
      </c>
      <c r="E1096" s="44">
        <v>1510</v>
      </c>
      <c r="F1096" s="44">
        <v>50</v>
      </c>
      <c r="G1096" s="44">
        <v>250</v>
      </c>
      <c r="H1096" s="25" t="s">
        <v>606</v>
      </c>
      <c r="I1096" s="44">
        <v>3702</v>
      </c>
      <c r="J1096" s="44">
        <v>178.81</v>
      </c>
      <c r="K1096" s="25" t="s">
        <v>606</v>
      </c>
      <c r="L1096" s="44"/>
      <c r="M1096" s="44">
        <v>3355.9700000000003</v>
      </c>
    </row>
    <row r="1097" spans="1:13" ht="20.100000000000001" customHeight="1" x14ac:dyDescent="0.2">
      <c r="A1097" s="89">
        <v>1088</v>
      </c>
      <c r="B1097" s="80" t="s">
        <v>1349</v>
      </c>
      <c r="C1097" s="81" t="s">
        <v>672</v>
      </c>
      <c r="D1097" s="44">
        <v>2142</v>
      </c>
      <c r="E1097" s="44">
        <v>1510</v>
      </c>
      <c r="F1097" s="44">
        <v>50</v>
      </c>
      <c r="G1097" s="44">
        <v>250</v>
      </c>
      <c r="H1097" s="25" t="s">
        <v>606</v>
      </c>
      <c r="I1097" s="44">
        <v>3702</v>
      </c>
      <c r="J1097" s="44">
        <v>178.81</v>
      </c>
      <c r="K1097" s="25" t="s">
        <v>606</v>
      </c>
      <c r="L1097" s="44"/>
      <c r="M1097" s="44">
        <v>3763.47</v>
      </c>
    </row>
    <row r="1098" spans="1:13" ht="20.100000000000001" customHeight="1" x14ac:dyDescent="0.2">
      <c r="A1098" s="89">
        <v>1089</v>
      </c>
      <c r="B1098" s="60" t="s">
        <v>696</v>
      </c>
      <c r="C1098" s="61" t="s">
        <v>712</v>
      </c>
      <c r="D1098" s="25">
        <v>2142</v>
      </c>
      <c r="E1098" s="25">
        <v>1510</v>
      </c>
      <c r="F1098" s="25">
        <v>35</v>
      </c>
      <c r="G1098" s="25">
        <v>250</v>
      </c>
      <c r="H1098" s="25" t="s">
        <v>606</v>
      </c>
      <c r="I1098" s="25">
        <v>3687</v>
      </c>
      <c r="J1098" s="25">
        <v>178.08</v>
      </c>
      <c r="K1098" s="25" t="s">
        <v>606</v>
      </c>
      <c r="L1098" s="25"/>
      <c r="M1098" s="25">
        <v>1997.68</v>
      </c>
    </row>
    <row r="1099" spans="1:13" ht="20.100000000000001" customHeight="1" x14ac:dyDescent="0.2">
      <c r="A1099" s="89">
        <v>1090</v>
      </c>
      <c r="B1099" s="80" t="s">
        <v>1423</v>
      </c>
      <c r="C1099" s="81" t="s">
        <v>622</v>
      </c>
      <c r="D1099" s="44">
        <v>2176.2000000000003</v>
      </c>
      <c r="E1099" s="44">
        <v>1510</v>
      </c>
      <c r="F1099" s="44">
        <v>50</v>
      </c>
      <c r="G1099" s="44">
        <v>250</v>
      </c>
      <c r="H1099" s="25" t="s">
        <v>606</v>
      </c>
      <c r="I1099" s="44">
        <v>3736.2000000000003</v>
      </c>
      <c r="J1099" s="44">
        <v>180.46</v>
      </c>
      <c r="K1099" s="25" t="s">
        <v>606</v>
      </c>
      <c r="L1099" s="44"/>
      <c r="M1099" s="44">
        <v>3781.07</v>
      </c>
    </row>
    <row r="1100" spans="1:13" ht="20.100000000000001" customHeight="1" x14ac:dyDescent="0.2">
      <c r="A1100" s="89">
        <v>1091</v>
      </c>
      <c r="B1100" s="60" t="s">
        <v>936</v>
      </c>
      <c r="C1100" s="61" t="s">
        <v>869</v>
      </c>
      <c r="D1100" s="25">
        <v>2142</v>
      </c>
      <c r="E1100" s="25">
        <v>1510</v>
      </c>
      <c r="F1100" s="25" t="s">
        <v>606</v>
      </c>
      <c r="G1100" s="25">
        <v>250</v>
      </c>
      <c r="H1100" s="25" t="s">
        <v>606</v>
      </c>
      <c r="I1100" s="25">
        <v>3652</v>
      </c>
      <c r="J1100" s="25">
        <v>176.39</v>
      </c>
      <c r="K1100" s="25" t="s">
        <v>606</v>
      </c>
      <c r="L1100" s="25"/>
      <c r="M1100" s="25">
        <v>2414.6200000000003</v>
      </c>
    </row>
    <row r="1101" spans="1:13" ht="20.100000000000001" customHeight="1" x14ac:dyDescent="0.2">
      <c r="A1101" s="89">
        <v>1092</v>
      </c>
      <c r="B1101" s="60" t="s">
        <v>636</v>
      </c>
      <c r="C1101" s="61" t="s">
        <v>649</v>
      </c>
      <c r="D1101" s="25">
        <v>2238.8999999999996</v>
      </c>
      <c r="E1101" s="25">
        <v>1510</v>
      </c>
      <c r="F1101" s="25">
        <v>75</v>
      </c>
      <c r="G1101" s="25">
        <v>250</v>
      </c>
      <c r="H1101" s="25" t="s">
        <v>606</v>
      </c>
      <c r="I1101" s="25">
        <v>3823.8999999999996</v>
      </c>
      <c r="J1101" s="25">
        <v>184.69</v>
      </c>
      <c r="K1101" s="25" t="s">
        <v>606</v>
      </c>
      <c r="L1101" s="25"/>
      <c r="M1101" s="25">
        <v>3855.46</v>
      </c>
    </row>
    <row r="1102" spans="1:13" ht="20.100000000000001" customHeight="1" x14ac:dyDescent="0.2">
      <c r="A1102" s="89">
        <v>1093</v>
      </c>
      <c r="B1102" s="80" t="s">
        <v>1319</v>
      </c>
      <c r="C1102" s="81" t="s">
        <v>672</v>
      </c>
      <c r="D1102" s="44">
        <v>2142</v>
      </c>
      <c r="E1102" s="44">
        <v>1510</v>
      </c>
      <c r="F1102" s="44">
        <v>50</v>
      </c>
      <c r="G1102" s="44">
        <v>250</v>
      </c>
      <c r="H1102" s="25" t="s">
        <v>606</v>
      </c>
      <c r="I1102" s="44">
        <v>3702</v>
      </c>
      <c r="J1102" s="44">
        <v>178.81</v>
      </c>
      <c r="K1102" s="25" t="s">
        <v>606</v>
      </c>
      <c r="L1102" s="44"/>
      <c r="M1102" s="44">
        <v>3355.9700000000003</v>
      </c>
    </row>
    <row r="1103" spans="1:13" ht="20.100000000000001" customHeight="1" x14ac:dyDescent="0.2">
      <c r="A1103" s="89">
        <v>1094</v>
      </c>
      <c r="B1103" s="60" t="s">
        <v>664</v>
      </c>
      <c r="C1103" s="61" t="s">
        <v>672</v>
      </c>
      <c r="D1103" s="25">
        <v>2142</v>
      </c>
      <c r="E1103" s="25">
        <v>1510</v>
      </c>
      <c r="F1103" s="25">
        <v>75</v>
      </c>
      <c r="G1103" s="25">
        <v>250</v>
      </c>
      <c r="H1103" s="25" t="s">
        <v>606</v>
      </c>
      <c r="I1103" s="25">
        <v>3727</v>
      </c>
      <c r="J1103" s="25">
        <v>180.01</v>
      </c>
      <c r="K1103" s="25" t="s">
        <v>606</v>
      </c>
      <c r="L1103" s="25"/>
      <c r="M1103" s="25">
        <v>2216.73</v>
      </c>
    </row>
    <row r="1104" spans="1:13" ht="20.100000000000001" customHeight="1" x14ac:dyDescent="0.2">
      <c r="A1104" s="89">
        <v>1095</v>
      </c>
      <c r="B1104" s="60" t="s">
        <v>884</v>
      </c>
      <c r="C1104" s="61" t="s">
        <v>869</v>
      </c>
      <c r="D1104" s="25">
        <v>2142</v>
      </c>
      <c r="E1104" s="25">
        <v>1510</v>
      </c>
      <c r="F1104" s="25">
        <v>35</v>
      </c>
      <c r="G1104" s="25">
        <v>250</v>
      </c>
      <c r="H1104" s="25" t="s">
        <v>606</v>
      </c>
      <c r="I1104" s="25">
        <v>3687</v>
      </c>
      <c r="J1104" s="25">
        <v>178.08</v>
      </c>
      <c r="K1104" s="25" t="s">
        <v>606</v>
      </c>
      <c r="L1104" s="25"/>
      <c r="M1104" s="25">
        <v>3027.6800000000003</v>
      </c>
    </row>
    <row r="1105" spans="1:13" ht="20.100000000000001" customHeight="1" x14ac:dyDescent="0.2">
      <c r="A1105" s="89">
        <v>1096</v>
      </c>
      <c r="B1105" s="80" t="s">
        <v>1709</v>
      </c>
      <c r="C1105" s="81" t="s">
        <v>744</v>
      </c>
      <c r="D1105" s="44">
        <v>2176.1999999999998</v>
      </c>
      <c r="E1105" s="44">
        <v>1510</v>
      </c>
      <c r="F1105" s="44">
        <v>75</v>
      </c>
      <c r="G1105" s="44">
        <v>250</v>
      </c>
      <c r="H1105" s="25" t="s">
        <v>606</v>
      </c>
      <c r="I1105" s="44">
        <v>3761.2</v>
      </c>
      <c r="J1105" s="44">
        <v>181.67</v>
      </c>
      <c r="K1105" s="25" t="s">
        <v>606</v>
      </c>
      <c r="L1105" s="44"/>
      <c r="M1105" s="44">
        <v>3814.8599999999997</v>
      </c>
    </row>
    <row r="1106" spans="1:13" ht="20.100000000000001" customHeight="1" x14ac:dyDescent="0.2">
      <c r="A1106" s="89">
        <v>1097</v>
      </c>
      <c r="B1106" s="80" t="s">
        <v>1518</v>
      </c>
      <c r="C1106" s="81" t="s">
        <v>944</v>
      </c>
      <c r="D1106" s="44">
        <v>2347.5</v>
      </c>
      <c r="E1106" s="44">
        <v>1510</v>
      </c>
      <c r="F1106" s="44">
        <v>75</v>
      </c>
      <c r="G1106" s="44">
        <v>250</v>
      </c>
      <c r="H1106" s="25" t="s">
        <v>606</v>
      </c>
      <c r="I1106" s="44">
        <v>3932.5</v>
      </c>
      <c r="J1106" s="44">
        <v>189.94</v>
      </c>
      <c r="K1106" s="25" t="s">
        <v>606</v>
      </c>
      <c r="L1106" s="44"/>
      <c r="M1106" s="44">
        <v>3179.03</v>
      </c>
    </row>
    <row r="1107" spans="1:13" ht="20.100000000000001" customHeight="1" x14ac:dyDescent="0.2">
      <c r="A1107" s="89">
        <v>1098</v>
      </c>
      <c r="B1107" s="63" t="s">
        <v>810</v>
      </c>
      <c r="C1107" s="61" t="s">
        <v>869</v>
      </c>
      <c r="D1107" s="25">
        <v>2142</v>
      </c>
      <c r="E1107" s="25">
        <v>1510</v>
      </c>
      <c r="F1107" s="25" t="s">
        <v>606</v>
      </c>
      <c r="G1107" s="25">
        <v>250</v>
      </c>
      <c r="H1107" s="25" t="s">
        <v>606</v>
      </c>
      <c r="I1107" s="25">
        <v>3652</v>
      </c>
      <c r="J1107" s="25">
        <v>176.39</v>
      </c>
      <c r="K1107" s="25" t="s">
        <v>606</v>
      </c>
      <c r="L1107" s="25"/>
      <c r="M1107" s="25">
        <v>1746.05</v>
      </c>
    </row>
    <row r="1108" spans="1:13" ht="20.100000000000001" customHeight="1" x14ac:dyDescent="0.2">
      <c r="A1108" s="89">
        <v>1099</v>
      </c>
      <c r="B1108" s="80" t="s">
        <v>1773</v>
      </c>
      <c r="C1108" s="81" t="s">
        <v>1824</v>
      </c>
      <c r="D1108" s="44">
        <v>2142</v>
      </c>
      <c r="E1108" s="44">
        <v>1510</v>
      </c>
      <c r="F1108" s="44">
        <v>50</v>
      </c>
      <c r="G1108" s="44">
        <v>250</v>
      </c>
      <c r="H1108" s="25" t="s">
        <v>606</v>
      </c>
      <c r="I1108" s="44">
        <v>3702</v>
      </c>
      <c r="J1108" s="44">
        <v>178.81</v>
      </c>
      <c r="K1108" s="25" t="s">
        <v>606</v>
      </c>
      <c r="L1108" s="44"/>
      <c r="M1108" s="44">
        <v>3365.9700000000003</v>
      </c>
    </row>
    <row r="1109" spans="1:13" ht="20.100000000000001" customHeight="1" x14ac:dyDescent="0.2">
      <c r="A1109" s="89">
        <v>1100</v>
      </c>
      <c r="B1109" s="60" t="s">
        <v>893</v>
      </c>
      <c r="C1109" s="61" t="s">
        <v>869</v>
      </c>
      <c r="D1109" s="25">
        <v>2142</v>
      </c>
      <c r="E1109" s="25">
        <v>1510</v>
      </c>
      <c r="F1109" s="25" t="s">
        <v>606</v>
      </c>
      <c r="G1109" s="25">
        <v>250</v>
      </c>
      <c r="H1109" s="25" t="s">
        <v>606</v>
      </c>
      <c r="I1109" s="25">
        <v>3652</v>
      </c>
      <c r="J1109" s="25">
        <v>176.39</v>
      </c>
      <c r="K1109" s="25" t="s">
        <v>606</v>
      </c>
      <c r="L1109" s="25"/>
      <c r="M1109" s="25">
        <v>3323.8900000000003</v>
      </c>
    </row>
    <row r="1110" spans="1:13" ht="20.100000000000001" customHeight="1" x14ac:dyDescent="0.2">
      <c r="A1110" s="89">
        <v>1101</v>
      </c>
      <c r="B1110" s="70" t="s">
        <v>811</v>
      </c>
      <c r="C1110" s="61" t="s">
        <v>869</v>
      </c>
      <c r="D1110" s="25">
        <v>2142</v>
      </c>
      <c r="E1110" s="25">
        <v>1510</v>
      </c>
      <c r="F1110" s="25">
        <v>50</v>
      </c>
      <c r="G1110" s="38">
        <v>250</v>
      </c>
      <c r="H1110" s="25" t="s">
        <v>606</v>
      </c>
      <c r="I1110" s="25">
        <v>3702</v>
      </c>
      <c r="J1110" s="25">
        <v>178.81</v>
      </c>
      <c r="K1110" s="25" t="s">
        <v>606</v>
      </c>
      <c r="L1110" s="25"/>
      <c r="M1110" s="25">
        <v>1879.3</v>
      </c>
    </row>
    <row r="1111" spans="1:13" ht="20.100000000000001" customHeight="1" x14ac:dyDescent="0.2">
      <c r="A1111" s="89">
        <v>1102</v>
      </c>
      <c r="B1111" s="80" t="s">
        <v>1273</v>
      </c>
      <c r="C1111" s="81" t="s">
        <v>1278</v>
      </c>
      <c r="D1111" s="44">
        <v>2176.2000000000003</v>
      </c>
      <c r="E1111" s="44">
        <v>1510</v>
      </c>
      <c r="F1111" s="44">
        <v>35</v>
      </c>
      <c r="G1111" s="44">
        <v>250</v>
      </c>
      <c r="H1111" s="25" t="s">
        <v>606</v>
      </c>
      <c r="I1111" s="44">
        <v>3721.2000000000003</v>
      </c>
      <c r="J1111" s="44">
        <v>179.73</v>
      </c>
      <c r="K1111" s="25" t="s">
        <v>606</v>
      </c>
      <c r="L1111" s="44"/>
      <c r="M1111" s="44">
        <v>3372.1400000000003</v>
      </c>
    </row>
    <row r="1112" spans="1:13" ht="20.100000000000001" customHeight="1" x14ac:dyDescent="0.2">
      <c r="A1112" s="89">
        <v>1103</v>
      </c>
      <c r="B1112" s="60" t="s">
        <v>812</v>
      </c>
      <c r="C1112" s="61" t="s">
        <v>869</v>
      </c>
      <c r="D1112" s="25">
        <v>2142</v>
      </c>
      <c r="E1112" s="25">
        <v>1510</v>
      </c>
      <c r="F1112" s="25">
        <v>35</v>
      </c>
      <c r="G1112" s="25">
        <v>250</v>
      </c>
      <c r="H1112" s="25" t="s">
        <v>606</v>
      </c>
      <c r="I1112" s="25">
        <v>3687</v>
      </c>
      <c r="J1112" s="25">
        <v>178.08</v>
      </c>
      <c r="K1112" s="25" t="s">
        <v>606</v>
      </c>
      <c r="L1112" s="25"/>
      <c r="M1112" s="25">
        <v>3343.35</v>
      </c>
    </row>
    <row r="1113" spans="1:13" ht="20.100000000000001" customHeight="1" x14ac:dyDescent="0.2">
      <c r="A1113" s="89">
        <v>1104</v>
      </c>
      <c r="B1113" s="80" t="s">
        <v>1158</v>
      </c>
      <c r="C1113" s="81" t="s">
        <v>598</v>
      </c>
      <c r="D1113" s="44">
        <v>2142</v>
      </c>
      <c r="E1113" s="44">
        <v>1510</v>
      </c>
      <c r="F1113" s="25" t="s">
        <v>606</v>
      </c>
      <c r="G1113" s="44">
        <v>250</v>
      </c>
      <c r="H1113" s="25" t="s">
        <v>606</v>
      </c>
      <c r="I1113" s="44">
        <v>3652</v>
      </c>
      <c r="J1113" s="44">
        <v>176.39</v>
      </c>
      <c r="K1113" s="25" t="s">
        <v>606</v>
      </c>
      <c r="L1113" s="44"/>
      <c r="M1113" s="44">
        <v>3715.61</v>
      </c>
    </row>
    <row r="1114" spans="1:13" ht="20.100000000000001" customHeight="1" x14ac:dyDescent="0.2">
      <c r="A1114" s="89">
        <v>1105</v>
      </c>
      <c r="B1114" s="80" t="s">
        <v>1061</v>
      </c>
      <c r="C1114" s="81" t="s">
        <v>943</v>
      </c>
      <c r="D1114" s="44">
        <v>2142</v>
      </c>
      <c r="E1114" s="44">
        <v>1510</v>
      </c>
      <c r="F1114" s="44">
        <v>0</v>
      </c>
      <c r="G1114" s="44">
        <v>250</v>
      </c>
      <c r="H1114" s="25" t="s">
        <v>606</v>
      </c>
      <c r="I1114" s="44">
        <v>3652</v>
      </c>
      <c r="J1114" s="44">
        <v>176.39</v>
      </c>
      <c r="K1114" s="25" t="s">
        <v>606</v>
      </c>
      <c r="L1114" s="44"/>
      <c r="M1114" s="44">
        <v>3725.61</v>
      </c>
    </row>
    <row r="1115" spans="1:13" ht="20.100000000000001" customHeight="1" x14ac:dyDescent="0.2">
      <c r="A1115" s="89">
        <v>1106</v>
      </c>
      <c r="B1115" s="80" t="s">
        <v>1094</v>
      </c>
      <c r="C1115" s="81" t="s">
        <v>1096</v>
      </c>
      <c r="D1115" s="44">
        <v>2142</v>
      </c>
      <c r="E1115" s="55">
        <f>950+560</f>
        <v>1510</v>
      </c>
      <c r="F1115" s="44">
        <v>0</v>
      </c>
      <c r="G1115" s="44">
        <v>250</v>
      </c>
      <c r="H1115" s="25" t="s">
        <v>606</v>
      </c>
      <c r="I1115" s="44">
        <v>3652</v>
      </c>
      <c r="J1115" s="44">
        <v>176.39</v>
      </c>
      <c r="K1115" s="25" t="s">
        <v>606</v>
      </c>
      <c r="L1115" s="44"/>
      <c r="M1115" s="44">
        <v>3323.89</v>
      </c>
    </row>
    <row r="1116" spans="1:13" ht="20.100000000000001" customHeight="1" x14ac:dyDescent="0.2">
      <c r="A1116" s="89">
        <v>1107</v>
      </c>
      <c r="B1116" s="47" t="s">
        <v>1834</v>
      </c>
      <c r="C1116" s="81" t="s">
        <v>1835</v>
      </c>
      <c r="D1116" s="44">
        <v>2142</v>
      </c>
      <c r="E1116" s="44">
        <v>1510</v>
      </c>
      <c r="F1116" s="25" t="s">
        <v>606</v>
      </c>
      <c r="G1116" s="44">
        <v>250</v>
      </c>
      <c r="H1116" s="25" t="s">
        <v>606</v>
      </c>
      <c r="I1116" s="44">
        <v>3652</v>
      </c>
      <c r="J1116" s="44">
        <v>176.39</v>
      </c>
      <c r="K1116" s="25" t="s">
        <v>606</v>
      </c>
      <c r="L1116" s="44"/>
      <c r="M1116" s="44">
        <v>3725.61</v>
      </c>
    </row>
    <row r="1117" spans="1:13" ht="20.100000000000001" customHeight="1" x14ac:dyDescent="0.2">
      <c r="A1117" s="89">
        <v>1108</v>
      </c>
      <c r="B1117" s="80" t="s">
        <v>1416</v>
      </c>
      <c r="C1117" s="81" t="s">
        <v>1508</v>
      </c>
      <c r="D1117" s="44">
        <v>2142</v>
      </c>
      <c r="E1117" s="44">
        <v>1510</v>
      </c>
      <c r="F1117" s="44">
        <v>35</v>
      </c>
      <c r="G1117" s="44">
        <v>250</v>
      </c>
      <c r="H1117" s="25" t="s">
        <v>606</v>
      </c>
      <c r="I1117" s="44">
        <v>3687</v>
      </c>
      <c r="J1117" s="44">
        <v>178.08</v>
      </c>
      <c r="K1117" s="25" t="s">
        <v>606</v>
      </c>
      <c r="L1117" s="44"/>
      <c r="M1117" s="44">
        <v>2455.62</v>
      </c>
    </row>
    <row r="1118" spans="1:13" ht="20.100000000000001" customHeight="1" x14ac:dyDescent="0.2">
      <c r="A1118" s="89">
        <v>1109</v>
      </c>
      <c r="B1118" s="80" t="s">
        <v>1790</v>
      </c>
      <c r="C1118" s="81" t="s">
        <v>1824</v>
      </c>
      <c r="D1118" s="44">
        <v>2142</v>
      </c>
      <c r="E1118" s="44">
        <v>1510</v>
      </c>
      <c r="F1118" s="44">
        <v>35</v>
      </c>
      <c r="G1118" s="44">
        <v>250</v>
      </c>
      <c r="H1118" s="25" t="s">
        <v>606</v>
      </c>
      <c r="I1118" s="44">
        <v>3687</v>
      </c>
      <c r="J1118" s="44">
        <v>178.08</v>
      </c>
      <c r="K1118" s="25" t="s">
        <v>606</v>
      </c>
      <c r="L1118" s="44"/>
      <c r="M1118" s="44">
        <v>2405.02</v>
      </c>
    </row>
    <row r="1119" spans="1:13" ht="20.100000000000001" customHeight="1" x14ac:dyDescent="0.2">
      <c r="A1119" s="89">
        <v>1110</v>
      </c>
      <c r="B1119" s="80" t="s">
        <v>1407</v>
      </c>
      <c r="C1119" s="81" t="s">
        <v>646</v>
      </c>
      <c r="D1119" s="44">
        <v>2347.5</v>
      </c>
      <c r="E1119" s="44">
        <v>1510</v>
      </c>
      <c r="F1119" s="44">
        <v>35</v>
      </c>
      <c r="G1119" s="44">
        <v>250</v>
      </c>
      <c r="H1119" s="25" t="s">
        <v>606</v>
      </c>
      <c r="I1119" s="44">
        <v>3892.5</v>
      </c>
      <c r="J1119" s="44">
        <v>188.01</v>
      </c>
      <c r="K1119" s="25" t="s">
        <v>606</v>
      </c>
      <c r="L1119" s="44"/>
      <c r="M1119" s="44">
        <v>2415.62</v>
      </c>
    </row>
    <row r="1120" spans="1:13" ht="20.100000000000001" customHeight="1" x14ac:dyDescent="0.2">
      <c r="A1120" s="89">
        <v>1111</v>
      </c>
      <c r="B1120" s="60" t="s">
        <v>920</v>
      </c>
      <c r="C1120" s="61" t="s">
        <v>869</v>
      </c>
      <c r="D1120" s="25">
        <v>2142</v>
      </c>
      <c r="E1120" s="25">
        <v>1510</v>
      </c>
      <c r="F1120" s="25">
        <v>75</v>
      </c>
      <c r="G1120" s="25">
        <v>250</v>
      </c>
      <c r="H1120" s="25" t="s">
        <v>606</v>
      </c>
      <c r="I1120" s="25">
        <v>3727</v>
      </c>
      <c r="J1120" s="25">
        <v>180.01</v>
      </c>
      <c r="K1120" s="25" t="s">
        <v>606</v>
      </c>
      <c r="L1120" s="25"/>
      <c r="M1120" s="25">
        <v>3367.2999999999997</v>
      </c>
    </row>
    <row r="1121" spans="1:13" ht="20.100000000000001" customHeight="1" x14ac:dyDescent="0.2">
      <c r="A1121" s="89">
        <v>1112</v>
      </c>
      <c r="B1121" s="60" t="s">
        <v>1013</v>
      </c>
      <c r="C1121" s="61" t="s">
        <v>966</v>
      </c>
      <c r="D1121" s="25">
        <v>2142</v>
      </c>
      <c r="E1121" s="25">
        <v>1510</v>
      </c>
      <c r="F1121" s="25">
        <v>50</v>
      </c>
      <c r="G1121" s="25">
        <v>250</v>
      </c>
      <c r="H1121" s="25" t="s">
        <v>606</v>
      </c>
      <c r="I1121" s="25">
        <v>3702</v>
      </c>
      <c r="J1121" s="25">
        <v>178.81</v>
      </c>
      <c r="K1121" s="25" t="s">
        <v>606</v>
      </c>
      <c r="L1121" s="25"/>
      <c r="M1121" s="25">
        <v>2263.2300000000005</v>
      </c>
    </row>
    <row r="1122" spans="1:13" ht="20.100000000000001" customHeight="1" x14ac:dyDescent="0.2">
      <c r="A1122" s="89">
        <v>1113</v>
      </c>
      <c r="B1122" s="49" t="s">
        <v>1230</v>
      </c>
      <c r="C1122" s="81" t="s">
        <v>1178</v>
      </c>
      <c r="D1122" s="44">
        <v>2327.7000000000003</v>
      </c>
      <c r="E1122" s="44">
        <v>1510</v>
      </c>
      <c r="F1122" s="25" t="s">
        <v>606</v>
      </c>
      <c r="G1122" s="44">
        <v>250</v>
      </c>
      <c r="H1122" s="25" t="s">
        <v>606</v>
      </c>
      <c r="I1122" s="44">
        <v>3837.7</v>
      </c>
      <c r="J1122" s="44">
        <v>185.36</v>
      </c>
      <c r="K1122" s="25" t="s">
        <v>606</v>
      </c>
      <c r="L1122" s="44"/>
      <c r="M1122" s="54">
        <v>3892.34</v>
      </c>
    </row>
    <row r="1123" spans="1:13" ht="20.100000000000001" customHeight="1" x14ac:dyDescent="0.2">
      <c r="A1123" s="89">
        <v>1114</v>
      </c>
      <c r="B1123" s="80" t="s">
        <v>1264</v>
      </c>
      <c r="C1123" s="81" t="s">
        <v>943</v>
      </c>
      <c r="D1123" s="44">
        <v>2142</v>
      </c>
      <c r="E1123" s="56">
        <f>950+560</f>
        <v>1510</v>
      </c>
      <c r="F1123" s="25" t="s">
        <v>606</v>
      </c>
      <c r="G1123" s="44">
        <v>250</v>
      </c>
      <c r="H1123" s="25" t="s">
        <v>606</v>
      </c>
      <c r="I1123" s="44">
        <v>3727</v>
      </c>
      <c r="J1123" s="44">
        <v>180.01410000000001</v>
      </c>
      <c r="K1123" s="25" t="s">
        <v>606</v>
      </c>
      <c r="L1123" s="44"/>
      <c r="M1123" s="44">
        <v>2394.3759000000005</v>
      </c>
    </row>
    <row r="1124" spans="1:13" ht="20.100000000000001" customHeight="1" x14ac:dyDescent="0.2">
      <c r="A1124" s="89">
        <v>1115</v>
      </c>
      <c r="B1124" s="80" t="s">
        <v>1853</v>
      </c>
      <c r="C1124" s="81" t="s">
        <v>1260</v>
      </c>
      <c r="D1124" s="44">
        <v>1913.3400000000001</v>
      </c>
      <c r="E1124" s="44">
        <v>1308.67</v>
      </c>
      <c r="F1124" s="25" t="s">
        <v>606</v>
      </c>
      <c r="G1124" s="44">
        <v>216.67</v>
      </c>
      <c r="H1124" s="25" t="s">
        <v>606</v>
      </c>
      <c r="I1124" s="44">
        <v>1308.67</v>
      </c>
      <c r="J1124" s="44">
        <v>3222.01</v>
      </c>
      <c r="K1124" s="25" t="s">
        <v>606</v>
      </c>
      <c r="L1124" s="44"/>
      <c r="M1124" s="44">
        <v>3283.06</v>
      </c>
    </row>
    <row r="1125" spans="1:13" ht="20.100000000000001" customHeight="1" x14ac:dyDescent="0.2">
      <c r="A1125" s="89">
        <v>1116</v>
      </c>
      <c r="B1125" s="80" t="s">
        <v>1409</v>
      </c>
      <c r="C1125" s="81" t="s">
        <v>672</v>
      </c>
      <c r="D1125" s="44">
        <v>2142</v>
      </c>
      <c r="E1125" s="44">
        <v>1510</v>
      </c>
      <c r="F1125" s="44">
        <v>35</v>
      </c>
      <c r="G1125" s="44">
        <v>250</v>
      </c>
      <c r="H1125" s="25" t="s">
        <v>606</v>
      </c>
      <c r="I1125" s="44">
        <v>3687</v>
      </c>
      <c r="J1125" s="44">
        <v>178.08</v>
      </c>
      <c r="K1125" s="25" t="s">
        <v>606</v>
      </c>
      <c r="L1125" s="44"/>
      <c r="M1125" s="44">
        <v>2931.4</v>
      </c>
    </row>
    <row r="1126" spans="1:13" ht="20.100000000000001" customHeight="1" x14ac:dyDescent="0.2">
      <c r="A1126" s="89">
        <v>1117</v>
      </c>
      <c r="B1126" s="80" t="s">
        <v>1589</v>
      </c>
      <c r="C1126" s="81" t="s">
        <v>944</v>
      </c>
      <c r="D1126" s="44">
        <v>2347.5</v>
      </c>
      <c r="E1126" s="44">
        <v>1510</v>
      </c>
      <c r="F1126" s="44">
        <v>75</v>
      </c>
      <c r="G1126" s="44">
        <v>250</v>
      </c>
      <c r="H1126" s="25" t="s">
        <v>606</v>
      </c>
      <c r="I1126" s="44">
        <v>3932.5</v>
      </c>
      <c r="J1126" s="44">
        <v>189.94</v>
      </c>
      <c r="K1126" s="25" t="s">
        <v>606</v>
      </c>
      <c r="L1126" s="44"/>
      <c r="M1126" s="44">
        <v>3549.98</v>
      </c>
    </row>
    <row r="1127" spans="1:13" ht="20.100000000000001" customHeight="1" x14ac:dyDescent="0.2">
      <c r="A1127" s="89">
        <v>1118</v>
      </c>
      <c r="B1127" s="80" t="s">
        <v>1356</v>
      </c>
      <c r="C1127" s="81" t="s">
        <v>1095</v>
      </c>
      <c r="D1127" s="44">
        <v>2142</v>
      </c>
      <c r="E1127" s="44">
        <v>1510</v>
      </c>
      <c r="F1127" s="44">
        <v>50</v>
      </c>
      <c r="G1127" s="44">
        <v>250</v>
      </c>
      <c r="H1127" s="25" t="s">
        <v>606</v>
      </c>
      <c r="I1127" s="44">
        <v>3702</v>
      </c>
      <c r="J1127" s="44">
        <v>178.81</v>
      </c>
      <c r="K1127" s="25" t="s">
        <v>606</v>
      </c>
      <c r="L1127" s="44"/>
      <c r="M1127" s="44">
        <v>3346.25</v>
      </c>
    </row>
    <row r="1128" spans="1:13" ht="20.100000000000001" customHeight="1" x14ac:dyDescent="0.2">
      <c r="A1128" s="89">
        <v>1119</v>
      </c>
      <c r="B1128" s="80" t="s">
        <v>1588</v>
      </c>
      <c r="C1128" s="81" t="s">
        <v>1636</v>
      </c>
      <c r="D1128" s="44">
        <v>2142</v>
      </c>
      <c r="E1128" s="44">
        <v>1510</v>
      </c>
      <c r="F1128" s="44">
        <v>50</v>
      </c>
      <c r="G1128" s="44">
        <v>250</v>
      </c>
      <c r="H1128" s="25" t="s">
        <v>606</v>
      </c>
      <c r="I1128" s="44">
        <v>3702</v>
      </c>
      <c r="J1128" s="44">
        <v>178.81</v>
      </c>
      <c r="K1128" s="25" t="s">
        <v>606</v>
      </c>
      <c r="L1128" s="44"/>
      <c r="M1128" s="44">
        <v>3753.47</v>
      </c>
    </row>
    <row r="1129" spans="1:13" ht="20.100000000000001" customHeight="1" x14ac:dyDescent="0.2">
      <c r="A1129" s="89">
        <v>1120</v>
      </c>
      <c r="B1129" s="60" t="s">
        <v>721</v>
      </c>
      <c r="C1129" s="61" t="s">
        <v>597</v>
      </c>
      <c r="D1129" s="25">
        <v>2142</v>
      </c>
      <c r="E1129" s="25">
        <v>1510</v>
      </c>
      <c r="F1129" s="25">
        <v>0</v>
      </c>
      <c r="G1129" s="25">
        <v>250</v>
      </c>
      <c r="H1129" s="25" t="s">
        <v>606</v>
      </c>
      <c r="I1129" s="25">
        <v>3652</v>
      </c>
      <c r="J1129" s="25">
        <v>176.39</v>
      </c>
      <c r="K1129" s="25" t="s">
        <v>606</v>
      </c>
      <c r="L1129" s="25"/>
      <c r="M1129" s="25">
        <v>3725.61</v>
      </c>
    </row>
    <row r="1130" spans="1:13" ht="20.100000000000001" customHeight="1" x14ac:dyDescent="0.2">
      <c r="A1130" s="89">
        <v>1121</v>
      </c>
      <c r="B1130" s="60" t="s">
        <v>941</v>
      </c>
      <c r="C1130" s="61" t="s">
        <v>597</v>
      </c>
      <c r="D1130" s="25">
        <v>1071</v>
      </c>
      <c r="E1130" s="25">
        <v>755</v>
      </c>
      <c r="F1130" s="25" t="s">
        <v>606</v>
      </c>
      <c r="G1130" s="25">
        <v>125</v>
      </c>
      <c r="H1130" s="25" t="s">
        <v>606</v>
      </c>
      <c r="I1130" s="25">
        <v>1826</v>
      </c>
      <c r="J1130" s="25">
        <v>88.2</v>
      </c>
      <c r="K1130" s="25" t="s">
        <v>606</v>
      </c>
      <c r="L1130" s="25"/>
      <c r="M1130" s="25">
        <v>1862.8</v>
      </c>
    </row>
    <row r="1131" spans="1:13" ht="20.100000000000001" customHeight="1" x14ac:dyDescent="0.2">
      <c r="A1131" s="89">
        <v>1122</v>
      </c>
      <c r="B1131" s="67" t="s">
        <v>570</v>
      </c>
      <c r="C1131" s="75" t="s">
        <v>597</v>
      </c>
      <c r="D1131" s="25">
        <v>2142</v>
      </c>
      <c r="E1131" s="25">
        <v>1510</v>
      </c>
      <c r="F1131" s="25" t="s">
        <v>606</v>
      </c>
      <c r="G1131" s="25">
        <v>250</v>
      </c>
      <c r="H1131" s="25" t="s">
        <v>606</v>
      </c>
      <c r="I1131" s="25">
        <v>3715.8900000000003</v>
      </c>
      <c r="J1131" s="25">
        <v>176.39</v>
      </c>
      <c r="K1131" s="25" t="s">
        <v>606</v>
      </c>
      <c r="L1131" s="25"/>
      <c r="M1131" s="25">
        <v>3715.8900000000003</v>
      </c>
    </row>
    <row r="1132" spans="1:13" ht="20.100000000000001" customHeight="1" x14ac:dyDescent="0.2">
      <c r="A1132" s="89">
        <v>1123</v>
      </c>
      <c r="B1132" s="60" t="s">
        <v>958</v>
      </c>
      <c r="C1132" s="61" t="s">
        <v>966</v>
      </c>
      <c r="D1132" s="25">
        <v>2142</v>
      </c>
      <c r="E1132" s="25">
        <v>1510</v>
      </c>
      <c r="F1132" s="25">
        <v>50</v>
      </c>
      <c r="G1132" s="25">
        <v>250</v>
      </c>
      <c r="H1132" s="25" t="s">
        <v>606</v>
      </c>
      <c r="I1132" s="25">
        <v>3702</v>
      </c>
      <c r="J1132" s="25">
        <v>178.81</v>
      </c>
      <c r="K1132" s="25" t="s">
        <v>606</v>
      </c>
      <c r="L1132" s="25"/>
      <c r="M1132" s="25">
        <v>3753.4700000000003</v>
      </c>
    </row>
    <row r="1133" spans="1:13" ht="20.100000000000001" customHeight="1" x14ac:dyDescent="0.2">
      <c r="A1133" s="89">
        <v>1124</v>
      </c>
      <c r="B1133" s="80" t="s">
        <v>1769</v>
      </c>
      <c r="C1133" s="81" t="s">
        <v>1824</v>
      </c>
      <c r="D1133" s="44">
        <v>2142</v>
      </c>
      <c r="E1133" s="44">
        <v>1510</v>
      </c>
      <c r="F1133" s="44">
        <v>50</v>
      </c>
      <c r="G1133" s="44">
        <v>250</v>
      </c>
      <c r="H1133" s="25" t="s">
        <v>606</v>
      </c>
      <c r="I1133" s="44">
        <v>3702</v>
      </c>
      <c r="J1133" s="44">
        <v>178.81</v>
      </c>
      <c r="K1133" s="25" t="s">
        <v>606</v>
      </c>
      <c r="L1133" s="44"/>
      <c r="M1133" s="44">
        <v>3763.4700000000003</v>
      </c>
    </row>
    <row r="1134" spans="1:13" ht="20.100000000000001" customHeight="1" x14ac:dyDescent="0.2">
      <c r="A1134" s="89">
        <v>1125</v>
      </c>
      <c r="B1134" s="60" t="s">
        <v>841</v>
      </c>
      <c r="C1134" s="61" t="s">
        <v>869</v>
      </c>
      <c r="D1134" s="25">
        <v>2142</v>
      </c>
      <c r="E1134" s="25">
        <v>1510</v>
      </c>
      <c r="F1134" s="25">
        <v>75</v>
      </c>
      <c r="G1134" s="25">
        <v>250</v>
      </c>
      <c r="H1134" s="25" t="s">
        <v>606</v>
      </c>
      <c r="I1134" s="25">
        <v>3727</v>
      </c>
      <c r="J1134" s="25">
        <v>180.01</v>
      </c>
      <c r="K1134" s="25" t="s">
        <v>606</v>
      </c>
      <c r="L1134" s="25"/>
      <c r="M1134" s="25">
        <v>3777.27</v>
      </c>
    </row>
    <row r="1135" spans="1:13" ht="20.100000000000001" customHeight="1" x14ac:dyDescent="0.2">
      <c r="A1135" s="89">
        <v>1126</v>
      </c>
      <c r="B1135" s="60" t="s">
        <v>968</v>
      </c>
      <c r="C1135" s="61" t="s">
        <v>983</v>
      </c>
      <c r="D1135" s="25">
        <v>2142</v>
      </c>
      <c r="E1135" s="25">
        <v>1510</v>
      </c>
      <c r="F1135" s="25" t="s">
        <v>606</v>
      </c>
      <c r="G1135" s="25">
        <v>250</v>
      </c>
      <c r="H1135" s="25" t="s">
        <v>606</v>
      </c>
      <c r="I1135" s="25">
        <v>3652</v>
      </c>
      <c r="J1135" s="25">
        <v>176.39</v>
      </c>
      <c r="K1135" s="25" t="s">
        <v>606</v>
      </c>
      <c r="L1135" s="25"/>
      <c r="M1135" s="25">
        <v>3705.8900000000003</v>
      </c>
    </row>
    <row r="1136" spans="1:13" ht="20.100000000000001" customHeight="1" x14ac:dyDescent="0.2">
      <c r="A1136" s="89">
        <v>1127</v>
      </c>
      <c r="B1136" s="49" t="s">
        <v>1845</v>
      </c>
      <c r="C1136" s="81" t="s">
        <v>1846</v>
      </c>
      <c r="D1136" s="44">
        <v>2269.1999999999998</v>
      </c>
      <c r="E1136" s="44">
        <v>1510</v>
      </c>
      <c r="F1136" s="25" t="s">
        <v>606</v>
      </c>
      <c r="G1136" s="44">
        <v>250</v>
      </c>
      <c r="H1136" s="25" t="s">
        <v>606</v>
      </c>
      <c r="I1136" s="44">
        <v>3779.2</v>
      </c>
      <c r="J1136" s="44">
        <v>182.54</v>
      </c>
      <c r="K1136" s="25" t="s">
        <v>606</v>
      </c>
      <c r="L1136" s="44"/>
      <c r="M1136" s="54">
        <v>3847.66</v>
      </c>
    </row>
    <row r="1137" spans="1:13" ht="20.100000000000001" customHeight="1" x14ac:dyDescent="0.2">
      <c r="A1137" s="89">
        <v>1128</v>
      </c>
      <c r="B1137" s="80" t="s">
        <v>1420</v>
      </c>
      <c r="C1137" s="81" t="s">
        <v>1095</v>
      </c>
      <c r="D1137" s="44">
        <v>2142</v>
      </c>
      <c r="E1137" s="44">
        <v>1510</v>
      </c>
      <c r="F1137" s="44">
        <v>0</v>
      </c>
      <c r="G1137" s="44">
        <v>250</v>
      </c>
      <c r="H1137" s="25" t="s">
        <v>606</v>
      </c>
      <c r="I1137" s="44">
        <v>3652</v>
      </c>
      <c r="J1137" s="44">
        <v>176.39</v>
      </c>
      <c r="K1137" s="25" t="s">
        <v>606</v>
      </c>
      <c r="L1137" s="44"/>
      <c r="M1137" s="44">
        <v>3323.89</v>
      </c>
    </row>
    <row r="1138" spans="1:13" ht="20.100000000000001" customHeight="1" x14ac:dyDescent="0.2">
      <c r="A1138" s="89">
        <v>1129</v>
      </c>
      <c r="B1138" s="60" t="s">
        <v>813</v>
      </c>
      <c r="C1138" s="61" t="s">
        <v>869</v>
      </c>
      <c r="D1138" s="25">
        <v>2142</v>
      </c>
      <c r="E1138" s="25">
        <v>1510</v>
      </c>
      <c r="F1138" s="25" t="s">
        <v>606</v>
      </c>
      <c r="G1138" s="25">
        <v>250</v>
      </c>
      <c r="H1138" s="25" t="s">
        <v>606</v>
      </c>
      <c r="I1138" s="25">
        <v>3652</v>
      </c>
      <c r="J1138" s="25">
        <v>176.39</v>
      </c>
      <c r="K1138" s="25" t="s">
        <v>606</v>
      </c>
      <c r="L1138" s="25"/>
      <c r="M1138" s="25">
        <v>1363.77</v>
      </c>
    </row>
    <row r="1139" spans="1:13" ht="20.100000000000001" customHeight="1" x14ac:dyDescent="0.2">
      <c r="A1139" s="89">
        <v>1130</v>
      </c>
      <c r="B1139" s="80" t="s">
        <v>1578</v>
      </c>
      <c r="C1139" s="81" t="s">
        <v>1636</v>
      </c>
      <c r="D1139" s="44">
        <v>2142</v>
      </c>
      <c r="E1139" s="44">
        <v>1510</v>
      </c>
      <c r="F1139" s="44">
        <v>35</v>
      </c>
      <c r="G1139" s="44">
        <v>250</v>
      </c>
      <c r="H1139" s="25" t="s">
        <v>606</v>
      </c>
      <c r="I1139" s="44">
        <v>3687</v>
      </c>
      <c r="J1139" s="44">
        <v>178.08</v>
      </c>
      <c r="K1139" s="25" t="s">
        <v>606</v>
      </c>
      <c r="L1139" s="44"/>
      <c r="M1139" s="44">
        <v>3739.2</v>
      </c>
    </row>
    <row r="1140" spans="1:13" ht="20.100000000000001" customHeight="1" x14ac:dyDescent="0.2">
      <c r="A1140" s="89">
        <v>1131</v>
      </c>
      <c r="B1140" s="80" t="s">
        <v>1556</v>
      </c>
      <c r="C1140" s="81" t="s">
        <v>1636</v>
      </c>
      <c r="D1140" s="44">
        <v>2142</v>
      </c>
      <c r="E1140" s="44">
        <v>1510</v>
      </c>
      <c r="F1140" s="44">
        <v>75</v>
      </c>
      <c r="G1140" s="44">
        <v>250</v>
      </c>
      <c r="H1140" s="25" t="s">
        <v>606</v>
      </c>
      <c r="I1140" s="44">
        <v>3727</v>
      </c>
      <c r="J1140" s="44">
        <v>180.01</v>
      </c>
      <c r="K1140" s="25" t="s">
        <v>606</v>
      </c>
      <c r="L1140" s="44"/>
      <c r="M1140" s="44">
        <v>3777.27</v>
      </c>
    </row>
    <row r="1141" spans="1:13" ht="20.100000000000001" customHeight="1" x14ac:dyDescent="0.2">
      <c r="A1141" s="89">
        <v>1132</v>
      </c>
      <c r="B1141" s="80" t="s">
        <v>1596</v>
      </c>
      <c r="C1141" s="81" t="s">
        <v>1636</v>
      </c>
      <c r="D1141" s="44">
        <v>2142</v>
      </c>
      <c r="E1141" s="44">
        <v>1510</v>
      </c>
      <c r="F1141" s="44">
        <v>75</v>
      </c>
      <c r="G1141" s="44">
        <v>250</v>
      </c>
      <c r="H1141" s="25" t="s">
        <v>606</v>
      </c>
      <c r="I1141" s="44">
        <v>3727</v>
      </c>
      <c r="J1141" s="44">
        <v>180.01</v>
      </c>
      <c r="K1141" s="25" t="s">
        <v>606</v>
      </c>
      <c r="L1141" s="44"/>
      <c r="M1141" s="44">
        <v>3777.27</v>
      </c>
    </row>
    <row r="1142" spans="1:13" ht="20.100000000000001" customHeight="1" x14ac:dyDescent="0.2">
      <c r="A1142" s="89">
        <v>1133</v>
      </c>
      <c r="B1142" s="60" t="s">
        <v>738</v>
      </c>
      <c r="C1142" s="61" t="s">
        <v>745</v>
      </c>
      <c r="D1142" s="25">
        <v>2142</v>
      </c>
      <c r="E1142" s="25">
        <v>1510</v>
      </c>
      <c r="F1142" s="25">
        <v>50</v>
      </c>
      <c r="G1142" s="25">
        <v>250</v>
      </c>
      <c r="H1142" s="25" t="s">
        <v>606</v>
      </c>
      <c r="I1142" s="25">
        <v>3702</v>
      </c>
      <c r="J1142" s="25">
        <v>178.81</v>
      </c>
      <c r="K1142" s="25" t="s">
        <v>606</v>
      </c>
      <c r="L1142" s="25"/>
      <c r="M1142" s="25">
        <v>3753.4700000000003</v>
      </c>
    </row>
    <row r="1143" spans="1:13" ht="20.100000000000001" customHeight="1" x14ac:dyDescent="0.2">
      <c r="A1143" s="89">
        <v>1134</v>
      </c>
      <c r="B1143" s="60" t="s">
        <v>861</v>
      </c>
      <c r="C1143" s="61" t="s">
        <v>869</v>
      </c>
      <c r="D1143" s="25">
        <v>2142</v>
      </c>
      <c r="E1143" s="25">
        <v>1510</v>
      </c>
      <c r="F1143" s="25">
        <v>35</v>
      </c>
      <c r="G1143" s="25">
        <v>250</v>
      </c>
      <c r="H1143" s="25" t="s">
        <v>606</v>
      </c>
      <c r="I1143" s="25">
        <v>3687</v>
      </c>
      <c r="J1143" s="25">
        <v>178.08</v>
      </c>
      <c r="K1143" s="25" t="s">
        <v>606</v>
      </c>
      <c r="L1143" s="25"/>
      <c r="M1143" s="25">
        <v>3343.35</v>
      </c>
    </row>
    <row r="1144" spans="1:13" ht="20.100000000000001" customHeight="1" x14ac:dyDescent="0.2">
      <c r="A1144" s="89">
        <v>1135</v>
      </c>
      <c r="B1144" s="80" t="s">
        <v>1424</v>
      </c>
      <c r="C1144" s="81" t="s">
        <v>1508</v>
      </c>
      <c r="D1144" s="44">
        <v>2142</v>
      </c>
      <c r="E1144" s="44">
        <v>1510</v>
      </c>
      <c r="F1144" s="44">
        <v>50</v>
      </c>
      <c r="G1144" s="44">
        <v>250</v>
      </c>
      <c r="H1144" s="25" t="s">
        <v>606</v>
      </c>
      <c r="I1144" s="44">
        <v>3702</v>
      </c>
      <c r="J1144" s="44">
        <v>178.81</v>
      </c>
      <c r="K1144" s="25" t="s">
        <v>606</v>
      </c>
      <c r="L1144" s="44"/>
      <c r="M1144" s="44">
        <v>2039.95</v>
      </c>
    </row>
    <row r="1145" spans="1:13" ht="20.100000000000001" customHeight="1" x14ac:dyDescent="0.2">
      <c r="A1145" s="89">
        <v>1136</v>
      </c>
      <c r="B1145" s="80" t="s">
        <v>1363</v>
      </c>
      <c r="C1145" s="81" t="s">
        <v>1509</v>
      </c>
      <c r="D1145" s="44">
        <v>2297.7000000000003</v>
      </c>
      <c r="E1145" s="44">
        <v>1510</v>
      </c>
      <c r="F1145" s="44">
        <v>75</v>
      </c>
      <c r="G1145" s="44">
        <v>250</v>
      </c>
      <c r="H1145" s="25" t="s">
        <v>606</v>
      </c>
      <c r="I1145" s="44">
        <v>3882.7000000000003</v>
      </c>
      <c r="J1145" s="44">
        <v>187.53</v>
      </c>
      <c r="K1145" s="25" t="s">
        <v>606</v>
      </c>
      <c r="L1145" s="44"/>
      <c r="M1145" s="44">
        <v>3508.07</v>
      </c>
    </row>
    <row r="1146" spans="1:13" ht="20.100000000000001" customHeight="1" x14ac:dyDescent="0.2">
      <c r="A1146" s="89">
        <v>1137</v>
      </c>
      <c r="B1146" s="67" t="s">
        <v>586</v>
      </c>
      <c r="C1146" s="75" t="s">
        <v>597</v>
      </c>
      <c r="D1146" s="25">
        <v>2142</v>
      </c>
      <c r="E1146" s="25">
        <v>1510</v>
      </c>
      <c r="F1146" s="25" t="s">
        <v>606</v>
      </c>
      <c r="G1146" s="25">
        <v>250</v>
      </c>
      <c r="H1146" s="25" t="s">
        <v>606</v>
      </c>
      <c r="I1146" s="25">
        <v>3725.61</v>
      </c>
      <c r="J1146" s="25">
        <v>176.39</v>
      </c>
      <c r="K1146" s="25" t="s">
        <v>606</v>
      </c>
      <c r="L1146" s="25"/>
      <c r="M1146" s="25">
        <v>3725.61</v>
      </c>
    </row>
    <row r="1147" spans="1:13" ht="20.100000000000001" customHeight="1" x14ac:dyDescent="0.2">
      <c r="A1147" s="89">
        <v>1138</v>
      </c>
      <c r="B1147" s="80" t="s">
        <v>1276</v>
      </c>
      <c r="C1147" s="81" t="s">
        <v>1278</v>
      </c>
      <c r="D1147" s="44">
        <v>2176.2000000000003</v>
      </c>
      <c r="E1147" s="44">
        <v>1510</v>
      </c>
      <c r="F1147" s="44">
        <v>35</v>
      </c>
      <c r="G1147" s="44">
        <v>250</v>
      </c>
      <c r="H1147" s="25" t="s">
        <v>606</v>
      </c>
      <c r="I1147" s="44">
        <v>3721.2000000000003</v>
      </c>
      <c r="J1147" s="44">
        <v>179.73</v>
      </c>
      <c r="K1147" s="25" t="s">
        <v>606</v>
      </c>
      <c r="L1147" s="44"/>
      <c r="M1147" s="44">
        <v>3372.1400000000003</v>
      </c>
    </row>
    <row r="1148" spans="1:13" ht="20.100000000000001" customHeight="1" x14ac:dyDescent="0.2">
      <c r="A1148" s="89">
        <v>1139</v>
      </c>
      <c r="B1148" s="60" t="s">
        <v>862</v>
      </c>
      <c r="C1148" s="61" t="s">
        <v>869</v>
      </c>
      <c r="D1148" s="25">
        <v>2142</v>
      </c>
      <c r="E1148" s="25">
        <v>1510</v>
      </c>
      <c r="F1148" s="25">
        <v>35</v>
      </c>
      <c r="G1148" s="25">
        <v>250</v>
      </c>
      <c r="H1148" s="25" t="s">
        <v>606</v>
      </c>
      <c r="I1148" s="25">
        <v>3687</v>
      </c>
      <c r="J1148" s="25">
        <v>178.08</v>
      </c>
      <c r="K1148" s="25" t="s">
        <v>606</v>
      </c>
      <c r="L1148" s="25"/>
      <c r="M1148" s="25">
        <v>1861.68</v>
      </c>
    </row>
    <row r="1149" spans="1:13" ht="20.100000000000001" customHeight="1" x14ac:dyDescent="0.2">
      <c r="A1149" s="89">
        <v>1140</v>
      </c>
      <c r="B1149" s="80" t="s">
        <v>1294</v>
      </c>
      <c r="C1149" s="81" t="s">
        <v>646</v>
      </c>
      <c r="D1149" s="44">
        <v>2347.5</v>
      </c>
      <c r="E1149" s="44">
        <v>1510</v>
      </c>
      <c r="F1149" s="44">
        <v>50</v>
      </c>
      <c r="G1149" s="44">
        <v>250</v>
      </c>
      <c r="H1149" s="25" t="s">
        <v>606</v>
      </c>
      <c r="I1149" s="44">
        <v>3907.5</v>
      </c>
      <c r="J1149" s="44">
        <v>188.73</v>
      </c>
      <c r="K1149" s="25" t="s">
        <v>606</v>
      </c>
      <c r="L1149" s="44"/>
      <c r="M1149" s="44">
        <v>2188.5699999999997</v>
      </c>
    </row>
    <row r="1150" spans="1:13" ht="20.100000000000001" customHeight="1" x14ac:dyDescent="0.2">
      <c r="A1150" s="89">
        <v>1141</v>
      </c>
      <c r="B1150" s="80" t="s">
        <v>1058</v>
      </c>
      <c r="C1150" s="81" t="s">
        <v>869</v>
      </c>
      <c r="D1150" s="44">
        <v>2142</v>
      </c>
      <c r="E1150" s="44">
        <v>1510</v>
      </c>
      <c r="F1150" s="44">
        <v>75</v>
      </c>
      <c r="G1150" s="44">
        <v>250</v>
      </c>
      <c r="H1150" s="25" t="s">
        <v>606</v>
      </c>
      <c r="I1150" s="44">
        <v>3727</v>
      </c>
      <c r="J1150" s="44">
        <v>180.01</v>
      </c>
      <c r="K1150" s="25" t="s">
        <v>606</v>
      </c>
      <c r="L1150" s="44"/>
      <c r="M1150" s="44">
        <v>3777.27</v>
      </c>
    </row>
    <row r="1151" spans="1:13" ht="20.100000000000001" customHeight="1" x14ac:dyDescent="0.2">
      <c r="A1151" s="89">
        <v>1142</v>
      </c>
      <c r="B1151" s="80" t="s">
        <v>1340</v>
      </c>
      <c r="C1151" s="81" t="s">
        <v>1095</v>
      </c>
      <c r="D1151" s="44">
        <v>2142</v>
      </c>
      <c r="E1151" s="44">
        <v>1510</v>
      </c>
      <c r="F1151" s="44">
        <v>50</v>
      </c>
      <c r="G1151" s="44">
        <v>250</v>
      </c>
      <c r="H1151" s="25" t="s">
        <v>606</v>
      </c>
      <c r="I1151" s="44">
        <v>3702</v>
      </c>
      <c r="J1151" s="44">
        <v>178.81</v>
      </c>
      <c r="K1151" s="25" t="s">
        <v>606</v>
      </c>
      <c r="L1151" s="44"/>
      <c r="M1151" s="44">
        <v>3753.47</v>
      </c>
    </row>
    <row r="1152" spans="1:13" ht="20.100000000000001" customHeight="1" x14ac:dyDescent="0.2">
      <c r="A1152" s="89">
        <v>1143</v>
      </c>
      <c r="B1152" s="60" t="s">
        <v>978</v>
      </c>
      <c r="C1152" s="61" t="s">
        <v>869</v>
      </c>
      <c r="D1152" s="25">
        <v>2142</v>
      </c>
      <c r="E1152" s="25">
        <v>1510</v>
      </c>
      <c r="F1152" s="25">
        <v>75</v>
      </c>
      <c r="G1152" s="25">
        <v>250</v>
      </c>
      <c r="H1152" s="25" t="s">
        <v>606</v>
      </c>
      <c r="I1152" s="25">
        <v>3727</v>
      </c>
      <c r="J1152" s="25">
        <v>180.01</v>
      </c>
      <c r="K1152" s="25" t="s">
        <v>606</v>
      </c>
      <c r="L1152" s="25"/>
      <c r="M1152" s="25">
        <v>3777.27</v>
      </c>
    </row>
    <row r="1153" spans="1:13" ht="20.100000000000001" customHeight="1" x14ac:dyDescent="0.2">
      <c r="A1153" s="89">
        <v>1144</v>
      </c>
      <c r="B1153" s="60" t="s">
        <v>1003</v>
      </c>
      <c r="C1153" s="61" t="s">
        <v>869</v>
      </c>
      <c r="D1153" s="25">
        <v>2142</v>
      </c>
      <c r="E1153" s="25">
        <v>1510</v>
      </c>
      <c r="F1153" s="25" t="s">
        <v>606</v>
      </c>
      <c r="G1153" s="25">
        <v>250</v>
      </c>
      <c r="H1153" s="25" t="s">
        <v>606</v>
      </c>
      <c r="I1153" s="25">
        <v>3652</v>
      </c>
      <c r="J1153" s="25">
        <v>176.39</v>
      </c>
      <c r="K1153" s="25" t="s">
        <v>606</v>
      </c>
      <c r="L1153" s="25"/>
      <c r="M1153" s="25">
        <v>3323.8900000000003</v>
      </c>
    </row>
    <row r="1154" spans="1:13" ht="20.100000000000001" customHeight="1" x14ac:dyDescent="0.2">
      <c r="A1154" s="89">
        <v>1145</v>
      </c>
      <c r="B1154" s="80" t="s">
        <v>1458</v>
      </c>
      <c r="C1154" s="81" t="s">
        <v>1512</v>
      </c>
      <c r="D1154" s="44">
        <v>2142</v>
      </c>
      <c r="E1154" s="44">
        <v>1510</v>
      </c>
      <c r="F1154" s="44">
        <v>0</v>
      </c>
      <c r="G1154" s="44">
        <v>250</v>
      </c>
      <c r="H1154" s="25" t="s">
        <v>606</v>
      </c>
      <c r="I1154" s="44">
        <v>3652</v>
      </c>
      <c r="J1154" s="44">
        <v>176.39</v>
      </c>
      <c r="K1154" s="25" t="s">
        <v>606</v>
      </c>
      <c r="L1154" s="44"/>
      <c r="M1154" s="44">
        <v>438.37000000000035</v>
      </c>
    </row>
    <row r="1155" spans="1:13" ht="20.100000000000001" customHeight="1" x14ac:dyDescent="0.2">
      <c r="A1155" s="89">
        <v>1146</v>
      </c>
      <c r="B1155" s="80" t="s">
        <v>1702</v>
      </c>
      <c r="C1155" s="81" t="s">
        <v>743</v>
      </c>
      <c r="D1155" s="44">
        <v>2207.6999999999998</v>
      </c>
      <c r="E1155" s="44">
        <v>1510</v>
      </c>
      <c r="F1155" s="44">
        <v>75</v>
      </c>
      <c r="G1155" s="44">
        <v>250</v>
      </c>
      <c r="H1155" s="25" t="s">
        <v>606</v>
      </c>
      <c r="I1155" s="44">
        <v>3792.7</v>
      </c>
      <c r="J1155" s="44">
        <v>183.19</v>
      </c>
      <c r="K1155" s="25" t="s">
        <v>606</v>
      </c>
      <c r="L1155" s="44"/>
      <c r="M1155" s="44">
        <v>3830.2799999999997</v>
      </c>
    </row>
    <row r="1156" spans="1:13" ht="20.100000000000001" customHeight="1" x14ac:dyDescent="0.2">
      <c r="A1156" s="89">
        <v>1147</v>
      </c>
      <c r="B1156" s="60" t="s">
        <v>652</v>
      </c>
      <c r="C1156" s="61" t="s">
        <v>671</v>
      </c>
      <c r="D1156" s="25">
        <v>2176.2000000000003</v>
      </c>
      <c r="E1156" s="25">
        <v>1510</v>
      </c>
      <c r="F1156" s="25">
        <v>75</v>
      </c>
      <c r="G1156" s="25">
        <v>250</v>
      </c>
      <c r="H1156" s="25" t="s">
        <v>606</v>
      </c>
      <c r="I1156" s="33">
        <v>3761.2000000000003</v>
      </c>
      <c r="J1156" s="25">
        <v>181.67</v>
      </c>
      <c r="K1156" s="25" t="s">
        <v>606</v>
      </c>
      <c r="L1156" s="25"/>
      <c r="M1156" s="25">
        <v>3814.86</v>
      </c>
    </row>
    <row r="1157" spans="1:13" ht="20.100000000000001" customHeight="1" x14ac:dyDescent="0.2">
      <c r="A1157" s="89">
        <v>1148</v>
      </c>
      <c r="B1157" s="80" t="s">
        <v>1384</v>
      </c>
      <c r="C1157" s="81" t="s">
        <v>646</v>
      </c>
      <c r="D1157" s="44">
        <v>2347.5</v>
      </c>
      <c r="E1157" s="44">
        <v>1510</v>
      </c>
      <c r="F1157" s="44">
        <v>35</v>
      </c>
      <c r="G1157" s="44">
        <v>250</v>
      </c>
      <c r="H1157" s="25" t="s">
        <v>606</v>
      </c>
      <c r="I1157" s="44">
        <v>3892.5</v>
      </c>
      <c r="J1157" s="44">
        <v>188.01</v>
      </c>
      <c r="K1157" s="25" t="s">
        <v>606</v>
      </c>
      <c r="L1157" s="44"/>
      <c r="M1157" s="44">
        <v>2038.1800000000003</v>
      </c>
    </row>
    <row r="1158" spans="1:13" ht="20.100000000000001" customHeight="1" x14ac:dyDescent="0.2">
      <c r="A1158" s="89">
        <v>1149</v>
      </c>
      <c r="B1158" s="80" t="s">
        <v>1184</v>
      </c>
      <c r="C1158" s="81" t="s">
        <v>1181</v>
      </c>
      <c r="D1158" s="44">
        <v>2327.7000000000003</v>
      </c>
      <c r="E1158" s="44">
        <v>1510</v>
      </c>
      <c r="F1158" s="25" t="s">
        <v>606</v>
      </c>
      <c r="G1158" s="44">
        <v>250</v>
      </c>
      <c r="H1158" s="25" t="s">
        <v>606</v>
      </c>
      <c r="I1158" s="44">
        <v>3837.7</v>
      </c>
      <c r="J1158" s="44">
        <v>185.36</v>
      </c>
      <c r="K1158" s="25" t="s">
        <v>606</v>
      </c>
      <c r="L1158" s="44"/>
      <c r="M1158" s="44">
        <v>2942.93</v>
      </c>
    </row>
    <row r="1159" spans="1:13" ht="20.100000000000001" customHeight="1" x14ac:dyDescent="0.2">
      <c r="A1159" s="89">
        <v>1150</v>
      </c>
      <c r="B1159" s="80" t="s">
        <v>1697</v>
      </c>
      <c r="C1159" s="81" t="s">
        <v>743</v>
      </c>
      <c r="D1159" s="44">
        <v>2207.6999999999998</v>
      </c>
      <c r="E1159" s="44">
        <v>1510</v>
      </c>
      <c r="F1159" s="44">
        <v>50</v>
      </c>
      <c r="G1159" s="44">
        <v>250</v>
      </c>
      <c r="H1159" s="25" t="s">
        <v>606</v>
      </c>
      <c r="I1159" s="44">
        <v>3767.7</v>
      </c>
      <c r="J1159" s="44">
        <v>181.98</v>
      </c>
      <c r="K1159" s="25" t="s">
        <v>606</v>
      </c>
      <c r="L1159" s="44"/>
      <c r="M1159" s="44">
        <v>2505.3299999999995</v>
      </c>
    </row>
    <row r="1160" spans="1:13" ht="20.100000000000001" customHeight="1" x14ac:dyDescent="0.2">
      <c r="A1160" s="89">
        <v>1151</v>
      </c>
      <c r="B1160" s="63" t="s">
        <v>773</v>
      </c>
      <c r="C1160" s="61" t="s">
        <v>745</v>
      </c>
      <c r="D1160" s="25">
        <v>2142</v>
      </c>
      <c r="E1160" s="25">
        <v>1510</v>
      </c>
      <c r="F1160" s="25">
        <v>50</v>
      </c>
      <c r="G1160" s="25">
        <v>250</v>
      </c>
      <c r="H1160" s="25" t="s">
        <v>606</v>
      </c>
      <c r="I1160" s="25">
        <v>3702</v>
      </c>
      <c r="J1160" s="25">
        <v>178.81</v>
      </c>
      <c r="K1160" s="25" t="s">
        <v>606</v>
      </c>
      <c r="L1160" s="25"/>
      <c r="M1160" s="25">
        <v>2437.15</v>
      </c>
    </row>
    <row r="1161" spans="1:13" ht="20.100000000000001" customHeight="1" x14ac:dyDescent="0.2">
      <c r="A1161" s="89">
        <v>1152</v>
      </c>
      <c r="B1161" s="80" t="s">
        <v>1615</v>
      </c>
      <c r="C1161" s="81" t="s">
        <v>1640</v>
      </c>
      <c r="D1161" s="44">
        <v>2142</v>
      </c>
      <c r="E1161" s="44">
        <v>1510</v>
      </c>
      <c r="F1161" s="25" t="s">
        <v>606</v>
      </c>
      <c r="G1161" s="44">
        <v>250</v>
      </c>
      <c r="H1161" s="25" t="s">
        <v>606</v>
      </c>
      <c r="I1161" s="44">
        <v>3652</v>
      </c>
      <c r="J1161" s="44">
        <v>176.39</v>
      </c>
      <c r="K1161" s="25" t="s">
        <v>606</v>
      </c>
      <c r="L1161" s="44"/>
      <c r="M1161" s="44">
        <v>3725.61</v>
      </c>
    </row>
    <row r="1162" spans="1:13" ht="20.100000000000001" customHeight="1" x14ac:dyDescent="0.2">
      <c r="A1162" s="89">
        <v>1153</v>
      </c>
      <c r="B1162" s="67" t="s">
        <v>578</v>
      </c>
      <c r="C1162" s="75" t="s">
        <v>600</v>
      </c>
      <c r="D1162" s="25">
        <v>2269.1999999999998</v>
      </c>
      <c r="E1162" s="25">
        <v>1510</v>
      </c>
      <c r="F1162" s="25" t="s">
        <v>606</v>
      </c>
      <c r="G1162" s="25">
        <v>250</v>
      </c>
      <c r="H1162" s="25" t="s">
        <v>606</v>
      </c>
      <c r="I1162" s="25">
        <v>3430.95</v>
      </c>
      <c r="J1162" s="25">
        <v>182.54</v>
      </c>
      <c r="K1162" s="25" t="s">
        <v>606</v>
      </c>
      <c r="L1162" s="25"/>
      <c r="M1162" s="25">
        <v>3430.95</v>
      </c>
    </row>
    <row r="1163" spans="1:13" ht="20.100000000000001" customHeight="1" x14ac:dyDescent="0.2">
      <c r="A1163" s="89">
        <v>1154</v>
      </c>
      <c r="B1163" s="60" t="s">
        <v>755</v>
      </c>
      <c r="C1163" s="61" t="s">
        <v>745</v>
      </c>
      <c r="D1163" s="25">
        <v>2142</v>
      </c>
      <c r="E1163" s="25">
        <v>1510</v>
      </c>
      <c r="F1163" s="25">
        <v>50</v>
      </c>
      <c r="G1163" s="25">
        <v>250</v>
      </c>
      <c r="H1163" s="25" t="s">
        <v>606</v>
      </c>
      <c r="I1163" s="25">
        <v>3702</v>
      </c>
      <c r="J1163" s="25">
        <v>178.81</v>
      </c>
      <c r="K1163" s="25" t="s">
        <v>606</v>
      </c>
      <c r="L1163" s="25"/>
      <c r="M1163" s="25">
        <v>1790.53</v>
      </c>
    </row>
    <row r="1164" spans="1:13" ht="20.100000000000001" customHeight="1" x14ac:dyDescent="0.2">
      <c r="A1164" s="89">
        <v>1155</v>
      </c>
      <c r="B1164" s="63" t="s">
        <v>879</v>
      </c>
      <c r="C1164" s="61" t="s">
        <v>869</v>
      </c>
      <c r="D1164" s="25">
        <v>2142</v>
      </c>
      <c r="E1164" s="25">
        <v>1510</v>
      </c>
      <c r="F1164" s="25" t="s">
        <v>606</v>
      </c>
      <c r="G1164" s="31">
        <v>250</v>
      </c>
      <c r="H1164" s="25" t="s">
        <v>606</v>
      </c>
      <c r="I1164" s="25">
        <v>3652</v>
      </c>
      <c r="J1164" s="25">
        <v>176.39</v>
      </c>
      <c r="K1164" s="25" t="s">
        <v>606</v>
      </c>
      <c r="L1164" s="25"/>
      <c r="M1164" s="25">
        <v>2944.4900000000002</v>
      </c>
    </row>
    <row r="1165" spans="1:13" ht="20.100000000000001" customHeight="1" x14ac:dyDescent="0.2">
      <c r="A1165" s="89">
        <v>1156</v>
      </c>
      <c r="B1165" s="80" t="s">
        <v>1851</v>
      </c>
      <c r="C1165" s="81" t="s">
        <v>984</v>
      </c>
      <c r="D1165" s="44">
        <v>1940.3799999999999</v>
      </c>
      <c r="E1165" s="44">
        <v>1308.67</v>
      </c>
      <c r="F1165" s="25" t="s">
        <v>606</v>
      </c>
      <c r="G1165" s="44">
        <v>216.67</v>
      </c>
      <c r="H1165" s="25" t="s">
        <v>606</v>
      </c>
      <c r="I1165" s="44">
        <v>1308.67</v>
      </c>
      <c r="J1165" s="44">
        <v>3249.05</v>
      </c>
      <c r="K1165" s="25" t="s">
        <v>606</v>
      </c>
      <c r="L1165" s="44"/>
      <c r="M1165" s="44">
        <v>3308.79</v>
      </c>
    </row>
    <row r="1166" spans="1:13" ht="20.100000000000001" customHeight="1" x14ac:dyDescent="0.2">
      <c r="A1166" s="89">
        <v>1157</v>
      </c>
      <c r="B1166" s="60" t="s">
        <v>1004</v>
      </c>
      <c r="C1166" s="61" t="s">
        <v>869</v>
      </c>
      <c r="D1166" s="25">
        <v>2142</v>
      </c>
      <c r="E1166" s="25">
        <v>1510</v>
      </c>
      <c r="F1166" s="25" t="s">
        <v>606</v>
      </c>
      <c r="G1166" s="25">
        <v>250</v>
      </c>
      <c r="H1166" s="25" t="s">
        <v>606</v>
      </c>
      <c r="I1166" s="25">
        <v>3652</v>
      </c>
      <c r="J1166" s="25">
        <v>176.39</v>
      </c>
      <c r="K1166" s="25" t="s">
        <v>606</v>
      </c>
      <c r="L1166" s="25"/>
      <c r="M1166" s="25">
        <v>3715.61</v>
      </c>
    </row>
    <row r="1167" spans="1:13" ht="20.100000000000001" customHeight="1" x14ac:dyDescent="0.2">
      <c r="A1167" s="89">
        <v>1158</v>
      </c>
      <c r="B1167" s="80" t="s">
        <v>1725</v>
      </c>
      <c r="C1167" s="81" t="s">
        <v>622</v>
      </c>
      <c r="D1167" s="44">
        <v>2176.1999999999998</v>
      </c>
      <c r="E1167" s="44">
        <v>1510</v>
      </c>
      <c r="F1167" s="44">
        <v>50</v>
      </c>
      <c r="G1167" s="44">
        <v>250</v>
      </c>
      <c r="H1167" s="25" t="s">
        <v>606</v>
      </c>
      <c r="I1167" s="44">
        <v>3736.2</v>
      </c>
      <c r="J1167" s="44">
        <v>180.46</v>
      </c>
      <c r="K1167" s="25" t="s">
        <v>606</v>
      </c>
      <c r="L1167" s="44"/>
      <c r="M1167" s="44">
        <v>3394.7599999999998</v>
      </c>
    </row>
    <row r="1168" spans="1:13" ht="20.100000000000001" customHeight="1" x14ac:dyDescent="0.2">
      <c r="A1168" s="89">
        <v>1159</v>
      </c>
      <c r="B1168" s="80" t="s">
        <v>1100</v>
      </c>
      <c r="C1168" s="81" t="s">
        <v>1081</v>
      </c>
      <c r="D1168" s="44">
        <v>2142</v>
      </c>
      <c r="E1168" s="44">
        <v>1510</v>
      </c>
      <c r="F1168" s="44">
        <v>75</v>
      </c>
      <c r="G1168" s="44">
        <v>250</v>
      </c>
      <c r="H1168" s="25" t="s">
        <v>606</v>
      </c>
      <c r="I1168" s="44">
        <v>3727</v>
      </c>
      <c r="J1168" s="44">
        <v>180.01</v>
      </c>
      <c r="K1168" s="25" t="s">
        <v>606</v>
      </c>
      <c r="L1168" s="44"/>
      <c r="M1168" s="44">
        <v>3787.27</v>
      </c>
    </row>
    <row r="1169" spans="1:13" ht="20.100000000000001" customHeight="1" x14ac:dyDescent="0.2">
      <c r="A1169" s="89">
        <v>1160</v>
      </c>
      <c r="B1169" s="80" t="s">
        <v>1338</v>
      </c>
      <c r="C1169" s="81" t="s">
        <v>672</v>
      </c>
      <c r="D1169" s="44">
        <v>2142</v>
      </c>
      <c r="E1169" s="44">
        <v>1510</v>
      </c>
      <c r="F1169" s="44">
        <v>50</v>
      </c>
      <c r="G1169" s="44">
        <v>250</v>
      </c>
      <c r="H1169" s="25" t="s">
        <v>606</v>
      </c>
      <c r="I1169" s="44">
        <v>3702</v>
      </c>
      <c r="J1169" s="44">
        <v>178.81</v>
      </c>
      <c r="K1169" s="25" t="s">
        <v>606</v>
      </c>
      <c r="L1169" s="44"/>
      <c r="M1169" s="44">
        <v>3355.9700000000003</v>
      </c>
    </row>
    <row r="1170" spans="1:13" ht="20.100000000000001" customHeight="1" x14ac:dyDescent="0.2">
      <c r="A1170" s="89">
        <v>1161</v>
      </c>
      <c r="B1170" s="80" t="s">
        <v>1607</v>
      </c>
      <c r="C1170" s="81" t="s">
        <v>943</v>
      </c>
      <c r="D1170" s="44">
        <v>2142</v>
      </c>
      <c r="E1170" s="44">
        <v>1510</v>
      </c>
      <c r="F1170" s="25" t="s">
        <v>606</v>
      </c>
      <c r="G1170" s="44">
        <v>250</v>
      </c>
      <c r="H1170" s="25" t="s">
        <v>606</v>
      </c>
      <c r="I1170" s="44">
        <v>3652</v>
      </c>
      <c r="J1170" s="44">
        <v>176.39</v>
      </c>
      <c r="K1170" s="25" t="s">
        <v>606</v>
      </c>
      <c r="L1170" s="44"/>
      <c r="M1170" s="44">
        <v>3705.89</v>
      </c>
    </row>
    <row r="1171" spans="1:13" ht="20.100000000000001" customHeight="1" x14ac:dyDescent="0.2">
      <c r="A1171" s="89">
        <v>1162</v>
      </c>
      <c r="B1171" s="80" t="s">
        <v>1527</v>
      </c>
      <c r="C1171" s="81" t="s">
        <v>965</v>
      </c>
      <c r="D1171" s="44">
        <v>2176.2000000000003</v>
      </c>
      <c r="E1171" s="44">
        <v>1510</v>
      </c>
      <c r="F1171" s="44">
        <v>75</v>
      </c>
      <c r="G1171" s="44">
        <v>250</v>
      </c>
      <c r="H1171" s="25" t="s">
        <v>606</v>
      </c>
      <c r="I1171" s="44">
        <v>3761.2</v>
      </c>
      <c r="J1171" s="44">
        <v>181.67</v>
      </c>
      <c r="K1171" s="25" t="s">
        <v>606</v>
      </c>
      <c r="L1171" s="44"/>
      <c r="M1171" s="44">
        <v>3405.8</v>
      </c>
    </row>
    <row r="1172" spans="1:13" ht="20.100000000000001" customHeight="1" x14ac:dyDescent="0.2">
      <c r="A1172" s="89">
        <v>1163</v>
      </c>
      <c r="B1172" s="60" t="s">
        <v>718</v>
      </c>
      <c r="C1172" s="61" t="s">
        <v>672</v>
      </c>
      <c r="D1172" s="25">
        <v>2142</v>
      </c>
      <c r="E1172" s="25">
        <v>1510</v>
      </c>
      <c r="F1172" s="25">
        <v>75</v>
      </c>
      <c r="G1172" s="25">
        <v>250</v>
      </c>
      <c r="H1172" s="25" t="s">
        <v>606</v>
      </c>
      <c r="I1172" s="25">
        <v>3727</v>
      </c>
      <c r="J1172" s="25">
        <v>180.01</v>
      </c>
      <c r="K1172" s="25" t="s">
        <v>606</v>
      </c>
      <c r="L1172" s="25"/>
      <c r="M1172" s="25">
        <v>3777.27</v>
      </c>
    </row>
    <row r="1173" spans="1:13" ht="20.100000000000001" customHeight="1" x14ac:dyDescent="0.2">
      <c r="A1173" s="89">
        <v>1164</v>
      </c>
      <c r="B1173" s="80" t="s">
        <v>1457</v>
      </c>
      <c r="C1173" s="81" t="s">
        <v>605</v>
      </c>
      <c r="D1173" s="44">
        <v>2142</v>
      </c>
      <c r="E1173" s="44">
        <v>1510</v>
      </c>
      <c r="F1173" s="44">
        <v>0</v>
      </c>
      <c r="G1173" s="44">
        <v>250</v>
      </c>
      <c r="H1173" s="25" t="s">
        <v>606</v>
      </c>
      <c r="I1173" s="44">
        <v>3652</v>
      </c>
      <c r="J1173" s="44">
        <v>176.39</v>
      </c>
      <c r="K1173" s="25" t="s">
        <v>606</v>
      </c>
      <c r="L1173" s="44"/>
      <c r="M1173" s="44">
        <v>3313.89</v>
      </c>
    </row>
    <row r="1174" spans="1:13" ht="20.100000000000001" customHeight="1" x14ac:dyDescent="0.2">
      <c r="A1174" s="89">
        <v>1165</v>
      </c>
      <c r="B1174" s="80" t="s">
        <v>1717</v>
      </c>
      <c r="C1174" s="81" t="s">
        <v>1819</v>
      </c>
      <c r="D1174" s="44">
        <v>2176.1999999999998</v>
      </c>
      <c r="E1174" s="44">
        <v>1510</v>
      </c>
      <c r="F1174" s="44">
        <v>50</v>
      </c>
      <c r="G1174" s="44">
        <v>250</v>
      </c>
      <c r="H1174" s="25" t="s">
        <v>606</v>
      </c>
      <c r="I1174" s="44">
        <v>3736.2</v>
      </c>
      <c r="J1174" s="44">
        <v>180.46</v>
      </c>
      <c r="K1174" s="25" t="s">
        <v>606</v>
      </c>
      <c r="L1174" s="44"/>
      <c r="M1174" s="44">
        <v>2113.75</v>
      </c>
    </row>
    <row r="1175" spans="1:13" ht="20.100000000000001" customHeight="1" x14ac:dyDescent="0.2">
      <c r="A1175" s="89">
        <v>1166</v>
      </c>
      <c r="B1175" s="80" t="s">
        <v>1766</v>
      </c>
      <c r="C1175" s="81" t="s">
        <v>1824</v>
      </c>
      <c r="D1175" s="44">
        <v>2142</v>
      </c>
      <c r="E1175" s="44">
        <v>1510</v>
      </c>
      <c r="F1175" s="44">
        <v>50</v>
      </c>
      <c r="G1175" s="44">
        <v>250</v>
      </c>
      <c r="H1175" s="25" t="s">
        <v>606</v>
      </c>
      <c r="I1175" s="44">
        <v>3702</v>
      </c>
      <c r="J1175" s="44">
        <v>178.81</v>
      </c>
      <c r="K1175" s="25" t="s">
        <v>606</v>
      </c>
      <c r="L1175" s="44"/>
      <c r="M1175" s="44">
        <v>2235.6300000000006</v>
      </c>
    </row>
    <row r="1176" spans="1:13" ht="20.100000000000001" customHeight="1" x14ac:dyDescent="0.2">
      <c r="A1176" s="89">
        <v>1167</v>
      </c>
      <c r="B1176" s="80" t="s">
        <v>1370</v>
      </c>
      <c r="C1176" s="81" t="s">
        <v>1095</v>
      </c>
      <c r="D1176" s="44">
        <v>2142</v>
      </c>
      <c r="E1176" s="44">
        <v>1510</v>
      </c>
      <c r="F1176" s="44">
        <v>50</v>
      </c>
      <c r="G1176" s="44">
        <v>250</v>
      </c>
      <c r="H1176" s="25" t="s">
        <v>606</v>
      </c>
      <c r="I1176" s="44">
        <v>3702</v>
      </c>
      <c r="J1176" s="44">
        <v>178.81</v>
      </c>
      <c r="K1176" s="25" t="s">
        <v>606</v>
      </c>
      <c r="L1176" s="44"/>
      <c r="M1176" s="44">
        <v>3355.9700000000003</v>
      </c>
    </row>
    <row r="1177" spans="1:13" ht="20.100000000000001" customHeight="1" x14ac:dyDescent="0.2">
      <c r="A1177" s="89">
        <v>1168</v>
      </c>
      <c r="B1177" s="80" t="s">
        <v>1487</v>
      </c>
      <c r="C1177" s="81" t="s">
        <v>672</v>
      </c>
      <c r="D1177" s="44">
        <v>2142</v>
      </c>
      <c r="E1177" s="44">
        <v>1510</v>
      </c>
      <c r="F1177" s="44">
        <v>35</v>
      </c>
      <c r="G1177" s="44">
        <v>250</v>
      </c>
      <c r="H1177" s="25" t="s">
        <v>606</v>
      </c>
      <c r="I1177" s="44">
        <v>3687</v>
      </c>
      <c r="J1177" s="44">
        <v>178.08</v>
      </c>
      <c r="K1177" s="25" t="s">
        <v>606</v>
      </c>
      <c r="L1177" s="44"/>
      <c r="M1177" s="44">
        <v>2093.2399999999998</v>
      </c>
    </row>
    <row r="1178" spans="1:13" ht="20.100000000000001" customHeight="1" x14ac:dyDescent="0.2">
      <c r="A1178" s="89">
        <v>1169</v>
      </c>
      <c r="B1178" s="80" t="s">
        <v>1191</v>
      </c>
      <c r="C1178" s="81" t="s">
        <v>943</v>
      </c>
      <c r="D1178" s="44">
        <v>2142</v>
      </c>
      <c r="E1178" s="44">
        <v>1510</v>
      </c>
      <c r="F1178" s="25" t="s">
        <v>606</v>
      </c>
      <c r="G1178" s="44">
        <v>250</v>
      </c>
      <c r="H1178" s="25" t="s">
        <v>606</v>
      </c>
      <c r="I1178" s="44">
        <v>3652</v>
      </c>
      <c r="J1178" s="44">
        <v>176.39</v>
      </c>
      <c r="K1178" s="25" t="s">
        <v>606</v>
      </c>
      <c r="L1178" s="44"/>
      <c r="M1178" s="44">
        <v>2847.78</v>
      </c>
    </row>
    <row r="1179" spans="1:13" ht="20.100000000000001" customHeight="1" x14ac:dyDescent="0.2">
      <c r="A1179" s="89">
        <v>1170</v>
      </c>
      <c r="B1179" s="80" t="s">
        <v>1304</v>
      </c>
      <c r="C1179" s="81" t="s">
        <v>672</v>
      </c>
      <c r="D1179" s="44">
        <v>2142</v>
      </c>
      <c r="E1179" s="44">
        <v>1510</v>
      </c>
      <c r="F1179" s="44">
        <v>35</v>
      </c>
      <c r="G1179" s="44">
        <v>250</v>
      </c>
      <c r="H1179" s="25" t="s">
        <v>606</v>
      </c>
      <c r="I1179" s="44">
        <v>3687</v>
      </c>
      <c r="J1179" s="44">
        <v>178.08</v>
      </c>
      <c r="K1179" s="25" t="s">
        <v>606</v>
      </c>
      <c r="L1179" s="44"/>
      <c r="M1179" s="44">
        <v>2008.48</v>
      </c>
    </row>
    <row r="1180" spans="1:13" ht="20.100000000000001" customHeight="1" x14ac:dyDescent="0.2">
      <c r="A1180" s="89">
        <v>1171</v>
      </c>
      <c r="B1180" s="80" t="s">
        <v>1655</v>
      </c>
      <c r="C1180" s="81" t="s">
        <v>646</v>
      </c>
      <c r="D1180" s="44">
        <v>2347.5</v>
      </c>
      <c r="E1180" s="44">
        <v>1510</v>
      </c>
      <c r="F1180" s="44">
        <v>75</v>
      </c>
      <c r="G1180" s="44">
        <v>250</v>
      </c>
      <c r="H1180" s="25" t="s">
        <v>606</v>
      </c>
      <c r="I1180" s="44">
        <v>3932.5</v>
      </c>
      <c r="J1180" s="44">
        <v>189.94</v>
      </c>
      <c r="K1180" s="25" t="s">
        <v>606</v>
      </c>
      <c r="L1180" s="44"/>
      <c r="M1180" s="44">
        <v>3953.09</v>
      </c>
    </row>
    <row r="1181" spans="1:13" ht="20.100000000000001" customHeight="1" x14ac:dyDescent="0.2">
      <c r="A1181" s="89">
        <v>1172</v>
      </c>
      <c r="B1181" s="80" t="s">
        <v>1455</v>
      </c>
      <c r="C1181" s="81" t="s">
        <v>605</v>
      </c>
      <c r="D1181" s="44">
        <v>2142</v>
      </c>
      <c r="E1181" s="44">
        <v>1510</v>
      </c>
      <c r="F1181" s="44">
        <v>0</v>
      </c>
      <c r="G1181" s="44">
        <v>250</v>
      </c>
      <c r="H1181" s="25" t="s">
        <v>606</v>
      </c>
      <c r="I1181" s="44">
        <v>3652</v>
      </c>
      <c r="J1181" s="44">
        <v>176.39</v>
      </c>
      <c r="K1181" s="25" t="s">
        <v>606</v>
      </c>
      <c r="L1181" s="44"/>
      <c r="M1181" s="44">
        <v>3725.61</v>
      </c>
    </row>
    <row r="1182" spans="1:13" ht="20.100000000000001" customHeight="1" x14ac:dyDescent="0.2">
      <c r="A1182" s="89">
        <v>1173</v>
      </c>
      <c r="B1182" s="80" t="s">
        <v>1459</v>
      </c>
      <c r="C1182" s="81" t="s">
        <v>672</v>
      </c>
      <c r="D1182" s="44">
        <v>2142</v>
      </c>
      <c r="E1182" s="44">
        <v>1510</v>
      </c>
      <c r="F1182" s="44">
        <v>35</v>
      </c>
      <c r="G1182" s="44">
        <v>250</v>
      </c>
      <c r="H1182" s="25" t="s">
        <v>606</v>
      </c>
      <c r="I1182" s="44">
        <v>3687</v>
      </c>
      <c r="J1182" s="44">
        <v>178.08</v>
      </c>
      <c r="K1182" s="25" t="s">
        <v>606</v>
      </c>
      <c r="L1182" s="44"/>
      <c r="M1182" s="44">
        <v>2205.83</v>
      </c>
    </row>
    <row r="1183" spans="1:13" ht="20.100000000000001" customHeight="1" x14ac:dyDescent="0.2">
      <c r="A1183" s="89">
        <v>1174</v>
      </c>
      <c r="B1183" s="49" t="s">
        <v>1232</v>
      </c>
      <c r="C1183" s="81" t="s">
        <v>1261</v>
      </c>
      <c r="D1183" s="44">
        <v>2176.2000000000003</v>
      </c>
      <c r="E1183" s="44">
        <v>1510</v>
      </c>
      <c r="F1183" s="25" t="s">
        <v>606</v>
      </c>
      <c r="G1183" s="44">
        <v>250</v>
      </c>
      <c r="H1183" s="25" t="s">
        <v>606</v>
      </c>
      <c r="I1183" s="44">
        <v>3686.2</v>
      </c>
      <c r="J1183" s="44">
        <v>178.04</v>
      </c>
      <c r="K1183" s="25" t="s">
        <v>606</v>
      </c>
      <c r="L1183" s="44"/>
      <c r="M1183" s="54">
        <v>3748.16</v>
      </c>
    </row>
    <row r="1184" spans="1:13" ht="20.100000000000001" customHeight="1" x14ac:dyDescent="0.2">
      <c r="A1184" s="89">
        <v>1175</v>
      </c>
      <c r="B1184" s="80" t="s">
        <v>1377</v>
      </c>
      <c r="C1184" s="81" t="s">
        <v>1508</v>
      </c>
      <c r="D1184" s="44">
        <v>2142</v>
      </c>
      <c r="E1184" s="44">
        <v>1510</v>
      </c>
      <c r="F1184" s="44">
        <v>35</v>
      </c>
      <c r="G1184" s="44">
        <v>250</v>
      </c>
      <c r="H1184" s="25" t="s">
        <v>606</v>
      </c>
      <c r="I1184" s="44">
        <v>3687</v>
      </c>
      <c r="J1184" s="44">
        <v>178.08</v>
      </c>
      <c r="K1184" s="25" t="s">
        <v>606</v>
      </c>
      <c r="L1184" s="44"/>
      <c r="M1184" s="44">
        <v>3102</v>
      </c>
    </row>
    <row r="1185" spans="1:13" ht="20.100000000000001" customHeight="1" x14ac:dyDescent="0.2">
      <c r="A1185" s="89">
        <v>1176</v>
      </c>
      <c r="B1185" s="80" t="s">
        <v>1497</v>
      </c>
      <c r="C1185" s="81" t="s">
        <v>672</v>
      </c>
      <c r="D1185" s="44">
        <v>2142</v>
      </c>
      <c r="E1185" s="44">
        <v>1510</v>
      </c>
      <c r="F1185" s="44">
        <v>50</v>
      </c>
      <c r="G1185" s="44">
        <v>250</v>
      </c>
      <c r="H1185" s="25" t="s">
        <v>606</v>
      </c>
      <c r="I1185" s="44">
        <v>3702</v>
      </c>
      <c r="J1185" s="44">
        <v>178.81</v>
      </c>
      <c r="K1185" s="25" t="s">
        <v>606</v>
      </c>
      <c r="L1185" s="44"/>
      <c r="M1185" s="44">
        <v>2222.09</v>
      </c>
    </row>
    <row r="1186" spans="1:13" ht="20.100000000000001" customHeight="1" x14ac:dyDescent="0.2">
      <c r="A1186" s="89">
        <v>1177</v>
      </c>
      <c r="B1186" s="63" t="s">
        <v>925</v>
      </c>
      <c r="C1186" s="61" t="s">
        <v>927</v>
      </c>
      <c r="D1186" s="25">
        <v>2142</v>
      </c>
      <c r="E1186" s="25">
        <v>1510</v>
      </c>
      <c r="F1186" s="25" t="s">
        <v>606</v>
      </c>
      <c r="G1186" s="31">
        <v>250</v>
      </c>
      <c r="H1186" s="25" t="s">
        <v>606</v>
      </c>
      <c r="I1186" s="25">
        <v>3652</v>
      </c>
      <c r="J1186" s="25">
        <v>176.39</v>
      </c>
      <c r="K1186" s="25" t="s">
        <v>606</v>
      </c>
      <c r="L1186" s="25"/>
      <c r="M1186" s="25">
        <v>3725.61</v>
      </c>
    </row>
    <row r="1187" spans="1:13" ht="20.100000000000001" customHeight="1" x14ac:dyDescent="0.2">
      <c r="A1187" s="89">
        <v>1178</v>
      </c>
      <c r="B1187" s="80" t="s">
        <v>1086</v>
      </c>
      <c r="C1187" s="45" t="s">
        <v>605</v>
      </c>
      <c r="D1187" s="44">
        <v>2142</v>
      </c>
      <c r="E1187" s="44">
        <v>1510</v>
      </c>
      <c r="F1187" s="44">
        <v>50</v>
      </c>
      <c r="G1187" s="44">
        <v>250</v>
      </c>
      <c r="H1187" s="25" t="s">
        <v>606</v>
      </c>
      <c r="I1187" s="44">
        <v>3702</v>
      </c>
      <c r="J1187" s="44">
        <v>178.81</v>
      </c>
      <c r="K1187" s="25" t="s">
        <v>606</v>
      </c>
      <c r="L1187" s="44"/>
      <c r="M1187" s="44">
        <v>3355.97</v>
      </c>
    </row>
    <row r="1188" spans="1:13" ht="20.100000000000001" customHeight="1" x14ac:dyDescent="0.2">
      <c r="A1188" s="89">
        <v>1179</v>
      </c>
      <c r="B1188" s="80" t="s">
        <v>1401</v>
      </c>
      <c r="C1188" s="81" t="s">
        <v>1508</v>
      </c>
      <c r="D1188" s="44">
        <v>2142</v>
      </c>
      <c r="E1188" s="44">
        <v>1510</v>
      </c>
      <c r="F1188" s="44">
        <v>35</v>
      </c>
      <c r="G1188" s="44">
        <v>250</v>
      </c>
      <c r="H1188" s="25" t="s">
        <v>606</v>
      </c>
      <c r="I1188" s="44">
        <v>3687</v>
      </c>
      <c r="J1188" s="44">
        <v>178.08</v>
      </c>
      <c r="K1188" s="25" t="s">
        <v>606</v>
      </c>
      <c r="L1188" s="44"/>
      <c r="M1188" s="44">
        <v>2753.2200000000003</v>
      </c>
    </row>
    <row r="1189" spans="1:13" ht="20.100000000000001" customHeight="1" x14ac:dyDescent="0.2">
      <c r="A1189" s="89">
        <v>1180</v>
      </c>
      <c r="B1189" s="60" t="s">
        <v>905</v>
      </c>
      <c r="C1189" s="61" t="s">
        <v>906</v>
      </c>
      <c r="D1189" s="25"/>
      <c r="E1189" s="25">
        <v>1510</v>
      </c>
      <c r="F1189" s="25" t="s">
        <v>606</v>
      </c>
      <c r="G1189" s="25">
        <v>250</v>
      </c>
      <c r="H1189" s="25" t="s">
        <v>606</v>
      </c>
      <c r="I1189" s="25">
        <v>3652</v>
      </c>
      <c r="J1189" s="25">
        <v>176.39</v>
      </c>
      <c r="K1189" s="25" t="s">
        <v>606</v>
      </c>
      <c r="L1189" s="25"/>
      <c r="M1189" s="25">
        <v>3725.61</v>
      </c>
    </row>
    <row r="1190" spans="1:13" ht="20.100000000000001" customHeight="1" x14ac:dyDescent="0.2">
      <c r="A1190" s="89">
        <v>1181</v>
      </c>
      <c r="B1190" s="60" t="s">
        <v>1024</v>
      </c>
      <c r="C1190" s="61" t="s">
        <v>869</v>
      </c>
      <c r="D1190" s="25">
        <v>2142</v>
      </c>
      <c r="E1190" s="25">
        <v>1510</v>
      </c>
      <c r="F1190" s="25">
        <v>50</v>
      </c>
      <c r="G1190" s="25">
        <v>250</v>
      </c>
      <c r="H1190" s="25" t="s">
        <v>606</v>
      </c>
      <c r="I1190" s="25">
        <v>3702</v>
      </c>
      <c r="J1190" s="25">
        <v>178.81</v>
      </c>
      <c r="K1190" s="25" t="s">
        <v>606</v>
      </c>
      <c r="L1190" s="25"/>
      <c r="M1190" s="25">
        <v>1585.2300000000002</v>
      </c>
    </row>
    <row r="1191" spans="1:13" ht="20.100000000000001" customHeight="1" x14ac:dyDescent="0.2">
      <c r="A1191" s="89">
        <v>1182</v>
      </c>
      <c r="B1191" s="80" t="s">
        <v>1728</v>
      </c>
      <c r="C1191" s="81" t="s">
        <v>622</v>
      </c>
      <c r="D1191" s="44">
        <v>2176.1999999999998</v>
      </c>
      <c r="E1191" s="44">
        <v>1510</v>
      </c>
      <c r="F1191" s="44">
        <v>50</v>
      </c>
      <c r="G1191" s="44">
        <v>250</v>
      </c>
      <c r="H1191" s="25" t="s">
        <v>606</v>
      </c>
      <c r="I1191" s="44">
        <v>3736.2</v>
      </c>
      <c r="J1191" s="44">
        <v>180.46</v>
      </c>
      <c r="K1191" s="25" t="s">
        <v>606</v>
      </c>
      <c r="L1191" s="44"/>
      <c r="M1191" s="44">
        <v>2079.5699999999997</v>
      </c>
    </row>
    <row r="1192" spans="1:13" ht="20.100000000000001" customHeight="1" x14ac:dyDescent="0.2">
      <c r="A1192" s="89">
        <v>1183</v>
      </c>
      <c r="B1192" s="73" t="s">
        <v>734</v>
      </c>
      <c r="C1192" s="61" t="s">
        <v>745</v>
      </c>
      <c r="D1192" s="25">
        <v>2142</v>
      </c>
      <c r="E1192" s="25">
        <v>1510</v>
      </c>
      <c r="F1192" s="25">
        <v>50</v>
      </c>
      <c r="G1192" s="37">
        <v>250</v>
      </c>
      <c r="H1192" s="25" t="s">
        <v>606</v>
      </c>
      <c r="I1192" s="25">
        <v>3702</v>
      </c>
      <c r="J1192" s="25">
        <v>178.81</v>
      </c>
      <c r="K1192" s="25" t="s">
        <v>606</v>
      </c>
      <c r="L1192" s="25"/>
      <c r="M1192" s="25">
        <v>3753.4700000000003</v>
      </c>
    </row>
    <row r="1193" spans="1:13" ht="20.100000000000001" customHeight="1" x14ac:dyDescent="0.2">
      <c r="A1193" s="89">
        <v>1184</v>
      </c>
      <c r="B1193" s="80" t="s">
        <v>1635</v>
      </c>
      <c r="C1193" s="81" t="s">
        <v>1643</v>
      </c>
      <c r="D1193" s="44">
        <v>2207.7000000000003</v>
      </c>
      <c r="E1193" s="44">
        <v>1510</v>
      </c>
      <c r="F1193" s="25" t="s">
        <v>606</v>
      </c>
      <c r="G1193" s="44">
        <v>250</v>
      </c>
      <c r="H1193" s="25" t="s">
        <v>606</v>
      </c>
      <c r="I1193" s="44">
        <v>3717.7000000000003</v>
      </c>
      <c r="J1193" s="44">
        <v>179.56</v>
      </c>
      <c r="K1193" s="25" t="s">
        <v>606</v>
      </c>
      <c r="L1193" s="44"/>
      <c r="M1193" s="44">
        <v>3788.14</v>
      </c>
    </row>
    <row r="1194" spans="1:13" ht="20.100000000000001" customHeight="1" x14ac:dyDescent="0.2">
      <c r="A1194" s="89">
        <v>1185</v>
      </c>
      <c r="B1194" s="80" t="s">
        <v>1625</v>
      </c>
      <c r="C1194" s="81" t="s">
        <v>597</v>
      </c>
      <c r="D1194" s="44">
        <v>2142</v>
      </c>
      <c r="E1194" s="44">
        <v>1510</v>
      </c>
      <c r="F1194" s="25" t="s">
        <v>606</v>
      </c>
      <c r="G1194" s="44">
        <v>250</v>
      </c>
      <c r="H1194" s="25" t="s">
        <v>606</v>
      </c>
      <c r="I1194" s="44">
        <v>3652</v>
      </c>
      <c r="J1194" s="44">
        <v>176.39</v>
      </c>
      <c r="K1194" s="25" t="s">
        <v>606</v>
      </c>
      <c r="L1194" s="44"/>
      <c r="M1194" s="44">
        <v>3715.61</v>
      </c>
    </row>
    <row r="1195" spans="1:13" ht="20.100000000000001" customHeight="1" x14ac:dyDescent="0.2">
      <c r="A1195" s="89">
        <v>1186</v>
      </c>
      <c r="B1195" s="80" t="s">
        <v>1765</v>
      </c>
      <c r="C1195" s="81" t="s">
        <v>1824</v>
      </c>
      <c r="D1195" s="44">
        <v>2142</v>
      </c>
      <c r="E1195" s="44">
        <v>1510</v>
      </c>
      <c r="F1195" s="44">
        <v>50</v>
      </c>
      <c r="G1195" s="44">
        <v>250</v>
      </c>
      <c r="H1195" s="25" t="s">
        <v>606</v>
      </c>
      <c r="I1195" s="44">
        <v>3702</v>
      </c>
      <c r="J1195" s="44">
        <v>178.81</v>
      </c>
      <c r="K1195" s="25" t="s">
        <v>606</v>
      </c>
      <c r="L1195" s="44"/>
      <c r="M1195" s="44">
        <v>3763.4700000000003</v>
      </c>
    </row>
    <row r="1196" spans="1:13" ht="20.100000000000001" customHeight="1" x14ac:dyDescent="0.2">
      <c r="A1196" s="89">
        <v>1187</v>
      </c>
      <c r="B1196" s="80" t="s">
        <v>1310</v>
      </c>
      <c r="C1196" s="81" t="s">
        <v>672</v>
      </c>
      <c r="D1196" s="44">
        <v>2142</v>
      </c>
      <c r="E1196" s="44">
        <v>1510</v>
      </c>
      <c r="F1196" s="44">
        <v>50</v>
      </c>
      <c r="G1196" s="44">
        <v>250</v>
      </c>
      <c r="H1196" s="25" t="s">
        <v>606</v>
      </c>
      <c r="I1196" s="44">
        <v>3702</v>
      </c>
      <c r="J1196" s="44">
        <v>178.81</v>
      </c>
      <c r="K1196" s="25" t="s">
        <v>606</v>
      </c>
      <c r="L1196" s="44"/>
      <c r="M1196" s="44">
        <v>3355.9700000000003</v>
      </c>
    </row>
    <row r="1197" spans="1:13" ht="20.100000000000001" customHeight="1" x14ac:dyDescent="0.2">
      <c r="A1197" s="89">
        <v>1188</v>
      </c>
      <c r="B1197" s="60" t="s">
        <v>863</v>
      </c>
      <c r="C1197" s="61" t="s">
        <v>869</v>
      </c>
      <c r="D1197" s="25">
        <v>2142</v>
      </c>
      <c r="E1197" s="25">
        <v>1510</v>
      </c>
      <c r="F1197" s="25">
        <v>35</v>
      </c>
      <c r="G1197" s="25">
        <v>250</v>
      </c>
      <c r="H1197" s="25" t="s">
        <v>606</v>
      </c>
      <c r="I1197" s="25">
        <v>3687</v>
      </c>
      <c r="J1197" s="25">
        <v>178.08</v>
      </c>
      <c r="K1197" s="25" t="s">
        <v>606</v>
      </c>
      <c r="L1197" s="25"/>
      <c r="M1197" s="25">
        <v>3739.2</v>
      </c>
    </row>
    <row r="1198" spans="1:13" ht="20.100000000000001" customHeight="1" x14ac:dyDescent="0.2">
      <c r="A1198" s="89">
        <v>1189</v>
      </c>
      <c r="B1198" s="80" t="s">
        <v>1064</v>
      </c>
      <c r="C1198" s="81" t="s">
        <v>869</v>
      </c>
      <c r="D1198" s="44">
        <v>2142</v>
      </c>
      <c r="E1198" s="44">
        <v>1510</v>
      </c>
      <c r="F1198" s="44">
        <v>0</v>
      </c>
      <c r="G1198" s="44">
        <v>250</v>
      </c>
      <c r="H1198" s="25" t="s">
        <v>606</v>
      </c>
      <c r="I1198" s="44">
        <v>3652</v>
      </c>
      <c r="J1198" s="44">
        <v>176.39</v>
      </c>
      <c r="K1198" s="25" t="s">
        <v>606</v>
      </c>
      <c r="L1198" s="44"/>
      <c r="M1198" s="44">
        <v>3715.61</v>
      </c>
    </row>
    <row r="1199" spans="1:13" ht="20.100000000000001" customHeight="1" x14ac:dyDescent="0.2">
      <c r="A1199" s="89">
        <v>1190</v>
      </c>
      <c r="B1199" s="80" t="s">
        <v>1187</v>
      </c>
      <c r="C1199" s="81" t="s">
        <v>1180</v>
      </c>
      <c r="D1199" s="44">
        <v>2327.7000000000003</v>
      </c>
      <c r="E1199" s="44">
        <v>1510</v>
      </c>
      <c r="F1199" s="25" t="s">
        <v>606</v>
      </c>
      <c r="G1199" s="44">
        <v>250</v>
      </c>
      <c r="H1199" s="25" t="s">
        <v>606</v>
      </c>
      <c r="I1199" s="44">
        <v>3837.7</v>
      </c>
      <c r="J1199" s="44">
        <v>185.36</v>
      </c>
      <c r="K1199" s="25" t="s">
        <v>606</v>
      </c>
      <c r="L1199" s="44"/>
      <c r="M1199" s="44">
        <v>3892.34</v>
      </c>
    </row>
    <row r="1200" spans="1:13" ht="20.100000000000001" customHeight="1" x14ac:dyDescent="0.2">
      <c r="A1200" s="89">
        <v>1191</v>
      </c>
      <c r="B1200" s="65" t="s">
        <v>695</v>
      </c>
      <c r="C1200" s="61" t="s">
        <v>672</v>
      </c>
      <c r="D1200" s="25">
        <v>0</v>
      </c>
      <c r="E1200" s="25">
        <v>1510</v>
      </c>
      <c r="F1200" s="25" t="s">
        <v>606</v>
      </c>
      <c r="G1200" s="25">
        <v>250</v>
      </c>
      <c r="H1200" s="25" t="s">
        <v>606</v>
      </c>
      <c r="I1200" s="25">
        <v>0</v>
      </c>
      <c r="J1200" s="25">
        <v>0</v>
      </c>
      <c r="K1200" s="25" t="s">
        <v>606</v>
      </c>
      <c r="L1200" s="25"/>
      <c r="M1200" s="25">
        <v>250</v>
      </c>
    </row>
    <row r="1201" spans="1:13" ht="20.100000000000001" customHeight="1" x14ac:dyDescent="0.2">
      <c r="A1201" s="89">
        <v>1192</v>
      </c>
      <c r="B1201" s="80" t="s">
        <v>1585</v>
      </c>
      <c r="C1201" s="81" t="s">
        <v>610</v>
      </c>
      <c r="D1201" s="44">
        <v>2176.2000000000003</v>
      </c>
      <c r="E1201" s="44">
        <v>1510</v>
      </c>
      <c r="F1201" s="44">
        <v>50</v>
      </c>
      <c r="G1201" s="44">
        <v>250</v>
      </c>
      <c r="H1201" s="25" t="s">
        <v>606</v>
      </c>
      <c r="I1201" s="44">
        <v>3736.2</v>
      </c>
      <c r="J1201" s="44">
        <v>180.46</v>
      </c>
      <c r="K1201" s="25" t="s">
        <v>606</v>
      </c>
      <c r="L1201" s="44"/>
      <c r="M1201" s="44">
        <v>3781.07</v>
      </c>
    </row>
    <row r="1202" spans="1:13" ht="20.100000000000001" customHeight="1" x14ac:dyDescent="0.2">
      <c r="A1202" s="89">
        <v>1193</v>
      </c>
      <c r="B1202" s="63" t="s">
        <v>620</v>
      </c>
      <c r="C1202" s="61" t="s">
        <v>624</v>
      </c>
      <c r="D1202" s="25">
        <v>2142</v>
      </c>
      <c r="E1202" s="25">
        <v>1510</v>
      </c>
      <c r="F1202" s="25" t="s">
        <v>606</v>
      </c>
      <c r="G1202" s="25">
        <v>250</v>
      </c>
      <c r="H1202" s="25" t="s">
        <v>606</v>
      </c>
      <c r="I1202" s="25">
        <v>3652</v>
      </c>
      <c r="J1202" s="25">
        <v>176.39</v>
      </c>
      <c r="K1202" s="25" t="s">
        <v>606</v>
      </c>
      <c r="L1202" s="25"/>
      <c r="M1202" s="25">
        <v>3725.61</v>
      </c>
    </row>
    <row r="1203" spans="1:13" ht="20.100000000000001" customHeight="1" x14ac:dyDescent="0.2">
      <c r="A1203" s="89">
        <v>1194</v>
      </c>
      <c r="B1203" s="80" t="s">
        <v>1293</v>
      </c>
      <c r="C1203" s="81" t="s">
        <v>672</v>
      </c>
      <c r="D1203" s="44">
        <v>2142</v>
      </c>
      <c r="E1203" s="44">
        <v>1510</v>
      </c>
      <c r="F1203" s="44">
        <v>35</v>
      </c>
      <c r="G1203" s="44">
        <v>250</v>
      </c>
      <c r="H1203" s="25" t="s">
        <v>606</v>
      </c>
      <c r="I1203" s="44">
        <v>3687</v>
      </c>
      <c r="J1203" s="44">
        <v>178.08</v>
      </c>
      <c r="K1203" s="25" t="s">
        <v>606</v>
      </c>
      <c r="L1203" s="44"/>
      <c r="M1203" s="44">
        <v>1808.0500000000002</v>
      </c>
    </row>
    <row r="1204" spans="1:13" ht="20.100000000000001" customHeight="1" x14ac:dyDescent="0.2">
      <c r="A1204" s="89">
        <v>1195</v>
      </c>
      <c r="B1204" s="49" t="s">
        <v>1844</v>
      </c>
      <c r="C1204" s="81" t="s">
        <v>1846</v>
      </c>
      <c r="D1204" s="44">
        <v>2269.1999999999998</v>
      </c>
      <c r="E1204" s="44">
        <v>1510</v>
      </c>
      <c r="F1204" s="25" t="s">
        <v>606</v>
      </c>
      <c r="G1204" s="44">
        <v>250</v>
      </c>
      <c r="H1204" s="25" t="s">
        <v>606</v>
      </c>
      <c r="I1204" s="44">
        <v>3779.2</v>
      </c>
      <c r="J1204" s="44">
        <v>182.54</v>
      </c>
      <c r="K1204" s="25" t="s">
        <v>606</v>
      </c>
      <c r="L1204" s="44"/>
      <c r="M1204" s="54">
        <v>3846.66</v>
      </c>
    </row>
    <row r="1205" spans="1:13" ht="20.100000000000001" customHeight="1" x14ac:dyDescent="0.2">
      <c r="A1205" s="89">
        <v>1196</v>
      </c>
      <c r="B1205" s="80" t="s">
        <v>1860</v>
      </c>
      <c r="C1205" s="81" t="s">
        <v>1641</v>
      </c>
      <c r="D1205" s="44">
        <v>1378.2600000000002</v>
      </c>
      <c r="E1205" s="44">
        <v>956.33</v>
      </c>
      <c r="F1205" s="25" t="s">
        <v>606</v>
      </c>
      <c r="G1205" s="44">
        <v>158.33000000000001</v>
      </c>
      <c r="H1205" s="25" t="s">
        <v>606</v>
      </c>
      <c r="I1205" s="44">
        <v>956.33</v>
      </c>
      <c r="J1205" s="44">
        <v>2334.59</v>
      </c>
      <c r="K1205" s="25" t="s">
        <v>606</v>
      </c>
      <c r="L1205" s="44"/>
      <c r="M1205" s="44">
        <v>2380.16</v>
      </c>
    </row>
    <row r="1206" spans="1:13" ht="20.100000000000001" customHeight="1" x14ac:dyDescent="0.2">
      <c r="A1206" s="89">
        <v>1197</v>
      </c>
      <c r="B1206" s="60" t="s">
        <v>1040</v>
      </c>
      <c r="C1206" s="61" t="s">
        <v>943</v>
      </c>
      <c r="D1206" s="25">
        <v>2142</v>
      </c>
      <c r="E1206" s="25">
        <v>1510</v>
      </c>
      <c r="F1206" s="25">
        <v>0</v>
      </c>
      <c r="G1206" s="25">
        <v>250</v>
      </c>
      <c r="H1206" s="25" t="s">
        <v>606</v>
      </c>
      <c r="I1206" s="25">
        <v>3652</v>
      </c>
      <c r="J1206" s="25">
        <v>176.39</v>
      </c>
      <c r="K1206" s="25" t="s">
        <v>606</v>
      </c>
      <c r="L1206" s="25"/>
      <c r="M1206" s="25">
        <v>3313.8900000000003</v>
      </c>
    </row>
    <row r="1207" spans="1:13" ht="20.100000000000001" customHeight="1" x14ac:dyDescent="0.2">
      <c r="A1207" s="89">
        <v>1198</v>
      </c>
      <c r="B1207" s="49" t="s">
        <v>1256</v>
      </c>
      <c r="C1207" s="81" t="s">
        <v>598</v>
      </c>
      <c r="D1207" s="44">
        <v>2142</v>
      </c>
      <c r="E1207" s="44">
        <v>1510</v>
      </c>
      <c r="F1207" s="25" t="s">
        <v>606</v>
      </c>
      <c r="G1207" s="44">
        <v>250</v>
      </c>
      <c r="H1207" s="25" t="s">
        <v>606</v>
      </c>
      <c r="I1207" s="44">
        <v>3652</v>
      </c>
      <c r="J1207" s="44">
        <v>176.39</v>
      </c>
      <c r="K1207" s="25" t="s">
        <v>606</v>
      </c>
      <c r="L1207" s="44"/>
      <c r="M1207" s="54">
        <v>3725.61</v>
      </c>
    </row>
    <row r="1208" spans="1:13" ht="20.100000000000001" customHeight="1" x14ac:dyDescent="0.2">
      <c r="A1208" s="89">
        <v>1199</v>
      </c>
      <c r="B1208" s="80" t="s">
        <v>1672</v>
      </c>
      <c r="C1208" s="81" t="s">
        <v>742</v>
      </c>
      <c r="D1208" s="44">
        <v>2238.9</v>
      </c>
      <c r="E1208" s="44">
        <v>1510</v>
      </c>
      <c r="F1208" s="44">
        <v>75</v>
      </c>
      <c r="G1208" s="44">
        <v>250</v>
      </c>
      <c r="H1208" s="25" t="s">
        <v>606</v>
      </c>
      <c r="I1208" s="44">
        <v>3823.9</v>
      </c>
      <c r="J1208" s="44">
        <v>184.69</v>
      </c>
      <c r="K1208" s="25" t="s">
        <v>606</v>
      </c>
      <c r="L1208" s="44"/>
      <c r="M1208" s="44">
        <v>3865.46</v>
      </c>
    </row>
    <row r="1209" spans="1:13" ht="20.100000000000001" customHeight="1" x14ac:dyDescent="0.2">
      <c r="A1209" s="89">
        <v>1200</v>
      </c>
      <c r="B1209" s="49" t="s">
        <v>1258</v>
      </c>
      <c r="C1209" s="81" t="s">
        <v>598</v>
      </c>
      <c r="D1209" s="44">
        <v>2142</v>
      </c>
      <c r="E1209" s="44">
        <v>1510</v>
      </c>
      <c r="F1209" s="25" t="s">
        <v>606</v>
      </c>
      <c r="G1209" s="44">
        <v>250</v>
      </c>
      <c r="H1209" s="25" t="s">
        <v>606</v>
      </c>
      <c r="I1209" s="44">
        <v>3652</v>
      </c>
      <c r="J1209" s="44">
        <v>176.39</v>
      </c>
      <c r="K1209" s="25" t="s">
        <v>606</v>
      </c>
      <c r="L1209" s="44"/>
      <c r="M1209" s="54">
        <v>3725.61</v>
      </c>
    </row>
    <row r="1210" spans="1:13" ht="20.100000000000001" customHeight="1" x14ac:dyDescent="0.2">
      <c r="A1210" s="89">
        <v>1201</v>
      </c>
      <c r="B1210" s="80" t="s">
        <v>1125</v>
      </c>
      <c r="C1210" s="81" t="s">
        <v>605</v>
      </c>
      <c r="D1210" s="44">
        <v>2142</v>
      </c>
      <c r="E1210" s="44">
        <v>1510</v>
      </c>
      <c r="F1210" s="44">
        <v>0</v>
      </c>
      <c r="G1210" s="44">
        <v>250</v>
      </c>
      <c r="H1210" s="25" t="s">
        <v>606</v>
      </c>
      <c r="I1210" s="44">
        <v>3652</v>
      </c>
      <c r="J1210" s="44">
        <v>176.39</v>
      </c>
      <c r="K1210" s="25" t="s">
        <v>606</v>
      </c>
      <c r="L1210" s="44"/>
      <c r="M1210" s="44">
        <v>3715.61</v>
      </c>
    </row>
    <row r="1211" spans="1:13" ht="20.100000000000001" customHeight="1" x14ac:dyDescent="0.2">
      <c r="A1211" s="89">
        <v>1202</v>
      </c>
      <c r="B1211" s="64" t="s">
        <v>994</v>
      </c>
      <c r="C1211" s="61" t="s">
        <v>943</v>
      </c>
      <c r="D1211" s="25">
        <v>2142</v>
      </c>
      <c r="E1211" s="25">
        <v>1510</v>
      </c>
      <c r="F1211" s="25" t="s">
        <v>606</v>
      </c>
      <c r="G1211" s="35">
        <v>250</v>
      </c>
      <c r="H1211" s="25" t="s">
        <v>606</v>
      </c>
      <c r="I1211" s="25">
        <v>3652</v>
      </c>
      <c r="J1211" s="25">
        <v>176.39</v>
      </c>
      <c r="K1211" s="25" t="s">
        <v>606</v>
      </c>
      <c r="L1211" s="25"/>
      <c r="M1211" s="25">
        <v>3715.8900000000003</v>
      </c>
    </row>
    <row r="1212" spans="1:13" ht="20.100000000000001" customHeight="1" x14ac:dyDescent="0.2">
      <c r="A1212" s="89">
        <v>1203</v>
      </c>
      <c r="B1212" s="80" t="s">
        <v>1757</v>
      </c>
      <c r="C1212" s="81" t="s">
        <v>1820</v>
      </c>
      <c r="D1212" s="44">
        <v>2142</v>
      </c>
      <c r="E1212" s="44">
        <v>1510</v>
      </c>
      <c r="F1212" s="44">
        <v>35</v>
      </c>
      <c r="G1212" s="44">
        <v>250</v>
      </c>
      <c r="H1212" s="25" t="s">
        <v>606</v>
      </c>
      <c r="I1212" s="44">
        <v>3687</v>
      </c>
      <c r="J1212" s="44">
        <v>178.08</v>
      </c>
      <c r="K1212" s="25" t="s">
        <v>606</v>
      </c>
      <c r="L1212" s="44"/>
      <c r="M1212" s="44">
        <v>749.2</v>
      </c>
    </row>
    <row r="1213" spans="1:13" ht="20.100000000000001" customHeight="1" x14ac:dyDescent="0.2">
      <c r="A1213" s="89">
        <v>1204</v>
      </c>
      <c r="B1213" s="80" t="s">
        <v>1334</v>
      </c>
      <c r="C1213" s="81" t="s">
        <v>672</v>
      </c>
      <c r="D1213" s="44">
        <v>2142</v>
      </c>
      <c r="E1213" s="44">
        <v>1510</v>
      </c>
      <c r="F1213" s="44">
        <v>35</v>
      </c>
      <c r="G1213" s="44">
        <v>250</v>
      </c>
      <c r="H1213" s="25" t="s">
        <v>606</v>
      </c>
      <c r="I1213" s="44">
        <v>3687</v>
      </c>
      <c r="J1213" s="44">
        <v>178.08</v>
      </c>
      <c r="K1213" s="25" t="s">
        <v>606</v>
      </c>
      <c r="L1213" s="44"/>
      <c r="M1213" s="44">
        <v>3343.35</v>
      </c>
    </row>
    <row r="1214" spans="1:13" ht="20.100000000000001" customHeight="1" x14ac:dyDescent="0.2">
      <c r="A1214" s="90"/>
      <c r="B1214" s="86"/>
      <c r="C1214" s="87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</row>
    <row r="1215" spans="1:13" ht="20.100000000000001" customHeight="1" x14ac:dyDescent="0.2">
      <c r="A1215" s="62"/>
      <c r="B1215" s="86"/>
      <c r="C1215" s="87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</row>
    <row r="1216" spans="1:13" ht="20.100000000000001" customHeight="1" x14ac:dyDescent="0.2">
      <c r="A1216" s="62"/>
      <c r="B1216" s="86"/>
      <c r="C1216" s="87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</row>
    <row r="1217" spans="1:13" ht="20.100000000000001" customHeight="1" x14ac:dyDescent="0.2">
      <c r="A1217" s="62"/>
      <c r="B1217" s="86"/>
      <c r="C1217" s="87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</row>
    <row r="1218" spans="1:13" ht="20.100000000000001" customHeight="1" x14ac:dyDescent="0.2">
      <c r="A1218" s="62"/>
      <c r="B1218" s="86"/>
      <c r="C1218" s="87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</row>
    <row r="1219" spans="1:13" ht="20.100000000000001" customHeight="1" x14ac:dyDescent="0.2">
      <c r="A1219" s="62"/>
      <c r="B1219" s="86"/>
      <c r="C1219" s="87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</row>
    <row r="1220" spans="1:13" ht="20.100000000000001" customHeight="1" x14ac:dyDescent="0.2">
      <c r="A1220" s="62"/>
      <c r="B1220" s="86"/>
      <c r="C1220" s="87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</row>
    <row r="1221" spans="1:13" ht="20.100000000000001" customHeight="1" x14ac:dyDescent="0.2">
      <c r="A1221" s="62"/>
      <c r="B1221" s="86"/>
      <c r="C1221" s="87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</row>
    <row r="1222" spans="1:13" ht="20.100000000000001" customHeight="1" x14ac:dyDescent="0.2">
      <c r="A1222" s="62"/>
      <c r="B1222" s="86"/>
      <c r="C1222" s="87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</row>
    <row r="1223" spans="1:13" ht="20.100000000000001" customHeight="1" x14ac:dyDescent="0.2">
      <c r="A1223" s="62"/>
      <c r="B1223" s="86"/>
      <c r="C1223" s="87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</row>
    <row r="1224" spans="1:13" ht="20.100000000000001" customHeight="1" x14ac:dyDescent="0.2">
      <c r="A1224" s="62"/>
      <c r="B1224" s="86"/>
      <c r="C1224" s="87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</row>
    <row r="1225" spans="1:13" ht="20.100000000000001" customHeight="1" x14ac:dyDescent="0.2">
      <c r="A1225" s="62"/>
      <c r="B1225" s="86"/>
      <c r="C1225" s="87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</row>
    <row r="1226" spans="1:13" ht="20.100000000000001" customHeight="1" x14ac:dyDescent="0.2">
      <c r="A1226" s="62"/>
      <c r="B1226" s="86"/>
      <c r="C1226" s="87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</row>
    <row r="1227" spans="1:13" ht="20.100000000000001" customHeight="1" x14ac:dyDescent="0.2">
      <c r="A1227" s="62"/>
      <c r="B1227" s="86"/>
      <c r="C1227" s="87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</row>
    <row r="1228" spans="1:13" ht="20.100000000000001" customHeight="1" x14ac:dyDescent="0.2">
      <c r="A1228" s="62"/>
      <c r="B1228" s="86"/>
      <c r="C1228" s="87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</row>
    <row r="1229" spans="1:13" ht="20.100000000000001" customHeight="1" x14ac:dyDescent="0.2">
      <c r="A1229" s="62"/>
      <c r="B1229" s="86"/>
      <c r="C1229" s="87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</row>
    <row r="1230" spans="1:13" ht="20.100000000000001" customHeight="1" x14ac:dyDescent="0.2">
      <c r="A1230" s="62"/>
      <c r="B1230" s="86"/>
      <c r="C1230" s="87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</row>
    <row r="1231" spans="1:13" ht="20.100000000000001" customHeight="1" x14ac:dyDescent="0.2">
      <c r="A1231" s="62"/>
      <c r="B1231" s="86"/>
      <c r="C1231" s="87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</row>
    <row r="1232" spans="1:13" ht="20.100000000000001" customHeight="1" x14ac:dyDescent="0.2">
      <c r="A1232" s="62"/>
      <c r="B1232" s="86"/>
      <c r="C1232" s="87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</row>
    <row r="1233" spans="1:13" ht="20.100000000000001" customHeight="1" x14ac:dyDescent="0.2">
      <c r="A1233" s="62"/>
      <c r="B1233" s="86"/>
      <c r="C1233" s="87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</row>
    <row r="1234" spans="1:13" ht="20.100000000000001" customHeight="1" x14ac:dyDescent="0.2">
      <c r="A1234" s="62"/>
      <c r="B1234" s="86"/>
      <c r="C1234" s="87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</row>
    <row r="1235" spans="1:13" ht="20.100000000000001" customHeight="1" x14ac:dyDescent="0.2">
      <c r="A1235" s="62"/>
      <c r="B1235" s="86"/>
      <c r="C1235" s="87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</row>
    <row r="1236" spans="1:13" ht="20.100000000000001" customHeight="1" x14ac:dyDescent="0.2">
      <c r="A1236" s="62"/>
      <c r="B1236" s="86"/>
      <c r="C1236" s="87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</row>
    <row r="1237" spans="1:13" ht="20.100000000000001" customHeight="1" x14ac:dyDescent="0.2">
      <c r="A1237" s="62"/>
      <c r="B1237" s="86"/>
      <c r="C1237" s="87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</row>
    <row r="1238" spans="1:13" ht="20.100000000000001" customHeight="1" x14ac:dyDescent="0.2">
      <c r="A1238" s="62"/>
      <c r="B1238" s="86"/>
      <c r="C1238" s="87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</row>
    <row r="1239" spans="1:13" ht="20.100000000000001" customHeight="1" x14ac:dyDescent="0.2">
      <c r="A1239" s="62"/>
      <c r="B1239" s="86"/>
      <c r="C1239" s="87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</row>
    <row r="1240" spans="1:13" ht="20.100000000000001" customHeight="1" x14ac:dyDescent="0.2">
      <c r="A1240" s="62"/>
      <c r="B1240" s="86"/>
      <c r="C1240" s="87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</row>
    <row r="1241" spans="1:13" ht="20.100000000000001" customHeight="1" x14ac:dyDescent="0.2">
      <c r="A1241" s="62"/>
      <c r="B1241" s="86"/>
      <c r="C1241" s="87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</row>
    <row r="1242" spans="1:13" ht="20.100000000000001" customHeight="1" x14ac:dyDescent="0.2">
      <c r="A1242" s="62"/>
      <c r="B1242" s="86"/>
      <c r="C1242" s="87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</row>
    <row r="1243" spans="1:13" ht="20.100000000000001" customHeight="1" x14ac:dyDescent="0.2">
      <c r="A1243" s="62"/>
      <c r="B1243" s="86"/>
      <c r="C1243" s="87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</row>
    <row r="1244" spans="1:13" ht="20.100000000000001" customHeight="1" x14ac:dyDescent="0.2">
      <c r="A1244" s="62"/>
      <c r="B1244" s="86"/>
      <c r="C1244" s="87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</row>
    <row r="1245" spans="1:13" ht="20.100000000000001" customHeight="1" x14ac:dyDescent="0.2">
      <c r="A1245" s="62"/>
      <c r="B1245" s="86"/>
      <c r="C1245" s="87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</row>
    <row r="1246" spans="1:13" ht="20.100000000000001" customHeight="1" x14ac:dyDescent="0.2">
      <c r="A1246" s="62"/>
      <c r="B1246" s="86"/>
      <c r="C1246" s="87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</row>
    <row r="1247" spans="1:13" ht="20.100000000000001" customHeight="1" x14ac:dyDescent="0.2">
      <c r="A1247" s="62"/>
      <c r="B1247" s="86"/>
      <c r="C1247" s="87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</row>
    <row r="1248" spans="1:13" ht="20.100000000000001" customHeight="1" x14ac:dyDescent="0.2">
      <c r="A1248" s="62"/>
      <c r="B1248" s="86"/>
      <c r="C1248" s="87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</row>
    <row r="1249" spans="1:13" ht="20.100000000000001" customHeight="1" x14ac:dyDescent="0.2">
      <c r="A1249" s="62"/>
      <c r="B1249" s="86"/>
      <c r="C1249" s="87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</row>
    <row r="1250" spans="1:13" ht="20.100000000000001" customHeight="1" x14ac:dyDescent="0.2">
      <c r="A1250" s="62"/>
      <c r="B1250" s="86"/>
      <c r="C1250" s="87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</row>
    <row r="1251" spans="1:13" ht="20.100000000000001" customHeight="1" x14ac:dyDescent="0.2">
      <c r="A1251" s="62"/>
      <c r="B1251" s="86"/>
      <c r="C1251" s="87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</row>
    <row r="1252" spans="1:13" ht="20.100000000000001" customHeight="1" x14ac:dyDescent="0.2">
      <c r="A1252" s="62"/>
      <c r="B1252" s="86"/>
      <c r="C1252" s="87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</row>
    <row r="1253" spans="1:13" ht="20.100000000000001" customHeight="1" x14ac:dyDescent="0.2">
      <c r="A1253" s="62"/>
      <c r="B1253" s="86"/>
      <c r="C1253" s="87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</row>
    <row r="1254" spans="1:13" ht="20.100000000000001" customHeight="1" x14ac:dyDescent="0.2">
      <c r="A1254" s="62"/>
      <c r="B1254" s="86"/>
      <c r="C1254" s="87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</row>
    <row r="1255" spans="1:13" ht="20.100000000000001" customHeight="1" x14ac:dyDescent="0.2">
      <c r="A1255" s="62"/>
      <c r="B1255" s="86"/>
      <c r="C1255" s="87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</row>
    <row r="1256" spans="1:13" ht="20.100000000000001" customHeight="1" x14ac:dyDescent="0.2">
      <c r="A1256" s="62"/>
      <c r="B1256" s="86"/>
      <c r="C1256" s="87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</row>
    <row r="1257" spans="1:13" ht="20.100000000000001" customHeight="1" x14ac:dyDescent="0.2">
      <c r="A1257" s="62"/>
      <c r="B1257" s="86"/>
      <c r="C1257" s="87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</row>
    <row r="1258" spans="1:13" ht="20.100000000000001" customHeight="1" x14ac:dyDescent="0.2">
      <c r="A1258" s="62"/>
      <c r="B1258" s="86"/>
      <c r="C1258" s="87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</row>
    <row r="1259" spans="1:13" ht="20.100000000000001" customHeight="1" x14ac:dyDescent="0.2">
      <c r="A1259" s="62"/>
      <c r="B1259" s="86"/>
      <c r="C1259" s="87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</row>
    <row r="1260" spans="1:13" ht="20.100000000000001" customHeight="1" x14ac:dyDescent="0.2">
      <c r="A1260" s="62"/>
      <c r="B1260" s="86"/>
      <c r="C1260" s="87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</row>
    <row r="1261" spans="1:13" ht="20.100000000000001" customHeight="1" x14ac:dyDescent="0.2">
      <c r="A1261" s="62"/>
      <c r="B1261" s="86"/>
      <c r="C1261" s="87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</row>
    <row r="1262" spans="1:13" ht="20.100000000000001" customHeight="1" x14ac:dyDescent="0.2">
      <c r="A1262" s="62"/>
      <c r="B1262" s="86"/>
      <c r="C1262" s="87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</row>
    <row r="1263" spans="1:13" ht="20.100000000000001" customHeight="1" x14ac:dyDescent="0.2">
      <c r="A1263" s="62"/>
      <c r="B1263" s="86"/>
      <c r="C1263" s="87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</row>
    <row r="1264" spans="1:13" ht="20.100000000000001" customHeight="1" x14ac:dyDescent="0.2">
      <c r="A1264" s="62"/>
      <c r="B1264" s="86"/>
      <c r="C1264" s="87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</row>
    <row r="1265" spans="1:13" ht="20.100000000000001" customHeight="1" x14ac:dyDescent="0.2">
      <c r="A1265" s="62"/>
      <c r="B1265" s="86"/>
      <c r="C1265" s="87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</row>
    <row r="1266" spans="1:13" ht="20.100000000000001" customHeight="1" x14ac:dyDescent="0.2">
      <c r="A1266" s="62"/>
      <c r="B1266" s="86"/>
      <c r="C1266" s="87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</row>
    <row r="1267" spans="1:13" ht="20.100000000000001" customHeight="1" x14ac:dyDescent="0.2">
      <c r="A1267" s="62"/>
      <c r="B1267" s="86"/>
      <c r="C1267" s="87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</row>
    <row r="1268" spans="1:13" ht="20.100000000000001" customHeight="1" x14ac:dyDescent="0.2">
      <c r="A1268" s="62"/>
      <c r="B1268" s="86"/>
      <c r="C1268" s="87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</row>
    <row r="1269" spans="1:13" ht="20.100000000000001" customHeight="1" x14ac:dyDescent="0.2">
      <c r="A1269" s="62"/>
      <c r="B1269" s="86"/>
      <c r="C1269" s="87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</row>
    <row r="1270" spans="1:13" ht="20.100000000000001" customHeight="1" x14ac:dyDescent="0.2">
      <c r="A1270" s="62"/>
      <c r="B1270" s="86"/>
      <c r="C1270" s="87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</row>
    <row r="1271" spans="1:13" ht="20.100000000000001" customHeight="1" x14ac:dyDescent="0.2">
      <c r="A1271" s="62"/>
      <c r="B1271" s="86"/>
      <c r="C1271" s="87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</row>
    <row r="1272" spans="1:13" ht="20.100000000000001" customHeight="1" x14ac:dyDescent="0.2">
      <c r="A1272" s="62"/>
      <c r="B1272" s="86"/>
      <c r="C1272" s="87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</row>
    <row r="1273" spans="1:13" ht="20.100000000000001" customHeight="1" x14ac:dyDescent="0.2">
      <c r="A1273" s="62"/>
      <c r="B1273" s="86"/>
      <c r="C1273" s="87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</row>
    <row r="1274" spans="1:13" ht="20.100000000000001" customHeight="1" x14ac:dyDescent="0.2">
      <c r="A1274" s="62"/>
      <c r="B1274" s="86"/>
      <c r="C1274" s="87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</row>
    <row r="1275" spans="1:13" ht="20.100000000000001" customHeight="1" x14ac:dyDescent="0.2">
      <c r="A1275" s="62"/>
      <c r="B1275" s="86"/>
      <c r="C1275" s="87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</row>
    <row r="1276" spans="1:13" ht="20.100000000000001" customHeight="1" x14ac:dyDescent="0.2">
      <c r="A1276" s="62"/>
      <c r="B1276" s="86"/>
      <c r="C1276" s="87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</row>
    <row r="1277" spans="1:13" ht="20.100000000000001" customHeight="1" x14ac:dyDescent="0.2">
      <c r="A1277" s="62"/>
      <c r="B1277" s="86"/>
      <c r="C1277" s="87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</row>
    <row r="1278" spans="1:13" ht="20.100000000000001" customHeight="1" x14ac:dyDescent="0.2">
      <c r="A1278" s="62"/>
      <c r="B1278" s="86"/>
      <c r="C1278" s="87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</row>
    <row r="1279" spans="1:13" ht="20.100000000000001" customHeight="1" x14ac:dyDescent="0.2">
      <c r="A1279" s="62"/>
      <c r="B1279" s="86"/>
      <c r="C1279" s="87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</row>
    <row r="1280" spans="1:13" ht="20.100000000000001" customHeight="1" x14ac:dyDescent="0.2">
      <c r="A1280" s="62"/>
      <c r="B1280" s="86"/>
      <c r="C1280" s="87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</row>
    <row r="1281" spans="1:13" ht="20.100000000000001" customHeight="1" x14ac:dyDescent="0.2">
      <c r="A1281" s="62"/>
      <c r="B1281" s="86"/>
      <c r="C1281" s="87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</row>
    <row r="1282" spans="1:13" ht="20.100000000000001" customHeight="1" x14ac:dyDescent="0.2">
      <c r="A1282" s="62"/>
      <c r="B1282" s="86"/>
      <c r="C1282" s="87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</row>
    <row r="1283" spans="1:13" ht="20.100000000000001" customHeight="1" x14ac:dyDescent="0.2">
      <c r="A1283" s="62"/>
      <c r="B1283" s="86"/>
      <c r="C1283" s="87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</row>
    <row r="1284" spans="1:13" ht="20.100000000000001" customHeight="1" x14ac:dyDescent="0.2">
      <c r="A1284" s="62"/>
      <c r="B1284" s="86"/>
      <c r="C1284" s="87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</row>
    <row r="1285" spans="1:13" ht="20.100000000000001" customHeight="1" x14ac:dyDescent="0.2">
      <c r="A1285" s="62"/>
      <c r="B1285" s="86"/>
      <c r="C1285" s="87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</row>
    <row r="1286" spans="1:13" ht="20.100000000000001" customHeight="1" x14ac:dyDescent="0.2">
      <c r="A1286" s="62"/>
      <c r="B1286" s="86"/>
      <c r="C1286" s="87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</row>
    <row r="1287" spans="1:13" ht="20.100000000000001" customHeight="1" x14ac:dyDescent="0.2">
      <c r="A1287" s="62"/>
      <c r="B1287" s="86"/>
      <c r="C1287" s="87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</row>
    <row r="1288" spans="1:13" ht="20.100000000000001" customHeight="1" x14ac:dyDescent="0.2">
      <c r="A1288" s="62"/>
      <c r="B1288" s="86"/>
      <c r="C1288" s="87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</row>
    <row r="1289" spans="1:13" ht="20.100000000000001" customHeight="1" x14ac:dyDescent="0.2">
      <c r="A1289" s="62"/>
      <c r="B1289" s="86"/>
      <c r="C1289" s="87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</row>
    <row r="1290" spans="1:13" ht="20.100000000000001" customHeight="1" x14ac:dyDescent="0.2">
      <c r="A1290" s="62"/>
      <c r="B1290" s="86"/>
      <c r="C1290" s="87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</row>
    <row r="1291" spans="1:13" ht="20.100000000000001" customHeight="1" x14ac:dyDescent="0.2">
      <c r="A1291" s="62"/>
      <c r="B1291" s="86"/>
      <c r="C1291" s="87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</row>
    <row r="1292" spans="1:13" ht="20.100000000000001" customHeight="1" x14ac:dyDescent="0.2">
      <c r="A1292" s="62"/>
      <c r="B1292" s="86"/>
      <c r="C1292" s="87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</row>
    <row r="1293" spans="1:13" ht="20.100000000000001" customHeight="1" x14ac:dyDescent="0.2">
      <c r="A1293" s="62"/>
      <c r="B1293" s="86"/>
      <c r="C1293" s="87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</row>
    <row r="1294" spans="1:13" ht="20.100000000000001" customHeight="1" x14ac:dyDescent="0.2">
      <c r="A1294" s="62"/>
      <c r="B1294" s="86"/>
      <c r="C1294" s="87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</row>
    <row r="1295" spans="1:13" ht="20.100000000000001" customHeight="1" x14ac:dyDescent="0.2">
      <c r="A1295" s="62"/>
      <c r="B1295" s="86"/>
      <c r="C1295" s="87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</row>
    <row r="1296" spans="1:13" ht="20.100000000000001" customHeight="1" x14ac:dyDescent="0.2">
      <c r="A1296" s="62"/>
      <c r="B1296" s="86"/>
      <c r="C1296" s="87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</row>
    <row r="1297" spans="1:13" ht="20.100000000000001" customHeight="1" x14ac:dyDescent="0.2">
      <c r="A1297" s="62"/>
      <c r="B1297" s="86"/>
      <c r="C1297" s="87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</row>
    <row r="1298" spans="1:13" ht="20.100000000000001" customHeight="1" x14ac:dyDescent="0.2">
      <c r="A1298" s="62"/>
      <c r="B1298" s="86"/>
      <c r="C1298" s="87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</row>
    <row r="1299" spans="1:13" ht="20.100000000000001" customHeight="1" x14ac:dyDescent="0.2">
      <c r="A1299" s="62"/>
      <c r="B1299" s="86"/>
      <c r="C1299" s="87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</row>
    <row r="1300" spans="1:13" ht="20.100000000000001" customHeight="1" x14ac:dyDescent="0.2">
      <c r="A1300" s="62"/>
      <c r="B1300" s="86"/>
      <c r="C1300" s="87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</row>
    <row r="1301" spans="1:13" ht="20.100000000000001" customHeight="1" x14ac:dyDescent="0.2">
      <c r="A1301" s="62"/>
      <c r="B1301" s="86"/>
      <c r="C1301" s="87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</row>
    <row r="1302" spans="1:13" ht="20.100000000000001" customHeight="1" x14ac:dyDescent="0.2">
      <c r="A1302" s="62"/>
      <c r="B1302" s="86"/>
      <c r="C1302" s="87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</row>
    <row r="1303" spans="1:13" ht="20.100000000000001" customHeight="1" x14ac:dyDescent="0.2">
      <c r="A1303" s="62"/>
      <c r="B1303" s="86"/>
      <c r="C1303" s="87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</row>
    <row r="1304" spans="1:13" ht="20.100000000000001" customHeight="1" x14ac:dyDescent="0.2">
      <c r="A1304" s="62"/>
      <c r="B1304" s="86"/>
      <c r="C1304" s="87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</row>
    <row r="1305" spans="1:13" ht="20.100000000000001" customHeight="1" x14ac:dyDescent="0.2">
      <c r="A1305" s="62"/>
      <c r="B1305" s="86"/>
      <c r="C1305" s="87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</row>
    <row r="1306" spans="1:13" ht="20.100000000000001" customHeight="1" x14ac:dyDescent="0.2">
      <c r="A1306" s="62"/>
      <c r="B1306" s="86"/>
      <c r="C1306" s="87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</row>
    <row r="1307" spans="1:13" ht="20.100000000000001" customHeight="1" x14ac:dyDescent="0.2">
      <c r="A1307" s="62"/>
      <c r="B1307" s="86"/>
      <c r="C1307" s="87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</row>
    <row r="1308" spans="1:13" ht="20.100000000000001" customHeight="1" x14ac:dyDescent="0.2">
      <c r="A1308" s="62"/>
      <c r="B1308" s="86"/>
      <c r="C1308" s="87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</row>
    <row r="1309" spans="1:13" ht="20.100000000000001" customHeight="1" x14ac:dyDescent="0.2">
      <c r="A1309" s="62"/>
      <c r="B1309" s="86"/>
      <c r="C1309" s="87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</row>
    <row r="1310" spans="1:13" ht="20.100000000000001" customHeight="1" x14ac:dyDescent="0.2">
      <c r="A1310" s="62"/>
      <c r="B1310" s="86"/>
      <c r="C1310" s="87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</row>
    <row r="1311" spans="1:13" ht="20.100000000000001" customHeight="1" x14ac:dyDescent="0.2">
      <c r="A1311" s="62"/>
      <c r="B1311" s="86"/>
      <c r="C1311" s="87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</row>
    <row r="1312" spans="1:13" ht="20.100000000000001" customHeight="1" x14ac:dyDescent="0.2">
      <c r="A1312" s="62"/>
      <c r="B1312" s="86"/>
      <c r="C1312" s="87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</row>
    <row r="1313" spans="1:13" ht="20.100000000000001" customHeight="1" x14ac:dyDescent="0.2">
      <c r="A1313" s="62"/>
      <c r="B1313" s="86"/>
      <c r="C1313" s="87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</row>
    <row r="1314" spans="1:13" ht="20.100000000000001" customHeight="1" x14ac:dyDescent="0.2">
      <c r="A1314" s="62"/>
      <c r="B1314" s="86"/>
      <c r="C1314" s="87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</row>
    <row r="1315" spans="1:13" ht="20.100000000000001" customHeight="1" x14ac:dyDescent="0.2">
      <c r="A1315" s="62"/>
      <c r="B1315" s="86"/>
      <c r="C1315" s="87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</row>
    <row r="1316" spans="1:13" ht="20.100000000000001" customHeight="1" x14ac:dyDescent="0.2">
      <c r="A1316" s="62"/>
      <c r="B1316" s="86"/>
      <c r="C1316" s="87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</row>
    <row r="1317" spans="1:13" ht="20.100000000000001" customHeight="1" x14ac:dyDescent="0.2">
      <c r="A1317" s="62"/>
      <c r="B1317" s="86"/>
      <c r="C1317" s="87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</row>
    <row r="1318" spans="1:13" ht="20.100000000000001" customHeight="1" x14ac:dyDescent="0.2">
      <c r="A1318" s="62"/>
      <c r="B1318" s="86"/>
      <c r="C1318" s="87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</row>
    <row r="1319" spans="1:13" ht="20.100000000000001" customHeight="1" x14ac:dyDescent="0.2">
      <c r="A1319" s="62"/>
      <c r="B1319" s="86"/>
      <c r="C1319" s="87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</row>
    <row r="1320" spans="1:13" ht="20.100000000000001" customHeight="1" x14ac:dyDescent="0.2">
      <c r="A1320" s="62"/>
      <c r="B1320" s="86"/>
      <c r="C1320" s="87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</row>
    <row r="1321" spans="1:13" ht="20.100000000000001" customHeight="1" x14ac:dyDescent="0.2">
      <c r="A1321" s="62"/>
      <c r="B1321" s="86"/>
      <c r="C1321" s="87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</row>
    <row r="1322" spans="1:13" ht="20.100000000000001" customHeight="1" x14ac:dyDescent="0.2">
      <c r="A1322" s="62"/>
      <c r="B1322" s="86"/>
      <c r="C1322" s="87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</row>
    <row r="1323" spans="1:13" ht="20.100000000000001" customHeight="1" x14ac:dyDescent="0.2">
      <c r="A1323" s="62"/>
      <c r="B1323" s="86"/>
      <c r="C1323" s="87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</row>
    <row r="1324" spans="1:13" ht="20.100000000000001" customHeight="1" x14ac:dyDescent="0.2">
      <c r="A1324" s="62"/>
      <c r="B1324" s="86"/>
      <c r="C1324" s="87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</row>
    <row r="1325" spans="1:13" ht="20.100000000000001" customHeight="1" x14ac:dyDescent="0.2">
      <c r="A1325" s="62"/>
      <c r="B1325" s="86"/>
      <c r="C1325" s="87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</row>
    <row r="1326" spans="1:13" ht="20.100000000000001" customHeight="1" x14ac:dyDescent="0.2">
      <c r="A1326" s="62"/>
      <c r="B1326" s="86"/>
      <c r="C1326" s="87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</row>
    <row r="1327" spans="1:13" ht="20.100000000000001" customHeight="1" x14ac:dyDescent="0.2">
      <c r="A1327" s="62"/>
      <c r="B1327" s="86"/>
      <c r="C1327" s="87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</row>
    <row r="1328" spans="1:13" ht="20.100000000000001" customHeight="1" x14ac:dyDescent="0.2">
      <c r="A1328" s="62"/>
      <c r="B1328" s="86"/>
      <c r="C1328" s="87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</row>
    <row r="1329" spans="1:13" ht="20.100000000000001" customHeight="1" x14ac:dyDescent="0.2">
      <c r="A1329" s="62"/>
      <c r="B1329" s="86"/>
      <c r="C1329" s="87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</row>
    <row r="1330" spans="1:13" ht="20.100000000000001" customHeight="1" x14ac:dyDescent="0.2">
      <c r="A1330" s="62"/>
      <c r="B1330" s="86"/>
      <c r="C1330" s="87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</row>
    <row r="1331" spans="1:13" ht="20.100000000000001" customHeight="1" x14ac:dyDescent="0.2">
      <c r="A1331" s="62"/>
      <c r="B1331" s="86"/>
      <c r="C1331" s="87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</row>
    <row r="1332" spans="1:13" ht="20.100000000000001" customHeight="1" x14ac:dyDescent="0.2">
      <c r="A1332" s="62"/>
      <c r="B1332" s="86"/>
      <c r="C1332" s="87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</row>
    <row r="1333" spans="1:13" ht="20.100000000000001" customHeight="1" x14ac:dyDescent="0.2">
      <c r="A1333" s="62"/>
      <c r="B1333" s="86"/>
      <c r="C1333" s="87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</row>
    <row r="1334" spans="1:13" ht="20.100000000000001" customHeight="1" x14ac:dyDescent="0.2">
      <c r="A1334" s="62"/>
      <c r="B1334" s="86"/>
      <c r="C1334" s="87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</row>
    <row r="1335" spans="1:13" ht="20.100000000000001" customHeight="1" x14ac:dyDescent="0.2">
      <c r="A1335" s="62"/>
      <c r="B1335" s="86"/>
      <c r="C1335" s="87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</row>
    <row r="1336" spans="1:13" ht="20.100000000000001" customHeight="1" x14ac:dyDescent="0.2">
      <c r="A1336" s="62"/>
      <c r="B1336" s="86"/>
      <c r="C1336" s="87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</row>
    <row r="1337" spans="1:13" ht="20.100000000000001" customHeight="1" x14ac:dyDescent="0.2">
      <c r="A1337" s="62"/>
      <c r="B1337" s="86"/>
      <c r="C1337" s="87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</row>
    <row r="1338" spans="1:13" ht="20.100000000000001" customHeight="1" x14ac:dyDescent="0.2">
      <c r="A1338" s="62"/>
      <c r="B1338" s="86"/>
      <c r="C1338" s="87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</row>
    <row r="1339" spans="1:13" ht="20.100000000000001" customHeight="1" x14ac:dyDescent="0.2">
      <c r="A1339" s="62"/>
      <c r="B1339" s="86"/>
      <c r="C1339" s="87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</row>
    <row r="1340" spans="1:13" ht="20.100000000000001" customHeight="1" x14ac:dyDescent="0.2">
      <c r="A1340" s="62"/>
      <c r="B1340" s="86"/>
      <c r="C1340" s="87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</row>
    <row r="1341" spans="1:13" ht="20.100000000000001" customHeight="1" x14ac:dyDescent="0.2">
      <c r="A1341" s="62"/>
      <c r="B1341" s="86"/>
      <c r="C1341" s="87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</row>
    <row r="1342" spans="1:13" ht="20.100000000000001" customHeight="1" x14ac:dyDescent="0.2">
      <c r="A1342" s="62"/>
      <c r="B1342" s="86"/>
      <c r="C1342" s="87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</row>
    <row r="1343" spans="1:13" ht="20.100000000000001" customHeight="1" x14ac:dyDescent="0.2">
      <c r="A1343" s="62"/>
      <c r="B1343" s="86"/>
      <c r="C1343" s="87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</row>
    <row r="1344" spans="1:13" ht="20.100000000000001" customHeight="1" x14ac:dyDescent="0.2">
      <c r="A1344" s="62"/>
      <c r="B1344" s="86"/>
      <c r="C1344" s="87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</row>
    <row r="1345" spans="1:13" ht="20.100000000000001" customHeight="1" x14ac:dyDescent="0.2">
      <c r="A1345" s="62"/>
      <c r="B1345" s="86"/>
      <c r="C1345" s="87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</row>
    <row r="1346" spans="1:13" ht="20.100000000000001" customHeight="1" x14ac:dyDescent="0.2">
      <c r="A1346" s="62"/>
      <c r="B1346" s="86"/>
      <c r="C1346" s="87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</row>
    <row r="1347" spans="1:13" ht="20.100000000000001" customHeight="1" x14ac:dyDescent="0.2">
      <c r="A1347" s="62"/>
      <c r="B1347" s="86"/>
      <c r="C1347" s="87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</row>
    <row r="1348" spans="1:13" ht="20.100000000000001" customHeight="1" x14ac:dyDescent="0.2">
      <c r="A1348" s="62"/>
      <c r="B1348" s="86"/>
      <c r="C1348" s="87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</row>
    <row r="1349" spans="1:13" ht="20.100000000000001" customHeight="1" x14ac:dyDescent="0.2">
      <c r="A1349" s="62"/>
      <c r="B1349" s="86"/>
      <c r="C1349" s="87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</row>
    <row r="1350" spans="1:13" ht="20.100000000000001" customHeight="1" x14ac:dyDescent="0.2">
      <c r="A1350" s="62"/>
      <c r="B1350" s="86"/>
      <c r="C1350" s="87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</row>
    <row r="1351" spans="1:13" ht="20.100000000000001" customHeight="1" x14ac:dyDescent="0.2">
      <c r="A1351" s="62"/>
      <c r="B1351" s="86"/>
      <c r="C1351" s="87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</row>
    <row r="1352" spans="1:13" ht="20.100000000000001" customHeight="1" x14ac:dyDescent="0.2">
      <c r="A1352" s="62"/>
      <c r="B1352" s="86"/>
      <c r="C1352" s="87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</row>
    <row r="1353" spans="1:13" ht="20.100000000000001" customHeight="1" x14ac:dyDescent="0.2">
      <c r="A1353" s="62"/>
      <c r="B1353" s="86"/>
      <c r="C1353" s="87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</row>
    <row r="1354" spans="1:13" ht="20.100000000000001" customHeight="1" x14ac:dyDescent="0.2">
      <c r="A1354" s="62"/>
      <c r="B1354" s="86"/>
      <c r="C1354" s="87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</row>
    <row r="1355" spans="1:13" ht="20.100000000000001" customHeight="1" x14ac:dyDescent="0.2">
      <c r="A1355" s="62"/>
      <c r="B1355" s="86"/>
      <c r="C1355" s="87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</row>
    <row r="1356" spans="1:13" ht="20.100000000000001" customHeight="1" x14ac:dyDescent="0.2">
      <c r="A1356" s="62"/>
      <c r="B1356" s="86"/>
      <c r="C1356" s="87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</row>
    <row r="1357" spans="1:13" ht="20.100000000000001" customHeight="1" x14ac:dyDescent="0.2">
      <c r="A1357" s="62"/>
      <c r="B1357" s="86"/>
      <c r="C1357" s="87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</row>
    <row r="1358" spans="1:13" ht="20.100000000000001" customHeight="1" x14ac:dyDescent="0.2">
      <c r="A1358" s="62"/>
      <c r="B1358" s="86"/>
      <c r="C1358" s="87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</row>
    <row r="1359" spans="1:13" ht="20.100000000000001" customHeight="1" x14ac:dyDescent="0.2">
      <c r="A1359" s="62"/>
      <c r="B1359" s="86"/>
      <c r="C1359" s="87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</row>
    <row r="1360" spans="1:13" ht="20.100000000000001" customHeight="1" x14ac:dyDescent="0.2">
      <c r="A1360" s="62"/>
      <c r="B1360" s="86"/>
      <c r="C1360" s="87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</row>
    <row r="1361" spans="1:13" ht="20.100000000000001" customHeight="1" x14ac:dyDescent="0.2">
      <c r="A1361" s="62"/>
      <c r="B1361" s="86"/>
      <c r="C1361" s="87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</row>
    <row r="1362" spans="1:13" ht="20.100000000000001" customHeight="1" x14ac:dyDescent="0.2">
      <c r="A1362" s="62"/>
      <c r="B1362" s="86"/>
      <c r="C1362" s="87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</row>
    <row r="1363" spans="1:13" ht="20.100000000000001" customHeight="1" x14ac:dyDescent="0.2">
      <c r="A1363" s="62"/>
      <c r="B1363" s="86"/>
      <c r="C1363" s="87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</row>
    <row r="1364" spans="1:13" ht="20.100000000000001" customHeight="1" x14ac:dyDescent="0.2">
      <c r="A1364" s="62"/>
      <c r="B1364" s="86"/>
      <c r="C1364" s="87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</row>
    <row r="1365" spans="1:13" ht="20.100000000000001" customHeight="1" x14ac:dyDescent="0.2">
      <c r="A1365" s="62"/>
      <c r="B1365" s="86"/>
      <c r="C1365" s="87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</row>
    <row r="1366" spans="1:13" ht="20.100000000000001" customHeight="1" x14ac:dyDescent="0.2">
      <c r="A1366" s="62"/>
      <c r="B1366" s="86"/>
      <c r="C1366" s="87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</row>
    <row r="1367" spans="1:13" ht="20.100000000000001" customHeight="1" x14ac:dyDescent="0.2">
      <c r="A1367" s="62"/>
      <c r="B1367" s="86"/>
      <c r="C1367" s="87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</row>
    <row r="1368" spans="1:13" ht="20.100000000000001" customHeight="1" x14ac:dyDescent="0.2">
      <c r="A1368" s="62"/>
      <c r="B1368" s="86"/>
      <c r="C1368" s="87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</row>
    <row r="1369" spans="1:13" ht="20.100000000000001" customHeight="1" x14ac:dyDescent="0.2">
      <c r="A1369" s="62"/>
      <c r="B1369" s="86"/>
      <c r="C1369" s="87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</row>
    <row r="1370" spans="1:13" ht="20.100000000000001" customHeight="1" x14ac:dyDescent="0.2">
      <c r="A1370" s="62"/>
      <c r="B1370" s="86"/>
      <c r="C1370" s="87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</row>
    <row r="1371" spans="1:13" ht="20.100000000000001" customHeight="1" x14ac:dyDescent="0.2">
      <c r="A1371" s="62"/>
      <c r="B1371" s="86"/>
      <c r="C1371" s="87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</row>
    <row r="1372" spans="1:13" ht="20.100000000000001" customHeight="1" x14ac:dyDescent="0.2">
      <c r="A1372" s="62"/>
      <c r="B1372" s="86"/>
      <c r="C1372" s="87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</row>
    <row r="1373" spans="1:13" ht="20.100000000000001" customHeight="1" x14ac:dyDescent="0.2">
      <c r="A1373" s="62"/>
      <c r="B1373" s="86"/>
      <c r="C1373" s="87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</row>
    <row r="1374" spans="1:13" ht="20.100000000000001" customHeight="1" x14ac:dyDescent="0.2">
      <c r="A1374" s="62"/>
      <c r="B1374" s="86"/>
      <c r="C1374" s="87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</row>
    <row r="1375" spans="1:13" ht="20.100000000000001" customHeight="1" x14ac:dyDescent="0.2">
      <c r="A1375" s="62"/>
      <c r="B1375" s="86"/>
      <c r="C1375" s="87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</row>
    <row r="1376" spans="1:13" ht="20.100000000000001" customHeight="1" x14ac:dyDescent="0.2">
      <c r="A1376" s="62"/>
      <c r="B1376" s="86"/>
      <c r="C1376" s="87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</row>
    <row r="1377" spans="1:13" ht="20.100000000000001" customHeight="1" x14ac:dyDescent="0.2">
      <c r="A1377" s="62"/>
      <c r="B1377" s="86"/>
      <c r="C1377" s="87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</row>
    <row r="1378" spans="1:13" ht="20.100000000000001" customHeight="1" x14ac:dyDescent="0.2">
      <c r="A1378" s="62"/>
      <c r="B1378" s="86"/>
      <c r="C1378" s="87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</row>
    <row r="1379" spans="1:13" ht="20.100000000000001" customHeight="1" x14ac:dyDescent="0.2">
      <c r="A1379" s="62"/>
      <c r="B1379" s="86"/>
      <c r="C1379" s="87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</row>
    <row r="1380" spans="1:13" ht="20.100000000000001" customHeight="1" x14ac:dyDescent="0.2">
      <c r="A1380" s="62"/>
      <c r="B1380" s="86"/>
      <c r="C1380" s="87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</row>
    <row r="1381" spans="1:13" ht="20.100000000000001" customHeight="1" x14ac:dyDescent="0.2">
      <c r="A1381" s="62"/>
      <c r="B1381" s="86"/>
      <c r="C1381" s="87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</row>
    <row r="1382" spans="1:13" ht="20.100000000000001" customHeight="1" x14ac:dyDescent="0.2">
      <c r="A1382" s="62"/>
      <c r="B1382" s="86"/>
      <c r="C1382" s="87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</row>
    <row r="1383" spans="1:13" ht="20.100000000000001" customHeight="1" x14ac:dyDescent="0.2">
      <c r="A1383" s="62"/>
      <c r="B1383" s="86"/>
      <c r="C1383" s="87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</row>
    <row r="1384" spans="1:13" ht="20.100000000000001" customHeight="1" x14ac:dyDescent="0.2">
      <c r="A1384" s="62"/>
      <c r="B1384" s="86"/>
      <c r="C1384" s="87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</row>
    <row r="1385" spans="1:13" ht="20.100000000000001" customHeight="1" x14ac:dyDescent="0.2">
      <c r="A1385" s="62"/>
      <c r="B1385" s="86"/>
      <c r="C1385" s="87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</row>
    <row r="1386" spans="1:13" ht="20.100000000000001" customHeight="1" x14ac:dyDescent="0.2">
      <c r="A1386" s="62"/>
      <c r="B1386" s="86"/>
      <c r="C1386" s="87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</row>
    <row r="1387" spans="1:13" ht="20.100000000000001" customHeight="1" x14ac:dyDescent="0.2">
      <c r="A1387" s="62"/>
      <c r="B1387" s="86"/>
      <c r="C1387" s="87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</row>
    <row r="1388" spans="1:13" ht="20.100000000000001" customHeight="1" x14ac:dyDescent="0.2">
      <c r="A1388" s="62"/>
      <c r="B1388" s="86"/>
      <c r="C1388" s="87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</row>
    <row r="1389" spans="1:13" ht="20.100000000000001" customHeight="1" x14ac:dyDescent="0.2">
      <c r="A1389" s="62"/>
      <c r="B1389" s="86"/>
      <c r="C1389" s="87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</row>
    <row r="1390" spans="1:13" ht="20.100000000000001" customHeight="1" x14ac:dyDescent="0.2">
      <c r="A1390" s="62"/>
      <c r="B1390" s="86"/>
      <c r="C1390" s="87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</row>
    <row r="1391" spans="1:13" ht="20.100000000000001" customHeight="1" x14ac:dyDescent="0.2">
      <c r="A1391" s="62"/>
      <c r="B1391" s="86"/>
      <c r="C1391" s="87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</row>
    <row r="1392" spans="1:13" ht="20.100000000000001" customHeight="1" x14ac:dyDescent="0.2">
      <c r="A1392" s="62"/>
      <c r="B1392" s="86"/>
      <c r="C1392" s="87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</row>
    <row r="1393" spans="1:13" ht="20.100000000000001" customHeight="1" x14ac:dyDescent="0.2">
      <c r="A1393" s="62"/>
      <c r="B1393" s="86"/>
      <c r="C1393" s="87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</row>
    <row r="1394" spans="1:13" ht="20.100000000000001" customHeight="1" x14ac:dyDescent="0.2">
      <c r="A1394" s="62"/>
      <c r="B1394" s="86"/>
      <c r="C1394" s="87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</row>
    <row r="1395" spans="1:13" ht="20.100000000000001" customHeight="1" x14ac:dyDescent="0.2">
      <c r="A1395" s="62"/>
      <c r="B1395" s="86"/>
      <c r="C1395" s="87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</row>
    <row r="1396" spans="1:13" ht="20.100000000000001" customHeight="1" x14ac:dyDescent="0.2">
      <c r="A1396" s="62"/>
      <c r="B1396" s="86"/>
      <c r="C1396" s="87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</row>
    <row r="1397" spans="1:13" ht="20.100000000000001" customHeight="1" x14ac:dyDescent="0.2">
      <c r="A1397" s="62"/>
      <c r="B1397" s="86"/>
      <c r="C1397" s="87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</row>
    <row r="1398" spans="1:13" ht="20.100000000000001" customHeight="1" x14ac:dyDescent="0.2">
      <c r="A1398" s="62"/>
      <c r="B1398" s="86"/>
      <c r="C1398" s="87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</row>
    <row r="1399" spans="1:13" ht="20.100000000000001" customHeight="1" x14ac:dyDescent="0.2">
      <c r="A1399" s="62"/>
      <c r="B1399" s="86"/>
      <c r="C1399" s="87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</row>
    <row r="1400" spans="1:13" ht="20.100000000000001" customHeight="1" x14ac:dyDescent="0.2">
      <c r="A1400" s="62"/>
      <c r="B1400" s="86"/>
      <c r="C1400" s="87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</row>
    <row r="1401" spans="1:13" ht="20.100000000000001" customHeight="1" x14ac:dyDescent="0.2">
      <c r="A1401" s="62"/>
      <c r="B1401" s="86"/>
      <c r="C1401" s="87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</row>
    <row r="1402" spans="1:13" ht="20.100000000000001" customHeight="1" x14ac:dyDescent="0.2">
      <c r="A1402" s="62"/>
      <c r="B1402" s="86"/>
      <c r="C1402" s="87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</row>
    <row r="1403" spans="1:13" ht="20.100000000000001" customHeight="1" x14ac:dyDescent="0.2">
      <c r="A1403" s="62"/>
      <c r="B1403" s="86"/>
      <c r="C1403" s="87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</row>
    <row r="1404" spans="1:13" ht="20.100000000000001" customHeight="1" x14ac:dyDescent="0.2">
      <c r="A1404" s="62"/>
      <c r="B1404" s="86"/>
      <c r="C1404" s="87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</row>
    <row r="1405" spans="1:13" ht="20.100000000000001" customHeight="1" x14ac:dyDescent="0.2">
      <c r="A1405" s="62"/>
      <c r="B1405" s="86"/>
      <c r="C1405" s="87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</row>
    <row r="1406" spans="1:13" ht="20.100000000000001" customHeight="1" x14ac:dyDescent="0.2">
      <c r="A1406" s="62"/>
      <c r="B1406" s="86"/>
      <c r="C1406" s="87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</row>
    <row r="1407" spans="1:13" ht="20.100000000000001" customHeight="1" x14ac:dyDescent="0.2">
      <c r="A1407" s="62"/>
      <c r="B1407" s="86"/>
      <c r="C1407" s="87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</row>
    <row r="1408" spans="1:13" ht="20.100000000000001" customHeight="1" x14ac:dyDescent="0.2">
      <c r="A1408" s="62"/>
      <c r="B1408" s="86"/>
      <c r="C1408" s="87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</row>
    <row r="1409" spans="1:13" ht="20.100000000000001" customHeight="1" x14ac:dyDescent="0.2">
      <c r="A1409" s="62"/>
      <c r="B1409" s="86"/>
      <c r="C1409" s="87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</row>
    <row r="1410" spans="1:13" ht="20.100000000000001" customHeight="1" x14ac:dyDescent="0.2">
      <c r="A1410" s="62"/>
      <c r="B1410" s="86"/>
      <c r="C1410" s="87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</row>
    <row r="1411" spans="1:13" ht="20.100000000000001" customHeight="1" x14ac:dyDescent="0.2">
      <c r="A1411" s="62"/>
      <c r="B1411" s="86"/>
      <c r="C1411" s="87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</row>
    <row r="1412" spans="1:13" ht="20.100000000000001" customHeight="1" x14ac:dyDescent="0.2">
      <c r="A1412" s="62"/>
      <c r="B1412" s="86"/>
      <c r="C1412" s="87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</row>
    <row r="1413" spans="1:13" ht="20.100000000000001" customHeight="1" x14ac:dyDescent="0.2">
      <c r="A1413" s="62"/>
      <c r="B1413" s="86"/>
      <c r="C1413" s="87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</row>
    <row r="1414" spans="1:13" ht="20.100000000000001" customHeight="1" x14ac:dyDescent="0.2">
      <c r="A1414" s="62"/>
      <c r="B1414" s="86"/>
      <c r="C1414" s="87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</row>
    <row r="1415" spans="1:13" ht="20.100000000000001" customHeight="1" x14ac:dyDescent="0.2">
      <c r="A1415" s="62"/>
      <c r="B1415" s="86"/>
      <c r="C1415" s="87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</row>
    <row r="1416" spans="1:13" ht="20.100000000000001" customHeight="1" x14ac:dyDescent="0.2">
      <c r="A1416" s="62"/>
      <c r="B1416" s="86"/>
      <c r="C1416" s="87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</row>
    <row r="1417" spans="1:13" ht="20.100000000000001" customHeight="1" x14ac:dyDescent="0.2">
      <c r="A1417" s="62"/>
      <c r="B1417" s="86"/>
      <c r="C1417" s="87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</row>
    <row r="1418" spans="1:13" ht="20.100000000000001" customHeight="1" x14ac:dyDescent="0.2">
      <c r="A1418" s="62"/>
      <c r="B1418" s="86"/>
      <c r="C1418" s="87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</row>
    <row r="1419" spans="1:13" ht="20.100000000000001" customHeight="1" x14ac:dyDescent="0.2">
      <c r="A1419" s="62"/>
      <c r="B1419" s="86"/>
      <c r="C1419" s="87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</row>
    <row r="1420" spans="1:13" ht="20.100000000000001" customHeight="1" x14ac:dyDescent="0.2">
      <c r="A1420" s="62"/>
      <c r="B1420" s="86"/>
      <c r="C1420" s="87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</row>
    <row r="1421" spans="1:13" ht="20.100000000000001" customHeight="1" x14ac:dyDescent="0.2">
      <c r="A1421" s="62"/>
      <c r="B1421" s="86"/>
      <c r="C1421" s="87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</row>
    <row r="1422" spans="1:13" ht="20.100000000000001" customHeight="1" x14ac:dyDescent="0.2">
      <c r="A1422" s="62"/>
      <c r="B1422" s="86"/>
      <c r="C1422" s="87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</row>
    <row r="1423" spans="1:13" ht="20.100000000000001" customHeight="1" x14ac:dyDescent="0.2">
      <c r="A1423" s="62"/>
      <c r="B1423" s="86"/>
      <c r="C1423" s="87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</row>
    <row r="1424" spans="1:13" ht="20.100000000000001" customHeight="1" x14ac:dyDescent="0.2">
      <c r="A1424" s="62"/>
      <c r="B1424" s="86"/>
      <c r="C1424" s="87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</row>
    <row r="1425" spans="1:13" ht="20.100000000000001" customHeight="1" x14ac:dyDescent="0.2">
      <c r="A1425" s="62"/>
      <c r="B1425" s="86"/>
      <c r="C1425" s="87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</row>
    <row r="1426" spans="1:13" ht="20.100000000000001" customHeight="1" x14ac:dyDescent="0.2">
      <c r="A1426" s="62"/>
      <c r="B1426" s="86"/>
      <c r="C1426" s="87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</row>
    <row r="1427" spans="1:13" ht="20.100000000000001" customHeight="1" x14ac:dyDescent="0.2">
      <c r="A1427" s="62"/>
      <c r="B1427" s="86"/>
      <c r="C1427" s="87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</row>
    <row r="1428" spans="1:13" ht="20.100000000000001" customHeight="1" x14ac:dyDescent="0.2">
      <c r="A1428" s="62"/>
      <c r="B1428" s="86"/>
      <c r="C1428" s="87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</row>
    <row r="1429" spans="1:13" ht="20.100000000000001" customHeight="1" x14ac:dyDescent="0.2">
      <c r="A1429" s="62"/>
      <c r="B1429" s="86"/>
      <c r="C1429" s="87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</row>
    <row r="1430" spans="1:13" ht="20.100000000000001" customHeight="1" x14ac:dyDescent="0.2">
      <c r="A1430" s="62"/>
      <c r="B1430" s="86"/>
      <c r="C1430" s="87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</row>
    <row r="1431" spans="1:13" ht="20.100000000000001" customHeight="1" x14ac:dyDescent="0.2">
      <c r="A1431" s="62"/>
      <c r="B1431" s="86"/>
      <c r="C1431" s="87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</row>
    <row r="1432" spans="1:13" ht="20.100000000000001" customHeight="1" x14ac:dyDescent="0.2">
      <c r="A1432" s="62"/>
      <c r="B1432" s="86"/>
      <c r="C1432" s="87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</row>
    <row r="1433" spans="1:13" ht="20.100000000000001" customHeight="1" x14ac:dyDescent="0.2">
      <c r="A1433" s="62"/>
      <c r="B1433" s="86"/>
      <c r="C1433" s="87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</row>
    <row r="1434" spans="1:13" ht="20.100000000000001" customHeight="1" x14ac:dyDescent="0.2">
      <c r="A1434" s="62"/>
      <c r="B1434" s="86"/>
      <c r="C1434" s="87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</row>
    <row r="1435" spans="1:13" ht="20.100000000000001" customHeight="1" x14ac:dyDescent="0.2">
      <c r="A1435" s="62"/>
      <c r="B1435" s="86"/>
      <c r="C1435" s="87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</row>
    <row r="1436" spans="1:13" ht="20.100000000000001" customHeight="1" x14ac:dyDescent="0.2">
      <c r="A1436" s="62"/>
      <c r="B1436" s="86"/>
      <c r="C1436" s="87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</row>
    <row r="1437" spans="1:13" ht="20.100000000000001" customHeight="1" x14ac:dyDescent="0.2">
      <c r="A1437" s="62"/>
      <c r="B1437" s="86"/>
      <c r="C1437" s="87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</row>
    <row r="1438" spans="1:13" ht="20.100000000000001" customHeight="1" x14ac:dyDescent="0.2">
      <c r="A1438" s="62"/>
      <c r="B1438" s="86"/>
      <c r="C1438" s="87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</row>
    <row r="1439" spans="1:13" ht="20.100000000000001" customHeight="1" x14ac:dyDescent="0.2">
      <c r="A1439" s="62"/>
      <c r="B1439" s="86"/>
      <c r="C1439" s="87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</row>
    <row r="1440" spans="1:13" ht="20.100000000000001" customHeight="1" x14ac:dyDescent="0.2">
      <c r="A1440" s="62"/>
      <c r="B1440" s="86"/>
      <c r="C1440" s="87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</row>
    <row r="1441" spans="1:13" ht="20.100000000000001" customHeight="1" x14ac:dyDescent="0.2">
      <c r="A1441" s="62"/>
      <c r="B1441" s="86"/>
      <c r="C1441" s="87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</row>
    <row r="1442" spans="1:13" ht="20.100000000000001" customHeight="1" x14ac:dyDescent="0.2">
      <c r="A1442" s="62"/>
      <c r="B1442" s="86"/>
      <c r="C1442" s="87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</row>
    <row r="1443" spans="1:13" ht="20.100000000000001" customHeight="1" x14ac:dyDescent="0.2">
      <c r="A1443" s="62"/>
      <c r="B1443" s="86"/>
      <c r="C1443" s="87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</row>
    <row r="1444" spans="1:13" ht="20.100000000000001" customHeight="1" x14ac:dyDescent="0.2">
      <c r="A1444" s="62"/>
      <c r="B1444" s="86"/>
      <c r="C1444" s="87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</row>
    <row r="1445" spans="1:13" ht="20.100000000000001" customHeight="1" x14ac:dyDescent="0.2">
      <c r="A1445" s="62"/>
      <c r="B1445" s="86"/>
      <c r="C1445" s="87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</row>
    <row r="1446" spans="1:13" ht="20.100000000000001" customHeight="1" x14ac:dyDescent="0.2">
      <c r="A1446" s="62"/>
      <c r="B1446" s="86"/>
      <c r="C1446" s="87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</row>
    <row r="1447" spans="1:13" ht="20.100000000000001" customHeight="1" x14ac:dyDescent="0.2">
      <c r="A1447" s="62"/>
      <c r="B1447" s="86"/>
      <c r="C1447" s="87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</row>
    <row r="1448" spans="1:13" ht="20.100000000000001" customHeight="1" x14ac:dyDescent="0.2">
      <c r="A1448" s="62"/>
      <c r="B1448" s="86"/>
      <c r="C1448" s="87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</row>
    <row r="1449" spans="1:13" ht="20.100000000000001" customHeight="1" x14ac:dyDescent="0.2">
      <c r="A1449" s="62"/>
      <c r="B1449" s="86"/>
      <c r="C1449" s="87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</row>
    <row r="1450" spans="1:13" ht="20.100000000000001" customHeight="1" x14ac:dyDescent="0.2">
      <c r="A1450" s="62"/>
      <c r="B1450" s="86"/>
      <c r="C1450" s="87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</row>
    <row r="1451" spans="1:13" ht="20.100000000000001" customHeight="1" x14ac:dyDescent="0.2">
      <c r="A1451" s="62"/>
      <c r="B1451" s="86"/>
      <c r="C1451" s="87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</row>
    <row r="1452" spans="1:13" ht="20.100000000000001" customHeight="1" x14ac:dyDescent="0.2">
      <c r="A1452" s="62"/>
      <c r="B1452" s="86"/>
      <c r="C1452" s="87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</row>
    <row r="1453" spans="1:13" ht="20.100000000000001" customHeight="1" x14ac:dyDescent="0.2">
      <c r="A1453" s="62"/>
      <c r="B1453" s="86"/>
      <c r="C1453" s="87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</row>
    <row r="1454" spans="1:13" ht="20.100000000000001" customHeight="1" x14ac:dyDescent="0.2">
      <c r="A1454" s="62"/>
      <c r="B1454" s="86"/>
      <c r="C1454" s="87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</row>
    <row r="1455" spans="1:13" ht="20.100000000000001" customHeight="1" x14ac:dyDescent="0.2">
      <c r="A1455" s="62"/>
      <c r="B1455" s="86"/>
      <c r="C1455" s="87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</row>
    <row r="1456" spans="1:13" ht="20.100000000000001" customHeight="1" x14ac:dyDescent="0.2">
      <c r="A1456" s="62"/>
      <c r="B1456" s="86"/>
      <c r="C1456" s="87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</row>
    <row r="1457" spans="1:13" ht="20.100000000000001" customHeight="1" x14ac:dyDescent="0.2">
      <c r="A1457" s="62"/>
      <c r="B1457" s="86"/>
      <c r="C1457" s="87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</row>
    <row r="1458" spans="1:13" ht="20.100000000000001" customHeight="1" x14ac:dyDescent="0.2">
      <c r="A1458" s="62"/>
      <c r="B1458" s="86"/>
      <c r="C1458" s="87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</row>
    <row r="1459" spans="1:13" ht="20.100000000000001" customHeight="1" x14ac:dyDescent="0.2">
      <c r="A1459" s="62"/>
      <c r="B1459" s="86"/>
      <c r="C1459" s="87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</row>
    <row r="1460" spans="1:13" ht="20.100000000000001" customHeight="1" x14ac:dyDescent="0.2">
      <c r="A1460" s="62"/>
      <c r="B1460" s="86"/>
      <c r="C1460" s="87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</row>
    <row r="1461" spans="1:13" ht="20.100000000000001" customHeight="1" x14ac:dyDescent="0.2">
      <c r="A1461" s="62"/>
      <c r="B1461" s="86"/>
      <c r="C1461" s="87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</row>
    <row r="1462" spans="1:13" ht="20.100000000000001" customHeight="1" x14ac:dyDescent="0.2">
      <c r="A1462" s="62"/>
      <c r="B1462" s="86"/>
      <c r="C1462" s="87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</row>
    <row r="1463" spans="1:13" ht="20.100000000000001" customHeight="1" x14ac:dyDescent="0.2">
      <c r="A1463" s="62"/>
      <c r="B1463" s="86"/>
      <c r="C1463" s="87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</row>
    <row r="1464" spans="1:13" ht="20.100000000000001" customHeight="1" x14ac:dyDescent="0.2">
      <c r="A1464" s="62"/>
      <c r="B1464" s="86"/>
      <c r="C1464" s="87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</row>
    <row r="1465" spans="1:13" ht="20.100000000000001" customHeight="1" x14ac:dyDescent="0.2">
      <c r="A1465" s="62"/>
      <c r="B1465" s="86"/>
      <c r="C1465" s="87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</row>
    <row r="1466" spans="1:13" ht="20.100000000000001" customHeight="1" x14ac:dyDescent="0.2">
      <c r="A1466" s="62"/>
      <c r="B1466" s="86"/>
      <c r="C1466" s="87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</row>
    <row r="1467" spans="1:13" ht="20.100000000000001" customHeight="1" x14ac:dyDescent="0.2">
      <c r="A1467" s="62"/>
      <c r="B1467" s="86"/>
      <c r="C1467" s="87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</row>
    <row r="1468" spans="1:13" ht="20.100000000000001" customHeight="1" x14ac:dyDescent="0.2">
      <c r="A1468" s="62"/>
      <c r="B1468" s="86"/>
      <c r="C1468" s="87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</row>
    <row r="1469" spans="1:13" ht="20.100000000000001" customHeight="1" x14ac:dyDescent="0.2">
      <c r="A1469" s="62"/>
      <c r="B1469" s="86"/>
      <c r="C1469" s="87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</row>
    <row r="1470" spans="1:13" ht="20.100000000000001" customHeight="1" x14ac:dyDescent="0.2">
      <c r="A1470" s="62"/>
      <c r="B1470" s="86"/>
      <c r="C1470" s="87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</row>
    <row r="1471" spans="1:13" ht="20.100000000000001" customHeight="1" x14ac:dyDescent="0.2">
      <c r="A1471" s="62"/>
      <c r="B1471" s="86"/>
      <c r="C1471" s="87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</row>
    <row r="1472" spans="1:13" ht="20.100000000000001" customHeight="1" x14ac:dyDescent="0.2">
      <c r="A1472" s="62"/>
      <c r="B1472" s="86"/>
      <c r="C1472" s="87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</row>
    <row r="1473" spans="1:13" ht="20.100000000000001" customHeight="1" x14ac:dyDescent="0.2">
      <c r="A1473" s="62"/>
      <c r="B1473" s="86"/>
      <c r="C1473" s="87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</row>
    <row r="1474" spans="1:13" ht="20.100000000000001" customHeight="1" x14ac:dyDescent="0.2">
      <c r="A1474" s="62"/>
      <c r="B1474" s="86"/>
      <c r="C1474" s="87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</row>
    <row r="1475" spans="1:13" ht="20.100000000000001" customHeight="1" x14ac:dyDescent="0.2">
      <c r="A1475" s="62"/>
      <c r="B1475" s="86"/>
      <c r="C1475" s="87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</row>
    <row r="1476" spans="1:13" ht="20.100000000000001" customHeight="1" x14ac:dyDescent="0.2">
      <c r="A1476" s="62"/>
      <c r="B1476" s="86"/>
      <c r="C1476" s="87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</row>
    <row r="1477" spans="1:13" ht="20.100000000000001" customHeight="1" x14ac:dyDescent="0.2">
      <c r="A1477" s="62"/>
      <c r="B1477" s="86"/>
      <c r="C1477" s="87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</row>
    <row r="1478" spans="1:13" ht="20.100000000000001" customHeight="1" x14ac:dyDescent="0.2">
      <c r="A1478" s="62"/>
      <c r="B1478" s="86"/>
      <c r="C1478" s="87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</row>
    <row r="1479" spans="1:13" ht="20.100000000000001" customHeight="1" x14ac:dyDescent="0.2">
      <c r="A1479" s="62"/>
      <c r="B1479" s="86"/>
      <c r="C1479" s="87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</row>
    <row r="1480" spans="1:13" ht="20.100000000000001" customHeight="1" x14ac:dyDescent="0.2">
      <c r="A1480" s="62"/>
      <c r="B1480" s="86"/>
      <c r="C1480" s="87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</row>
    <row r="1481" spans="1:13" ht="20.100000000000001" customHeight="1" x14ac:dyDescent="0.2">
      <c r="A1481" s="62"/>
      <c r="B1481" s="86"/>
      <c r="C1481" s="87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</row>
    <row r="1482" spans="1:13" ht="20.100000000000001" customHeight="1" x14ac:dyDescent="0.2">
      <c r="A1482" s="62"/>
      <c r="B1482" s="86"/>
      <c r="C1482" s="87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</row>
    <row r="1483" spans="1:13" ht="20.100000000000001" customHeight="1" x14ac:dyDescent="0.2">
      <c r="A1483" s="62"/>
      <c r="B1483" s="86"/>
      <c r="C1483" s="87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</row>
    <row r="1484" spans="1:13" ht="20.100000000000001" customHeight="1" x14ac:dyDescent="0.2">
      <c r="A1484" s="62"/>
      <c r="B1484" s="86"/>
      <c r="C1484" s="87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</row>
    <row r="1485" spans="1:13" ht="20.100000000000001" customHeight="1" x14ac:dyDescent="0.2">
      <c r="A1485" s="62"/>
      <c r="B1485" s="86"/>
      <c r="C1485" s="87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</row>
    <row r="1486" spans="1:13" ht="20.100000000000001" customHeight="1" x14ac:dyDescent="0.2">
      <c r="A1486" s="62"/>
      <c r="B1486" s="86"/>
      <c r="C1486" s="87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</row>
    <row r="1487" spans="1:13" ht="20.100000000000001" customHeight="1" x14ac:dyDescent="0.2">
      <c r="A1487" s="62"/>
      <c r="B1487" s="86"/>
      <c r="C1487" s="87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</row>
    <row r="1488" spans="1:13" ht="20.100000000000001" customHeight="1" x14ac:dyDescent="0.2">
      <c r="A1488" s="62"/>
      <c r="B1488" s="86"/>
      <c r="C1488" s="87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</row>
    <row r="1489" spans="1:13" ht="20.100000000000001" customHeight="1" x14ac:dyDescent="0.2">
      <c r="A1489" s="62"/>
      <c r="B1489" s="86"/>
      <c r="C1489" s="87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</row>
    <row r="1490" spans="1:13" ht="20.100000000000001" customHeight="1" x14ac:dyDescent="0.2">
      <c r="A1490" s="62"/>
      <c r="B1490" s="86"/>
      <c r="C1490" s="87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</row>
    <row r="1491" spans="1:13" ht="20.100000000000001" customHeight="1" x14ac:dyDescent="0.2">
      <c r="A1491" s="62"/>
      <c r="B1491" s="86"/>
      <c r="C1491" s="87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</row>
    <row r="1492" spans="1:13" ht="20.100000000000001" customHeight="1" x14ac:dyDescent="0.2">
      <c r="A1492" s="62"/>
      <c r="B1492" s="86"/>
      <c r="C1492" s="87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</row>
    <row r="1493" spans="1:13" ht="20.100000000000001" customHeight="1" x14ac:dyDescent="0.2">
      <c r="A1493" s="62"/>
      <c r="B1493" s="86"/>
      <c r="C1493" s="87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</row>
    <row r="1494" spans="1:13" ht="20.100000000000001" customHeight="1" x14ac:dyDescent="0.2">
      <c r="A1494" s="62"/>
      <c r="B1494" s="86"/>
      <c r="C1494" s="87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</row>
    <row r="1495" spans="1:13" ht="20.100000000000001" customHeight="1" x14ac:dyDescent="0.2">
      <c r="A1495" s="62"/>
      <c r="B1495" s="86"/>
      <c r="C1495" s="87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</row>
    <row r="1496" spans="1:13" ht="20.100000000000001" customHeight="1" x14ac:dyDescent="0.2">
      <c r="A1496" s="62"/>
      <c r="B1496" s="86"/>
      <c r="C1496" s="87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</row>
    <row r="1497" spans="1:13" ht="20.100000000000001" customHeight="1" x14ac:dyDescent="0.2">
      <c r="A1497" s="62"/>
      <c r="B1497" s="86"/>
      <c r="C1497" s="87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</row>
    <row r="1498" spans="1:13" ht="20.100000000000001" customHeight="1" x14ac:dyDescent="0.2">
      <c r="A1498" s="62"/>
      <c r="B1498" s="86"/>
      <c r="C1498" s="87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</row>
    <row r="1499" spans="1:13" ht="20.100000000000001" customHeight="1" x14ac:dyDescent="0.2">
      <c r="A1499" s="62"/>
      <c r="B1499" s="86"/>
      <c r="C1499" s="87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</row>
    <row r="1500" spans="1:13" ht="20.100000000000001" customHeight="1" x14ac:dyDescent="0.2">
      <c r="A1500" s="62"/>
      <c r="B1500" s="86"/>
      <c r="C1500" s="87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</row>
    <row r="1501" spans="1:13" ht="20.100000000000001" customHeight="1" x14ac:dyDescent="0.2">
      <c r="A1501" s="62"/>
      <c r="B1501" s="86"/>
      <c r="C1501" s="87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</row>
    <row r="1502" spans="1:13" ht="20.100000000000001" customHeight="1" x14ac:dyDescent="0.2">
      <c r="A1502" s="62"/>
      <c r="B1502" s="86"/>
      <c r="C1502" s="87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</row>
    <row r="1503" spans="1:13" ht="20.100000000000001" customHeight="1" x14ac:dyDescent="0.2">
      <c r="A1503" s="62"/>
      <c r="B1503" s="86"/>
      <c r="C1503" s="87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</row>
    <row r="1504" spans="1:13" ht="20.100000000000001" customHeight="1" x14ac:dyDescent="0.2">
      <c r="A1504" s="62"/>
      <c r="B1504" s="86"/>
      <c r="C1504" s="87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</row>
    <row r="1505" spans="1:13" ht="20.100000000000001" customHeight="1" x14ac:dyDescent="0.2">
      <c r="A1505" s="62"/>
      <c r="B1505" s="86"/>
      <c r="C1505" s="87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</row>
    <row r="1506" spans="1:13" ht="20.100000000000001" customHeight="1" x14ac:dyDescent="0.2">
      <c r="A1506" s="62"/>
      <c r="B1506" s="86"/>
      <c r="C1506" s="87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</row>
    <row r="1507" spans="1:13" ht="20.100000000000001" customHeight="1" x14ac:dyDescent="0.2">
      <c r="A1507" s="62"/>
      <c r="B1507" s="86"/>
      <c r="C1507" s="87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</row>
    <row r="1508" spans="1:13" ht="20.100000000000001" customHeight="1" x14ac:dyDescent="0.2">
      <c r="A1508" s="62"/>
      <c r="B1508" s="86"/>
      <c r="C1508" s="87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</row>
    <row r="1509" spans="1:13" ht="20.100000000000001" customHeight="1" x14ac:dyDescent="0.2">
      <c r="A1509" s="62"/>
      <c r="B1509" s="86"/>
      <c r="C1509" s="87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</row>
    <row r="1510" spans="1:13" ht="20.100000000000001" customHeight="1" x14ac:dyDescent="0.2">
      <c r="A1510" s="62"/>
      <c r="B1510" s="86"/>
      <c r="C1510" s="87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</row>
    <row r="1511" spans="1:13" ht="20.100000000000001" customHeight="1" x14ac:dyDescent="0.2">
      <c r="A1511" s="62"/>
      <c r="B1511" s="86"/>
      <c r="C1511" s="87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</row>
    <row r="1512" spans="1:13" ht="20.100000000000001" customHeight="1" x14ac:dyDescent="0.2">
      <c r="A1512" s="62"/>
      <c r="B1512" s="86"/>
      <c r="C1512" s="87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</row>
    <row r="1513" spans="1:13" ht="20.100000000000001" customHeight="1" x14ac:dyDescent="0.2">
      <c r="A1513" s="62"/>
      <c r="B1513" s="86"/>
      <c r="C1513" s="87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</row>
    <row r="1514" spans="1:13" ht="20.100000000000001" customHeight="1" x14ac:dyDescent="0.2">
      <c r="A1514" s="62"/>
      <c r="B1514" s="86"/>
      <c r="C1514" s="87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</row>
    <row r="1515" spans="1:13" ht="20.100000000000001" customHeight="1" x14ac:dyDescent="0.2">
      <c r="A1515" s="62"/>
      <c r="B1515" s="86"/>
      <c r="C1515" s="87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</row>
    <row r="1516" spans="1:13" ht="20.100000000000001" customHeight="1" x14ac:dyDescent="0.2">
      <c r="A1516" s="62"/>
      <c r="B1516" s="86"/>
      <c r="C1516" s="87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</row>
    <row r="1517" spans="1:13" ht="20.100000000000001" customHeight="1" x14ac:dyDescent="0.2">
      <c r="A1517" s="62"/>
      <c r="B1517" s="86"/>
      <c r="C1517" s="87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</row>
    <row r="1518" spans="1:13" ht="20.100000000000001" customHeight="1" x14ac:dyDescent="0.2">
      <c r="A1518" s="62"/>
      <c r="B1518" s="86"/>
      <c r="C1518" s="87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</row>
    <row r="1519" spans="1:13" ht="20.100000000000001" customHeight="1" x14ac:dyDescent="0.2">
      <c r="A1519" s="62"/>
      <c r="B1519" s="86"/>
      <c r="C1519" s="87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</row>
    <row r="1520" spans="1:13" ht="20.100000000000001" customHeight="1" x14ac:dyDescent="0.2">
      <c r="A1520" s="62"/>
      <c r="B1520" s="86"/>
      <c r="C1520" s="87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</row>
    <row r="1521" spans="1:13" ht="20.100000000000001" customHeight="1" x14ac:dyDescent="0.2">
      <c r="A1521" s="62"/>
      <c r="B1521" s="86"/>
      <c r="C1521" s="87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</row>
    <row r="1522" spans="1:13" ht="20.100000000000001" customHeight="1" x14ac:dyDescent="0.2">
      <c r="A1522" s="62"/>
      <c r="B1522" s="86"/>
      <c r="C1522" s="87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</row>
    <row r="1523" spans="1:13" ht="20.100000000000001" customHeight="1" x14ac:dyDescent="0.2">
      <c r="A1523" s="62"/>
      <c r="B1523" s="86"/>
      <c r="C1523" s="87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</row>
    <row r="1524" spans="1:13" ht="20.100000000000001" customHeight="1" x14ac:dyDescent="0.2">
      <c r="A1524" s="62"/>
      <c r="B1524" s="86"/>
      <c r="C1524" s="87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</row>
    <row r="1525" spans="1:13" ht="20.100000000000001" customHeight="1" x14ac:dyDescent="0.2">
      <c r="A1525" s="62"/>
      <c r="B1525" s="86"/>
      <c r="C1525" s="87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</row>
    <row r="1526" spans="1:13" ht="20.100000000000001" customHeight="1" x14ac:dyDescent="0.2">
      <c r="A1526" s="62"/>
      <c r="B1526" s="86"/>
      <c r="C1526" s="87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</row>
    <row r="1527" spans="1:13" ht="20.100000000000001" customHeight="1" x14ac:dyDescent="0.2">
      <c r="A1527" s="62"/>
      <c r="B1527" s="86"/>
      <c r="C1527" s="87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</row>
    <row r="1528" spans="1:13" ht="20.100000000000001" customHeight="1" x14ac:dyDescent="0.2">
      <c r="A1528" s="62"/>
      <c r="B1528" s="86"/>
      <c r="C1528" s="87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</row>
    <row r="1529" spans="1:13" ht="20.100000000000001" customHeight="1" x14ac:dyDescent="0.2">
      <c r="A1529" s="62"/>
      <c r="B1529" s="86"/>
      <c r="C1529" s="87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</row>
    <row r="1530" spans="1:13" ht="20.100000000000001" customHeight="1" x14ac:dyDescent="0.2">
      <c r="A1530" s="62"/>
      <c r="B1530" s="86"/>
      <c r="C1530" s="87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</row>
    <row r="1531" spans="1:13" ht="20.100000000000001" customHeight="1" x14ac:dyDescent="0.2">
      <c r="A1531" s="62"/>
      <c r="B1531" s="86"/>
      <c r="C1531" s="87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</row>
    <row r="1532" spans="1:13" ht="20.100000000000001" customHeight="1" x14ac:dyDescent="0.2">
      <c r="A1532" s="62"/>
      <c r="B1532" s="86"/>
      <c r="C1532" s="87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</row>
    <row r="1533" spans="1:13" ht="20.100000000000001" customHeight="1" x14ac:dyDescent="0.2">
      <c r="A1533" s="62"/>
      <c r="B1533" s="86"/>
      <c r="C1533" s="87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</row>
    <row r="1534" spans="1:13" ht="20.100000000000001" customHeight="1" x14ac:dyDescent="0.2">
      <c r="A1534" s="62"/>
      <c r="B1534" s="86"/>
      <c r="C1534" s="87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</row>
    <row r="1535" spans="1:13" ht="20.100000000000001" customHeight="1" x14ac:dyDescent="0.2">
      <c r="A1535" s="62"/>
      <c r="B1535" s="86"/>
      <c r="C1535" s="87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</row>
    <row r="1536" spans="1:13" ht="20.100000000000001" customHeight="1" x14ac:dyDescent="0.2">
      <c r="A1536" s="62"/>
      <c r="B1536" s="86"/>
      <c r="C1536" s="87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</row>
    <row r="1537" spans="1:13" ht="20.100000000000001" customHeight="1" x14ac:dyDescent="0.2">
      <c r="A1537" s="62"/>
      <c r="B1537" s="86"/>
      <c r="C1537" s="87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</row>
    <row r="1538" spans="1:13" ht="20.100000000000001" customHeight="1" x14ac:dyDescent="0.2">
      <c r="A1538" s="62"/>
      <c r="B1538" s="86"/>
      <c r="C1538" s="87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</row>
    <row r="1539" spans="1:13" ht="20.100000000000001" customHeight="1" x14ac:dyDescent="0.2">
      <c r="A1539" s="62"/>
      <c r="B1539" s="86"/>
      <c r="C1539" s="87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</row>
    <row r="1540" spans="1:13" ht="20.100000000000001" customHeight="1" x14ac:dyDescent="0.2">
      <c r="A1540" s="62"/>
      <c r="B1540" s="86"/>
      <c r="C1540" s="87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</row>
    <row r="1541" spans="1:13" ht="20.100000000000001" customHeight="1" x14ac:dyDescent="0.2">
      <c r="A1541" s="62"/>
      <c r="B1541" s="86"/>
      <c r="C1541" s="87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</row>
    <row r="1542" spans="1:13" ht="20.100000000000001" customHeight="1" x14ac:dyDescent="0.2">
      <c r="A1542" s="62"/>
      <c r="B1542" s="86"/>
      <c r="C1542" s="87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</row>
    <row r="1543" spans="1:13" ht="20.100000000000001" customHeight="1" x14ac:dyDescent="0.2">
      <c r="A1543" s="62"/>
      <c r="B1543" s="86"/>
      <c r="C1543" s="87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</row>
    <row r="1544" spans="1:13" ht="20.100000000000001" customHeight="1" x14ac:dyDescent="0.2">
      <c r="A1544" s="62"/>
      <c r="B1544" s="86"/>
      <c r="C1544" s="87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</row>
    <row r="1545" spans="1:13" ht="20.100000000000001" customHeight="1" x14ac:dyDescent="0.2">
      <c r="A1545" s="62"/>
      <c r="B1545" s="86"/>
      <c r="C1545" s="87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</row>
    <row r="1546" spans="1:13" ht="20.100000000000001" customHeight="1" x14ac:dyDescent="0.2">
      <c r="A1546" s="62"/>
      <c r="B1546" s="86"/>
      <c r="C1546" s="87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</row>
    <row r="1547" spans="1:13" ht="20.100000000000001" customHeight="1" x14ac:dyDescent="0.2">
      <c r="A1547" s="62"/>
      <c r="B1547" s="86"/>
      <c r="C1547" s="87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</row>
    <row r="1548" spans="1:13" ht="20.100000000000001" customHeight="1" x14ac:dyDescent="0.2">
      <c r="A1548" s="62"/>
      <c r="B1548" s="86"/>
      <c r="C1548" s="87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</row>
    <row r="1549" spans="1:13" ht="20.100000000000001" customHeight="1" x14ac:dyDescent="0.2">
      <c r="A1549" s="62"/>
      <c r="B1549" s="86"/>
      <c r="C1549" s="87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</row>
    <row r="1550" spans="1:13" ht="20.100000000000001" customHeight="1" x14ac:dyDescent="0.2">
      <c r="A1550" s="62"/>
      <c r="B1550" s="86"/>
      <c r="C1550" s="87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</row>
    <row r="1551" spans="1:13" ht="20.100000000000001" customHeight="1" x14ac:dyDescent="0.2">
      <c r="A1551" s="62"/>
      <c r="B1551" s="86"/>
      <c r="C1551" s="87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</row>
    <row r="1552" spans="1:13" ht="20.100000000000001" customHeight="1" x14ac:dyDescent="0.2">
      <c r="A1552" s="62"/>
      <c r="B1552" s="86"/>
      <c r="C1552" s="87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</row>
    <row r="1553" spans="1:13" ht="20.100000000000001" customHeight="1" x14ac:dyDescent="0.2">
      <c r="A1553" s="62"/>
      <c r="B1553" s="86"/>
      <c r="C1553" s="87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</row>
    <row r="1554" spans="1:13" ht="20.100000000000001" customHeight="1" x14ac:dyDescent="0.2">
      <c r="A1554" s="62"/>
      <c r="B1554" s="86"/>
      <c r="C1554" s="87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</row>
    <row r="1555" spans="1:13" ht="20.100000000000001" customHeight="1" x14ac:dyDescent="0.2">
      <c r="A1555" s="62"/>
      <c r="B1555" s="86"/>
      <c r="C1555" s="87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</row>
    <row r="1556" spans="1:13" ht="20.100000000000001" customHeight="1" x14ac:dyDescent="0.2">
      <c r="A1556" s="62"/>
      <c r="B1556" s="86"/>
      <c r="C1556" s="87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</row>
    <row r="1557" spans="1:13" ht="20.100000000000001" customHeight="1" x14ac:dyDescent="0.2">
      <c r="A1557" s="62"/>
      <c r="B1557" s="86"/>
      <c r="C1557" s="87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</row>
    <row r="1558" spans="1:13" ht="20.100000000000001" customHeight="1" x14ac:dyDescent="0.2">
      <c r="A1558" s="62"/>
      <c r="B1558" s="86"/>
      <c r="C1558" s="87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</row>
    <row r="1559" spans="1:13" ht="20.100000000000001" customHeight="1" x14ac:dyDescent="0.2">
      <c r="A1559" s="62"/>
      <c r="B1559" s="86"/>
      <c r="C1559" s="87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</row>
    <row r="1560" spans="1:13" ht="20.100000000000001" customHeight="1" x14ac:dyDescent="0.2">
      <c r="A1560" s="62"/>
      <c r="B1560" s="86"/>
      <c r="C1560" s="87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</row>
    <row r="1561" spans="1:13" ht="20.100000000000001" customHeight="1" x14ac:dyDescent="0.2">
      <c r="A1561" s="62"/>
      <c r="B1561" s="86"/>
      <c r="C1561" s="87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</row>
    <row r="1562" spans="1:13" ht="20.100000000000001" customHeight="1" x14ac:dyDescent="0.2">
      <c r="A1562" s="62"/>
      <c r="B1562" s="86"/>
      <c r="C1562" s="87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</row>
    <row r="1563" spans="1:13" ht="20.100000000000001" customHeight="1" x14ac:dyDescent="0.2">
      <c r="A1563" s="62"/>
      <c r="B1563" s="86"/>
      <c r="C1563" s="87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</row>
    <row r="1564" spans="1:13" ht="20.100000000000001" customHeight="1" x14ac:dyDescent="0.2">
      <c r="A1564" s="62"/>
      <c r="B1564" s="86"/>
      <c r="C1564" s="87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</row>
    <row r="1565" spans="1:13" ht="20.100000000000001" customHeight="1" x14ac:dyDescent="0.2">
      <c r="A1565" s="62"/>
      <c r="B1565" s="86"/>
      <c r="C1565" s="87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</row>
    <row r="1566" spans="1:13" ht="20.100000000000001" customHeight="1" x14ac:dyDescent="0.2">
      <c r="A1566" s="62"/>
      <c r="B1566" s="86"/>
      <c r="C1566" s="87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</row>
    <row r="1567" spans="1:13" ht="20.100000000000001" customHeight="1" x14ac:dyDescent="0.2">
      <c r="A1567" s="62"/>
      <c r="B1567" s="86"/>
      <c r="C1567" s="87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</row>
    <row r="1568" spans="1:13" ht="20.100000000000001" customHeight="1" x14ac:dyDescent="0.2">
      <c r="A1568" s="62"/>
      <c r="B1568" s="86"/>
      <c r="C1568" s="87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</row>
    <row r="1569" spans="1:13" ht="20.100000000000001" customHeight="1" x14ac:dyDescent="0.2">
      <c r="A1569" s="62"/>
      <c r="B1569" s="86"/>
      <c r="C1569" s="87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</row>
    <row r="1570" spans="1:13" ht="20.100000000000001" customHeight="1" x14ac:dyDescent="0.2">
      <c r="A1570" s="62"/>
      <c r="B1570" s="86"/>
      <c r="C1570" s="87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</row>
    <row r="1571" spans="1:13" ht="20.100000000000001" customHeight="1" x14ac:dyDescent="0.2">
      <c r="A1571" s="62"/>
      <c r="B1571" s="86"/>
      <c r="C1571" s="87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</row>
    <row r="1572" spans="1:13" ht="20.100000000000001" customHeight="1" x14ac:dyDescent="0.2">
      <c r="A1572" s="62"/>
      <c r="B1572" s="86"/>
      <c r="C1572" s="87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</row>
    <row r="1573" spans="1:13" ht="20.100000000000001" customHeight="1" x14ac:dyDescent="0.2">
      <c r="A1573" s="62"/>
      <c r="B1573" s="86"/>
      <c r="C1573" s="87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</row>
    <row r="1574" spans="1:13" ht="20.100000000000001" customHeight="1" x14ac:dyDescent="0.2">
      <c r="A1574" s="62"/>
      <c r="B1574" s="86"/>
      <c r="C1574" s="87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</row>
    <row r="1575" spans="1:13" ht="20.100000000000001" customHeight="1" x14ac:dyDescent="0.2">
      <c r="A1575" s="62"/>
      <c r="B1575" s="86"/>
      <c r="C1575" s="87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</row>
    <row r="1576" spans="1:13" ht="20.100000000000001" customHeight="1" x14ac:dyDescent="0.2">
      <c r="A1576" s="62"/>
      <c r="B1576" s="86"/>
      <c r="C1576" s="87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</row>
    <row r="1577" spans="1:13" ht="20.100000000000001" customHeight="1" x14ac:dyDescent="0.2">
      <c r="A1577" s="62"/>
      <c r="B1577" s="86"/>
      <c r="C1577" s="87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</row>
    <row r="1578" spans="1:13" ht="20.100000000000001" customHeight="1" x14ac:dyDescent="0.2">
      <c r="A1578" s="62"/>
      <c r="B1578" s="86"/>
      <c r="C1578" s="87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</row>
    <row r="1579" spans="1:13" ht="20.100000000000001" customHeight="1" x14ac:dyDescent="0.2">
      <c r="A1579" s="62"/>
      <c r="B1579" s="86"/>
      <c r="C1579" s="87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</row>
    <row r="1580" spans="1:13" ht="20.100000000000001" customHeight="1" x14ac:dyDescent="0.2">
      <c r="A1580" s="62"/>
      <c r="B1580" s="86"/>
      <c r="C1580" s="87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</row>
    <row r="1581" spans="1:13" ht="20.100000000000001" customHeight="1" x14ac:dyDescent="0.2">
      <c r="A1581" s="62"/>
      <c r="B1581" s="86"/>
      <c r="C1581" s="87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</row>
    <row r="1582" spans="1:13" ht="20.100000000000001" customHeight="1" x14ac:dyDescent="0.2">
      <c r="A1582" s="62"/>
      <c r="B1582" s="86"/>
      <c r="C1582" s="87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</row>
    <row r="1583" spans="1:13" ht="20.100000000000001" customHeight="1" x14ac:dyDescent="0.2">
      <c r="A1583" s="62"/>
      <c r="B1583" s="86"/>
      <c r="C1583" s="87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</row>
    <row r="1584" spans="1:13" ht="20.100000000000001" customHeight="1" x14ac:dyDescent="0.2">
      <c r="A1584" s="62"/>
      <c r="B1584" s="86"/>
      <c r="C1584" s="87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</row>
    <row r="1585" spans="1:13" ht="20.100000000000001" customHeight="1" x14ac:dyDescent="0.2">
      <c r="A1585" s="62"/>
      <c r="B1585" s="86"/>
      <c r="C1585" s="87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</row>
    <row r="1586" spans="1:13" ht="20.100000000000001" customHeight="1" x14ac:dyDescent="0.2">
      <c r="A1586" s="62"/>
      <c r="B1586" s="86"/>
      <c r="C1586" s="87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</row>
    <row r="1587" spans="1:13" ht="20.100000000000001" customHeight="1" x14ac:dyDescent="0.2">
      <c r="A1587" s="62"/>
      <c r="B1587" s="86"/>
      <c r="C1587" s="87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</row>
    <row r="1588" spans="1:13" ht="20.100000000000001" customHeight="1" x14ac:dyDescent="0.2">
      <c r="A1588" s="62"/>
      <c r="B1588" s="86"/>
      <c r="C1588" s="87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</row>
    <row r="1589" spans="1:13" ht="20.100000000000001" customHeight="1" x14ac:dyDescent="0.2">
      <c r="A1589" s="62"/>
      <c r="B1589" s="86"/>
      <c r="C1589" s="87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</row>
    <row r="1590" spans="1:13" ht="20.100000000000001" customHeight="1" x14ac:dyDescent="0.2">
      <c r="A1590" s="62"/>
      <c r="B1590" s="86"/>
      <c r="C1590" s="87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</row>
    <row r="1591" spans="1:13" ht="20.100000000000001" customHeight="1" x14ac:dyDescent="0.2">
      <c r="A1591" s="62"/>
      <c r="B1591" s="86"/>
      <c r="C1591" s="87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</row>
    <row r="1592" spans="1:13" ht="20.100000000000001" customHeight="1" x14ac:dyDescent="0.2">
      <c r="A1592" s="62"/>
      <c r="B1592" s="86"/>
      <c r="C1592" s="87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</row>
    <row r="1593" spans="1:13" ht="20.100000000000001" customHeight="1" x14ac:dyDescent="0.2">
      <c r="A1593" s="62"/>
      <c r="B1593" s="86"/>
      <c r="C1593" s="87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</row>
    <row r="1594" spans="1:13" ht="20.100000000000001" customHeight="1" x14ac:dyDescent="0.2">
      <c r="A1594" s="62"/>
      <c r="B1594" s="86"/>
      <c r="C1594" s="87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</row>
    <row r="1595" spans="1:13" ht="20.100000000000001" customHeight="1" x14ac:dyDescent="0.2">
      <c r="A1595" s="62"/>
      <c r="B1595" s="86"/>
      <c r="C1595" s="87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</row>
    <row r="1596" spans="1:13" ht="20.100000000000001" customHeight="1" x14ac:dyDescent="0.2">
      <c r="A1596" s="62"/>
      <c r="B1596" s="86"/>
      <c r="C1596" s="87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</row>
    <row r="1597" spans="1:13" ht="20.100000000000001" customHeight="1" x14ac:dyDescent="0.2">
      <c r="A1597" s="62"/>
      <c r="B1597" s="86"/>
      <c r="C1597" s="87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</row>
    <row r="1598" spans="1:13" ht="20.100000000000001" customHeight="1" x14ac:dyDescent="0.2">
      <c r="A1598" s="62"/>
      <c r="B1598" s="86"/>
      <c r="C1598" s="87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</row>
    <row r="1599" spans="1:13" ht="20.100000000000001" customHeight="1" x14ac:dyDescent="0.2">
      <c r="A1599" s="62"/>
      <c r="B1599" s="86"/>
      <c r="C1599" s="87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</row>
    <row r="1600" spans="1:13" ht="20.100000000000001" customHeight="1" x14ac:dyDescent="0.2">
      <c r="A1600" s="62"/>
      <c r="B1600" s="86"/>
      <c r="C1600" s="87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</row>
    <row r="1601" spans="1:13" ht="20.100000000000001" customHeight="1" x14ac:dyDescent="0.2">
      <c r="A1601" s="62"/>
      <c r="B1601" s="86"/>
      <c r="C1601" s="87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</row>
    <row r="1602" spans="1:13" ht="20.100000000000001" customHeight="1" x14ac:dyDescent="0.2">
      <c r="A1602" s="62"/>
      <c r="B1602" s="86"/>
      <c r="C1602" s="87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</row>
    <row r="1603" spans="1:13" ht="20.100000000000001" customHeight="1" x14ac:dyDescent="0.2">
      <c r="A1603" s="62"/>
      <c r="B1603" s="86"/>
      <c r="C1603" s="87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</row>
    <row r="1604" spans="1:13" ht="20.100000000000001" customHeight="1" x14ac:dyDescent="0.2">
      <c r="A1604" s="62"/>
      <c r="B1604" s="86"/>
      <c r="C1604" s="87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</row>
    <row r="1605" spans="1:13" ht="20.100000000000001" customHeight="1" x14ac:dyDescent="0.2">
      <c r="A1605" s="62"/>
      <c r="B1605" s="86"/>
      <c r="C1605" s="87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</row>
    <row r="1606" spans="1:13" ht="20.100000000000001" customHeight="1" x14ac:dyDescent="0.2">
      <c r="A1606" s="62"/>
      <c r="B1606" s="86"/>
      <c r="C1606" s="87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</row>
    <row r="1607" spans="1:13" ht="20.100000000000001" customHeight="1" x14ac:dyDescent="0.2">
      <c r="A1607" s="62"/>
      <c r="B1607" s="86"/>
      <c r="C1607" s="87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</row>
    <row r="1608" spans="1:13" ht="20.100000000000001" customHeight="1" x14ac:dyDescent="0.2">
      <c r="A1608" s="62"/>
      <c r="B1608" s="86"/>
      <c r="C1608" s="87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</row>
    <row r="1609" spans="1:13" ht="20.100000000000001" customHeight="1" x14ac:dyDescent="0.2">
      <c r="A1609" s="62"/>
      <c r="B1609" s="86"/>
      <c r="C1609" s="87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</row>
    <row r="1610" spans="1:13" ht="20.100000000000001" customHeight="1" x14ac:dyDescent="0.2">
      <c r="A1610" s="62"/>
      <c r="B1610" s="86"/>
      <c r="C1610" s="87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</row>
    <row r="1611" spans="1:13" ht="20.100000000000001" customHeight="1" x14ac:dyDescent="0.2">
      <c r="A1611" s="62"/>
      <c r="B1611" s="86"/>
      <c r="C1611" s="87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</row>
    <row r="1612" spans="1:13" ht="20.100000000000001" customHeight="1" x14ac:dyDescent="0.2">
      <c r="A1612" s="62"/>
      <c r="B1612" s="86"/>
      <c r="C1612" s="87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</row>
    <row r="1613" spans="1:13" ht="20.100000000000001" customHeight="1" x14ac:dyDescent="0.2">
      <c r="A1613" s="62"/>
      <c r="B1613" s="86"/>
      <c r="C1613" s="87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</row>
    <row r="1614" spans="1:13" ht="20.100000000000001" customHeight="1" x14ac:dyDescent="0.2">
      <c r="A1614" s="62"/>
      <c r="B1614" s="86"/>
      <c r="C1614" s="87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</row>
    <row r="1615" spans="1:13" ht="20.100000000000001" customHeight="1" x14ac:dyDescent="0.2">
      <c r="A1615" s="62"/>
      <c r="B1615" s="86"/>
      <c r="C1615" s="87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</row>
    <row r="1616" spans="1:13" ht="20.100000000000001" customHeight="1" x14ac:dyDescent="0.2">
      <c r="A1616" s="62"/>
      <c r="B1616" s="86"/>
      <c r="C1616" s="87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</row>
    <row r="1617" spans="1:13" ht="20.100000000000001" customHeight="1" x14ac:dyDescent="0.2">
      <c r="A1617" s="62"/>
      <c r="B1617" s="86"/>
      <c r="C1617" s="87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</row>
    <row r="1618" spans="1:13" ht="20.100000000000001" customHeight="1" x14ac:dyDescent="0.2">
      <c r="A1618" s="62"/>
      <c r="B1618" s="86"/>
      <c r="C1618" s="87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</row>
    <row r="1619" spans="1:13" ht="20.100000000000001" customHeight="1" x14ac:dyDescent="0.2">
      <c r="A1619" s="62"/>
      <c r="B1619" s="86"/>
      <c r="C1619" s="87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</row>
    <row r="1620" spans="1:13" ht="20.100000000000001" customHeight="1" x14ac:dyDescent="0.2">
      <c r="A1620" s="62"/>
      <c r="B1620" s="86"/>
      <c r="C1620" s="87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</row>
    <row r="1621" spans="1:13" ht="20.100000000000001" customHeight="1" x14ac:dyDescent="0.2">
      <c r="A1621" s="62"/>
      <c r="B1621" s="86"/>
      <c r="C1621" s="87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</row>
    <row r="1622" spans="1:13" ht="20.100000000000001" customHeight="1" x14ac:dyDescent="0.2">
      <c r="A1622" s="62"/>
      <c r="B1622" s="86"/>
      <c r="C1622" s="87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</row>
    <row r="1623" spans="1:13" ht="20.100000000000001" customHeight="1" x14ac:dyDescent="0.2">
      <c r="A1623" s="62"/>
      <c r="B1623" s="86"/>
      <c r="C1623" s="87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</row>
    <row r="1624" spans="1:13" ht="20.100000000000001" customHeight="1" x14ac:dyDescent="0.2">
      <c r="A1624" s="62"/>
      <c r="B1624" s="86"/>
      <c r="C1624" s="87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</row>
    <row r="1625" spans="1:13" ht="20.100000000000001" customHeight="1" x14ac:dyDescent="0.2">
      <c r="A1625" s="62"/>
      <c r="B1625" s="86"/>
      <c r="C1625" s="87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</row>
    <row r="1626" spans="1:13" ht="20.100000000000001" customHeight="1" x14ac:dyDescent="0.2">
      <c r="A1626" s="62"/>
      <c r="B1626" s="86"/>
      <c r="C1626" s="87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</row>
    <row r="1627" spans="1:13" ht="20.100000000000001" customHeight="1" x14ac:dyDescent="0.2">
      <c r="A1627" s="62"/>
      <c r="B1627" s="86"/>
      <c r="C1627" s="87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</row>
    <row r="1628" spans="1:13" ht="20.100000000000001" customHeight="1" x14ac:dyDescent="0.2">
      <c r="A1628" s="62"/>
      <c r="B1628" s="86"/>
      <c r="C1628" s="87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</row>
    <row r="1629" spans="1:13" ht="20.100000000000001" customHeight="1" x14ac:dyDescent="0.2">
      <c r="A1629" s="62"/>
      <c r="B1629" s="86"/>
      <c r="C1629" s="87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</row>
    <row r="1630" spans="1:13" ht="20.100000000000001" customHeight="1" x14ac:dyDescent="0.2">
      <c r="A1630" s="62"/>
      <c r="B1630" s="86"/>
      <c r="C1630" s="87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</row>
    <row r="1631" spans="1:13" ht="20.100000000000001" customHeight="1" x14ac:dyDescent="0.2">
      <c r="A1631" s="62"/>
      <c r="B1631" s="86"/>
      <c r="C1631" s="87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</row>
    <row r="1632" spans="1:13" ht="20.100000000000001" customHeight="1" x14ac:dyDescent="0.2">
      <c r="A1632" s="62"/>
      <c r="B1632" s="86"/>
      <c r="C1632" s="87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</row>
    <row r="1633" spans="1:13" ht="20.100000000000001" customHeight="1" x14ac:dyDescent="0.2">
      <c r="A1633" s="62"/>
      <c r="B1633" s="86"/>
      <c r="C1633" s="87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</row>
    <row r="1634" spans="1:13" ht="20.100000000000001" customHeight="1" x14ac:dyDescent="0.2">
      <c r="A1634" s="62"/>
      <c r="B1634" s="86"/>
      <c r="C1634" s="87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</row>
    <row r="1635" spans="1:13" ht="20.100000000000001" customHeight="1" x14ac:dyDescent="0.2">
      <c r="A1635" s="62"/>
      <c r="B1635" s="86"/>
      <c r="C1635" s="87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</row>
    <row r="1636" spans="1:13" ht="20.100000000000001" customHeight="1" x14ac:dyDescent="0.2">
      <c r="A1636" s="62"/>
      <c r="B1636" s="86"/>
      <c r="C1636" s="87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</row>
    <row r="1637" spans="1:13" ht="20.100000000000001" customHeight="1" x14ac:dyDescent="0.2">
      <c r="A1637" s="62"/>
      <c r="B1637" s="86"/>
      <c r="C1637" s="87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</row>
    <row r="1638" spans="1:13" ht="20.100000000000001" customHeight="1" x14ac:dyDescent="0.2">
      <c r="A1638" s="62"/>
      <c r="B1638" s="86"/>
      <c r="C1638" s="87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</row>
    <row r="1639" spans="1:13" ht="20.100000000000001" customHeight="1" x14ac:dyDescent="0.2">
      <c r="A1639" s="62"/>
      <c r="B1639" s="86"/>
      <c r="C1639" s="87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</row>
    <row r="1640" spans="1:13" ht="20.100000000000001" customHeight="1" x14ac:dyDescent="0.2">
      <c r="A1640" s="62"/>
      <c r="B1640" s="86"/>
      <c r="C1640" s="87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</row>
    <row r="1641" spans="1:13" ht="20.100000000000001" customHeight="1" x14ac:dyDescent="0.2">
      <c r="A1641" s="62"/>
      <c r="B1641" s="86"/>
      <c r="C1641" s="87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</row>
    <row r="1642" spans="1:13" ht="20.100000000000001" customHeight="1" x14ac:dyDescent="0.2">
      <c r="A1642" s="62"/>
      <c r="B1642" s="86"/>
      <c r="C1642" s="87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</row>
    <row r="1643" spans="1:13" ht="20.100000000000001" customHeight="1" x14ac:dyDescent="0.2">
      <c r="A1643" s="62"/>
      <c r="B1643" s="86"/>
      <c r="C1643" s="87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</row>
    <row r="1644" spans="1:13" ht="20.100000000000001" customHeight="1" x14ac:dyDescent="0.2">
      <c r="A1644" s="62"/>
      <c r="B1644" s="86"/>
      <c r="C1644" s="87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</row>
    <row r="1645" spans="1:13" ht="20.100000000000001" customHeight="1" x14ac:dyDescent="0.2">
      <c r="A1645" s="62"/>
      <c r="B1645" s="86"/>
      <c r="C1645" s="87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</row>
    <row r="1646" spans="1:13" ht="20.100000000000001" customHeight="1" x14ac:dyDescent="0.2">
      <c r="A1646" s="62"/>
      <c r="B1646" s="86"/>
      <c r="C1646" s="87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</row>
    <row r="1647" spans="1:13" ht="20.100000000000001" customHeight="1" x14ac:dyDescent="0.2">
      <c r="A1647" s="62"/>
      <c r="B1647" s="86"/>
      <c r="C1647" s="87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</row>
    <row r="1648" spans="1:13" ht="20.100000000000001" customHeight="1" x14ac:dyDescent="0.2">
      <c r="A1648" s="62"/>
      <c r="B1648" s="86"/>
      <c r="C1648" s="87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</row>
    <row r="1649" spans="1:13" ht="20.100000000000001" customHeight="1" x14ac:dyDescent="0.2">
      <c r="A1649" s="62"/>
      <c r="B1649" s="86"/>
      <c r="C1649" s="87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</row>
    <row r="1650" spans="1:13" ht="20.100000000000001" customHeight="1" x14ac:dyDescent="0.2">
      <c r="A1650" s="62"/>
      <c r="B1650" s="86"/>
      <c r="C1650" s="87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</row>
    <row r="1651" spans="1:13" ht="20.100000000000001" customHeight="1" x14ac:dyDescent="0.2">
      <c r="A1651" s="62"/>
      <c r="B1651" s="86"/>
      <c r="C1651" s="87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</row>
    <row r="1652" spans="1:13" ht="20.100000000000001" customHeight="1" x14ac:dyDescent="0.2">
      <c r="A1652" s="62"/>
      <c r="B1652" s="86"/>
      <c r="C1652" s="87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</row>
    <row r="1653" spans="1:13" ht="20.100000000000001" customHeight="1" x14ac:dyDescent="0.2">
      <c r="A1653" s="62"/>
      <c r="B1653" s="86"/>
      <c r="C1653" s="87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</row>
    <row r="1654" spans="1:13" ht="20.100000000000001" customHeight="1" x14ac:dyDescent="0.2">
      <c r="A1654" s="62"/>
      <c r="B1654" s="86"/>
      <c r="C1654" s="87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</row>
    <row r="1655" spans="1:13" ht="20.100000000000001" customHeight="1" x14ac:dyDescent="0.2">
      <c r="A1655" s="62"/>
      <c r="B1655" s="86"/>
      <c r="C1655" s="87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</row>
    <row r="1656" spans="1:13" ht="20.100000000000001" customHeight="1" x14ac:dyDescent="0.2">
      <c r="A1656" s="62"/>
      <c r="B1656" s="86"/>
      <c r="C1656" s="87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</row>
    <row r="1657" spans="1:13" ht="20.100000000000001" customHeight="1" x14ac:dyDescent="0.2">
      <c r="A1657" s="62"/>
      <c r="B1657" s="86"/>
      <c r="C1657" s="87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</row>
    <row r="1658" spans="1:13" ht="20.100000000000001" customHeight="1" x14ac:dyDescent="0.2">
      <c r="A1658" s="62"/>
      <c r="B1658" s="86"/>
      <c r="C1658" s="87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</row>
    <row r="1659" spans="1:13" ht="20.100000000000001" customHeight="1" x14ac:dyDescent="0.2">
      <c r="A1659" s="62"/>
      <c r="B1659" s="86"/>
      <c r="C1659" s="87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</row>
    <row r="1660" spans="1:13" ht="20.100000000000001" customHeight="1" x14ac:dyDescent="0.2">
      <c r="A1660" s="62"/>
      <c r="B1660" s="86"/>
      <c r="C1660" s="87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</row>
    <row r="1661" spans="1:13" ht="20.100000000000001" customHeight="1" x14ac:dyDescent="0.2">
      <c r="A1661" s="62"/>
      <c r="B1661" s="86"/>
      <c r="C1661" s="87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</row>
    <row r="1662" spans="1:13" ht="20.100000000000001" customHeight="1" x14ac:dyDescent="0.2">
      <c r="A1662" s="62"/>
      <c r="B1662" s="86"/>
      <c r="C1662" s="87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</row>
    <row r="1663" spans="1:13" ht="20.100000000000001" customHeight="1" x14ac:dyDescent="0.2">
      <c r="A1663" s="62"/>
      <c r="B1663" s="86"/>
      <c r="C1663" s="87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</row>
    <row r="1664" spans="1:13" ht="20.100000000000001" customHeight="1" x14ac:dyDescent="0.2">
      <c r="A1664" s="62"/>
      <c r="B1664" s="86"/>
      <c r="C1664" s="87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</row>
    <row r="1665" spans="1:13" ht="20.100000000000001" customHeight="1" x14ac:dyDescent="0.2">
      <c r="A1665" s="62"/>
      <c r="B1665" s="86"/>
      <c r="C1665" s="87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</row>
    <row r="1666" spans="1:13" ht="20.100000000000001" customHeight="1" x14ac:dyDescent="0.2">
      <c r="A1666" s="62"/>
      <c r="B1666" s="86"/>
      <c r="C1666" s="87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</row>
    <row r="1667" spans="1:13" ht="20.100000000000001" customHeight="1" x14ac:dyDescent="0.2">
      <c r="A1667" s="62"/>
      <c r="B1667" s="86"/>
      <c r="C1667" s="87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</row>
    <row r="1668" spans="1:13" ht="20.100000000000001" customHeight="1" x14ac:dyDescent="0.2">
      <c r="A1668" s="62"/>
      <c r="B1668" s="86"/>
      <c r="C1668" s="87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</row>
    <row r="1669" spans="1:13" ht="20.100000000000001" customHeight="1" x14ac:dyDescent="0.2">
      <c r="A1669" s="62"/>
      <c r="B1669" s="86"/>
      <c r="C1669" s="87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</row>
    <row r="1670" spans="1:13" ht="20.100000000000001" customHeight="1" x14ac:dyDescent="0.2">
      <c r="A1670" s="62"/>
      <c r="B1670" s="86"/>
      <c r="C1670" s="87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</row>
    <row r="1671" spans="1:13" ht="20.100000000000001" customHeight="1" x14ac:dyDescent="0.2">
      <c r="A1671" s="62"/>
      <c r="B1671" s="86"/>
      <c r="C1671" s="87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</row>
    <row r="1672" spans="1:13" ht="20.100000000000001" customHeight="1" x14ac:dyDescent="0.2">
      <c r="A1672" s="62"/>
      <c r="B1672" s="86"/>
      <c r="C1672" s="87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</row>
    <row r="1673" spans="1:13" ht="20.100000000000001" customHeight="1" x14ac:dyDescent="0.2">
      <c r="A1673" s="62"/>
      <c r="B1673" s="86"/>
      <c r="C1673" s="87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</row>
    <row r="1674" spans="1:13" ht="20.100000000000001" customHeight="1" x14ac:dyDescent="0.2">
      <c r="A1674" s="62"/>
      <c r="B1674" s="86"/>
      <c r="C1674" s="87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</row>
    <row r="1675" spans="1:13" ht="20.100000000000001" customHeight="1" x14ac:dyDescent="0.2">
      <c r="A1675" s="62"/>
      <c r="B1675" s="86"/>
      <c r="C1675" s="87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</row>
    <row r="1676" spans="1:13" ht="20.100000000000001" customHeight="1" x14ac:dyDescent="0.2">
      <c r="A1676" s="62"/>
      <c r="B1676" s="86"/>
      <c r="C1676" s="87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</row>
    <row r="1677" spans="1:13" ht="20.100000000000001" customHeight="1" x14ac:dyDescent="0.2">
      <c r="A1677" s="62"/>
      <c r="B1677" s="86"/>
      <c r="C1677" s="87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</row>
    <row r="1678" spans="1:13" ht="20.100000000000001" customHeight="1" x14ac:dyDescent="0.2">
      <c r="A1678" s="62"/>
      <c r="B1678" s="86"/>
      <c r="C1678" s="87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</row>
    <row r="1679" spans="1:13" ht="20.100000000000001" customHeight="1" x14ac:dyDescent="0.2">
      <c r="A1679" s="62"/>
      <c r="B1679" s="86"/>
      <c r="C1679" s="87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</row>
    <row r="1680" spans="1:13" ht="20.100000000000001" customHeight="1" x14ac:dyDescent="0.2">
      <c r="A1680" s="62"/>
      <c r="B1680" s="86"/>
      <c r="C1680" s="87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</row>
    <row r="1681" spans="1:13" ht="20.100000000000001" customHeight="1" x14ac:dyDescent="0.2">
      <c r="A1681" s="62"/>
      <c r="B1681" s="86"/>
      <c r="C1681" s="87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</row>
    <row r="1682" spans="1:13" ht="20.100000000000001" customHeight="1" x14ac:dyDescent="0.2">
      <c r="A1682" s="62"/>
      <c r="B1682" s="86"/>
      <c r="C1682" s="87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</row>
    <row r="1683" spans="1:13" ht="20.100000000000001" customHeight="1" x14ac:dyDescent="0.2">
      <c r="A1683" s="62"/>
      <c r="B1683" s="86"/>
      <c r="C1683" s="87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</row>
    <row r="1684" spans="1:13" ht="20.100000000000001" customHeight="1" x14ac:dyDescent="0.2">
      <c r="A1684" s="62"/>
      <c r="B1684" s="86"/>
      <c r="C1684" s="87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</row>
    <row r="1685" spans="1:13" ht="20.100000000000001" customHeight="1" x14ac:dyDescent="0.2">
      <c r="A1685" s="62"/>
      <c r="B1685" s="86"/>
      <c r="C1685" s="87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</row>
    <row r="1686" spans="1:13" ht="20.100000000000001" customHeight="1" x14ac:dyDescent="0.2">
      <c r="A1686" s="62"/>
      <c r="B1686" s="86"/>
      <c r="C1686" s="87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</row>
    <row r="1687" spans="1:13" ht="20.100000000000001" customHeight="1" x14ac:dyDescent="0.2">
      <c r="A1687" s="62"/>
      <c r="B1687" s="86"/>
      <c r="C1687" s="87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</row>
    <row r="1688" spans="1:13" ht="20.100000000000001" customHeight="1" x14ac:dyDescent="0.2">
      <c r="A1688" s="62"/>
      <c r="B1688" s="86"/>
      <c r="C1688" s="87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</row>
    <row r="1689" spans="1:13" ht="20.100000000000001" customHeight="1" x14ac:dyDescent="0.2">
      <c r="A1689" s="62"/>
      <c r="B1689" s="86"/>
      <c r="C1689" s="87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</row>
    <row r="1690" spans="1:13" ht="20.100000000000001" customHeight="1" x14ac:dyDescent="0.2">
      <c r="A1690" s="62"/>
      <c r="B1690" s="86"/>
      <c r="C1690" s="87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</row>
    <row r="1691" spans="1:13" ht="20.100000000000001" customHeight="1" x14ac:dyDescent="0.2">
      <c r="A1691" s="62"/>
      <c r="B1691" s="86"/>
      <c r="C1691" s="87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</row>
    <row r="1692" spans="1:13" ht="20.100000000000001" customHeight="1" x14ac:dyDescent="0.2">
      <c r="A1692" s="62"/>
      <c r="B1692" s="86"/>
      <c r="C1692" s="87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</row>
    <row r="1693" spans="1:13" ht="20.100000000000001" customHeight="1" x14ac:dyDescent="0.2">
      <c r="A1693" s="62"/>
      <c r="B1693" s="86"/>
      <c r="C1693" s="87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</row>
    <row r="1694" spans="1:13" ht="20.100000000000001" customHeight="1" x14ac:dyDescent="0.2">
      <c r="A1694" s="62"/>
      <c r="B1694" s="86"/>
      <c r="C1694" s="87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</row>
    <row r="1695" spans="1:13" ht="20.100000000000001" customHeight="1" x14ac:dyDescent="0.2">
      <c r="A1695" s="62"/>
      <c r="B1695" s="86"/>
      <c r="C1695" s="87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</row>
    <row r="1696" spans="1:13" ht="20.100000000000001" customHeight="1" x14ac:dyDescent="0.2">
      <c r="A1696" s="62"/>
      <c r="B1696" s="86"/>
      <c r="C1696" s="87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</row>
    <row r="1697" spans="1:13" ht="20.100000000000001" customHeight="1" x14ac:dyDescent="0.2">
      <c r="A1697" s="62"/>
      <c r="B1697" s="86"/>
      <c r="C1697" s="87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</row>
    <row r="1698" spans="1:13" ht="20.100000000000001" customHeight="1" x14ac:dyDescent="0.2">
      <c r="A1698" s="62"/>
      <c r="B1698" s="86"/>
      <c r="C1698" s="87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</row>
    <row r="1699" spans="1:13" ht="20.100000000000001" customHeight="1" x14ac:dyDescent="0.2">
      <c r="A1699" s="62"/>
      <c r="B1699" s="86"/>
      <c r="C1699" s="87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</row>
    <row r="1700" spans="1:13" ht="20.100000000000001" customHeight="1" x14ac:dyDescent="0.2">
      <c r="A1700" s="62"/>
      <c r="B1700" s="86"/>
      <c r="C1700" s="87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</row>
    <row r="1701" spans="1:13" ht="20.100000000000001" customHeight="1" x14ac:dyDescent="0.2">
      <c r="A1701" s="62"/>
      <c r="B1701" s="86"/>
      <c r="C1701" s="87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</row>
    <row r="1702" spans="1:13" ht="20.100000000000001" customHeight="1" x14ac:dyDescent="0.2">
      <c r="A1702" s="62"/>
      <c r="B1702" s="86"/>
      <c r="C1702" s="87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</row>
    <row r="1703" spans="1:13" ht="20.100000000000001" customHeight="1" x14ac:dyDescent="0.2">
      <c r="A1703" s="62"/>
      <c r="B1703" s="86"/>
      <c r="C1703" s="87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</row>
    <row r="1704" spans="1:13" ht="20.100000000000001" customHeight="1" x14ac:dyDescent="0.2">
      <c r="A1704" s="62"/>
      <c r="B1704" s="86"/>
      <c r="C1704" s="87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</row>
    <row r="1705" spans="1:13" ht="20.100000000000001" customHeight="1" x14ac:dyDescent="0.2">
      <c r="A1705" s="62"/>
      <c r="B1705" s="86"/>
      <c r="C1705" s="87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</row>
    <row r="1706" spans="1:13" ht="20.100000000000001" customHeight="1" x14ac:dyDescent="0.2">
      <c r="A1706" s="62"/>
      <c r="B1706" s="86"/>
      <c r="C1706" s="87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</row>
    <row r="1707" spans="1:13" ht="20.100000000000001" customHeight="1" x14ac:dyDescent="0.2">
      <c r="A1707" s="62"/>
      <c r="B1707" s="86"/>
      <c r="C1707" s="87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</row>
    <row r="1708" spans="1:13" ht="20.100000000000001" customHeight="1" x14ac:dyDescent="0.2">
      <c r="A1708" s="62"/>
      <c r="B1708" s="86"/>
      <c r="C1708" s="87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</row>
    <row r="1709" spans="1:13" ht="20.100000000000001" customHeight="1" x14ac:dyDescent="0.2">
      <c r="A1709" s="62"/>
      <c r="B1709" s="86"/>
      <c r="C1709" s="87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</row>
    <row r="1710" spans="1:13" ht="20.100000000000001" customHeight="1" x14ac:dyDescent="0.2">
      <c r="A1710" s="62"/>
      <c r="B1710" s="86"/>
      <c r="C1710" s="87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</row>
    <row r="1711" spans="1:13" ht="20.100000000000001" customHeight="1" x14ac:dyDescent="0.2">
      <c r="A1711" s="62"/>
      <c r="B1711" s="86"/>
      <c r="C1711" s="87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</row>
    <row r="1712" spans="1:13" ht="20.100000000000001" customHeight="1" x14ac:dyDescent="0.2">
      <c r="A1712" s="62"/>
      <c r="B1712" s="86"/>
      <c r="C1712" s="87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</row>
    <row r="1713" spans="1:13" ht="20.100000000000001" customHeight="1" x14ac:dyDescent="0.2">
      <c r="A1713" s="62"/>
      <c r="B1713" s="86"/>
      <c r="C1713" s="87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</row>
    <row r="1714" spans="1:13" ht="20.100000000000001" customHeight="1" x14ac:dyDescent="0.2">
      <c r="A1714" s="62"/>
      <c r="B1714" s="86"/>
      <c r="C1714" s="87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</row>
    <row r="1715" spans="1:13" ht="20.100000000000001" customHeight="1" x14ac:dyDescent="0.2">
      <c r="A1715" s="62"/>
      <c r="B1715" s="86"/>
      <c r="C1715" s="87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</row>
    <row r="1716" spans="1:13" ht="20.100000000000001" customHeight="1" x14ac:dyDescent="0.2">
      <c r="A1716" s="62"/>
      <c r="B1716" s="86"/>
      <c r="C1716" s="87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</row>
    <row r="1717" spans="1:13" ht="20.100000000000001" customHeight="1" x14ac:dyDescent="0.2">
      <c r="A1717" s="62"/>
      <c r="B1717" s="86"/>
      <c r="C1717" s="87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</row>
    <row r="1718" spans="1:13" ht="20.100000000000001" customHeight="1" x14ac:dyDescent="0.2">
      <c r="A1718" s="62"/>
      <c r="B1718" s="86"/>
      <c r="C1718" s="87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</row>
    <row r="1719" spans="1:13" ht="20.100000000000001" customHeight="1" x14ac:dyDescent="0.2">
      <c r="A1719" s="62"/>
      <c r="B1719" s="86"/>
      <c r="C1719" s="87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</row>
    <row r="1720" spans="1:13" ht="20.100000000000001" customHeight="1" x14ac:dyDescent="0.2">
      <c r="A1720" s="62"/>
      <c r="B1720" s="86"/>
      <c r="C1720" s="87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</row>
    <row r="1721" spans="1:13" ht="20.100000000000001" customHeight="1" x14ac:dyDescent="0.2">
      <c r="A1721" s="62"/>
      <c r="B1721" s="86"/>
      <c r="C1721" s="87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</row>
    <row r="1722" spans="1:13" ht="20.100000000000001" customHeight="1" x14ac:dyDescent="0.2">
      <c r="A1722" s="62"/>
      <c r="B1722" s="86"/>
      <c r="C1722" s="87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</row>
    <row r="1723" spans="1:13" ht="20.100000000000001" customHeight="1" x14ac:dyDescent="0.2">
      <c r="A1723" s="62"/>
      <c r="B1723" s="86"/>
      <c r="C1723" s="87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</row>
    <row r="1724" spans="1:13" ht="20.100000000000001" customHeight="1" x14ac:dyDescent="0.2">
      <c r="A1724" s="62"/>
      <c r="B1724" s="86"/>
      <c r="C1724" s="87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</row>
    <row r="1725" spans="1:13" ht="20.100000000000001" customHeight="1" x14ac:dyDescent="0.2">
      <c r="A1725" s="62"/>
      <c r="B1725" s="86"/>
      <c r="C1725" s="87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</row>
    <row r="1726" spans="1:13" ht="20.100000000000001" customHeight="1" x14ac:dyDescent="0.2">
      <c r="A1726" s="62"/>
      <c r="B1726" s="86"/>
      <c r="C1726" s="87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</row>
    <row r="1727" spans="1:13" ht="20.100000000000001" customHeight="1" x14ac:dyDescent="0.2">
      <c r="A1727" s="62"/>
      <c r="B1727" s="86"/>
      <c r="C1727" s="87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</row>
    <row r="1728" spans="1:13" ht="20.100000000000001" customHeight="1" x14ac:dyDescent="0.2">
      <c r="A1728" s="62"/>
      <c r="B1728" s="86"/>
      <c r="C1728" s="87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</row>
    <row r="1729" spans="1:13" ht="20.100000000000001" customHeight="1" x14ac:dyDescent="0.2">
      <c r="A1729" s="62"/>
      <c r="B1729" s="86"/>
      <c r="C1729" s="87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</row>
    <row r="1730" spans="1:13" ht="20.100000000000001" customHeight="1" x14ac:dyDescent="0.2">
      <c r="A1730" s="62"/>
      <c r="B1730" s="86"/>
      <c r="C1730" s="87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</row>
    <row r="1731" spans="1:13" ht="20.100000000000001" customHeight="1" x14ac:dyDescent="0.2">
      <c r="A1731" s="62"/>
      <c r="B1731" s="86"/>
      <c r="C1731" s="87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</row>
    <row r="1732" spans="1:13" ht="20.100000000000001" customHeight="1" x14ac:dyDescent="0.2">
      <c r="A1732" s="62"/>
      <c r="B1732" s="86"/>
      <c r="C1732" s="87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</row>
    <row r="1733" spans="1:13" ht="20.100000000000001" customHeight="1" x14ac:dyDescent="0.2">
      <c r="A1733" s="62"/>
      <c r="B1733" s="86"/>
      <c r="C1733" s="87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</row>
    <row r="1734" spans="1:13" ht="20.100000000000001" customHeight="1" x14ac:dyDescent="0.2">
      <c r="A1734" s="62"/>
      <c r="B1734" s="86"/>
      <c r="C1734" s="87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</row>
    <row r="1735" spans="1:13" ht="20.100000000000001" customHeight="1" x14ac:dyDescent="0.2">
      <c r="A1735" s="62"/>
      <c r="B1735" s="86"/>
      <c r="C1735" s="87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</row>
    <row r="1736" spans="1:13" ht="20.100000000000001" customHeight="1" x14ac:dyDescent="0.2">
      <c r="A1736" s="62"/>
      <c r="B1736" s="86"/>
      <c r="C1736" s="87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</row>
    <row r="1737" spans="1:13" ht="20.100000000000001" customHeight="1" x14ac:dyDescent="0.2">
      <c r="A1737" s="62"/>
      <c r="B1737" s="86"/>
      <c r="C1737" s="87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</row>
    <row r="1738" spans="1:13" ht="20.100000000000001" customHeight="1" x14ac:dyDescent="0.2">
      <c r="A1738" s="62"/>
      <c r="B1738" s="86"/>
      <c r="C1738" s="87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</row>
    <row r="1739" spans="1:13" ht="20.100000000000001" customHeight="1" x14ac:dyDescent="0.2">
      <c r="A1739" s="62"/>
      <c r="B1739" s="86"/>
      <c r="C1739" s="87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</row>
    <row r="1740" spans="1:13" ht="20.100000000000001" customHeight="1" x14ac:dyDescent="0.2">
      <c r="A1740" s="62"/>
      <c r="B1740" s="86"/>
      <c r="C1740" s="87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</row>
    <row r="1741" spans="1:13" ht="20.100000000000001" customHeight="1" x14ac:dyDescent="0.2">
      <c r="A1741" s="62"/>
      <c r="B1741" s="86"/>
      <c r="C1741" s="87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</row>
    <row r="1742" spans="1:13" ht="20.100000000000001" customHeight="1" x14ac:dyDescent="0.2">
      <c r="A1742" s="62"/>
      <c r="B1742" s="86"/>
      <c r="C1742" s="87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</row>
    <row r="1743" spans="1:13" ht="20.100000000000001" customHeight="1" x14ac:dyDescent="0.2">
      <c r="A1743" s="62"/>
      <c r="B1743" s="86"/>
      <c r="C1743" s="87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</row>
    <row r="1744" spans="1:13" ht="20.100000000000001" customHeight="1" x14ac:dyDescent="0.2">
      <c r="A1744" s="62"/>
      <c r="B1744" s="86"/>
      <c r="C1744" s="87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</row>
    <row r="1745" spans="1:13" ht="20.100000000000001" customHeight="1" x14ac:dyDescent="0.2">
      <c r="A1745" s="62"/>
      <c r="B1745" s="86"/>
      <c r="C1745" s="87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</row>
    <row r="1746" spans="1:13" ht="20.100000000000001" customHeight="1" x14ac:dyDescent="0.2">
      <c r="A1746" s="62"/>
      <c r="B1746" s="86"/>
      <c r="C1746" s="87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</row>
    <row r="1747" spans="1:13" ht="20.100000000000001" customHeight="1" x14ac:dyDescent="0.2">
      <c r="A1747" s="62"/>
      <c r="B1747" s="86"/>
      <c r="C1747" s="87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</row>
    <row r="1748" spans="1:13" ht="20.100000000000001" customHeight="1" x14ac:dyDescent="0.2">
      <c r="A1748" s="62"/>
      <c r="B1748" s="86"/>
      <c r="C1748" s="87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</row>
    <row r="1749" spans="1:13" ht="20.100000000000001" customHeight="1" x14ac:dyDescent="0.2">
      <c r="A1749" s="62"/>
      <c r="B1749" s="86"/>
      <c r="C1749" s="87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</row>
    <row r="1750" spans="1:13" ht="20.100000000000001" customHeight="1" x14ac:dyDescent="0.2">
      <c r="A1750" s="62"/>
      <c r="B1750" s="86"/>
      <c r="C1750" s="87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</row>
    <row r="1751" spans="1:13" ht="20.100000000000001" customHeight="1" x14ac:dyDescent="0.2">
      <c r="A1751" s="62"/>
      <c r="B1751" s="86"/>
      <c r="C1751" s="87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</row>
    <row r="1752" spans="1:13" ht="20.100000000000001" customHeight="1" x14ac:dyDescent="0.2">
      <c r="A1752" s="62"/>
      <c r="B1752" s="86"/>
      <c r="C1752" s="87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</row>
    <row r="1753" spans="1:13" ht="20.100000000000001" customHeight="1" x14ac:dyDescent="0.2">
      <c r="A1753" s="62"/>
      <c r="B1753" s="86"/>
      <c r="C1753" s="87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</row>
    <row r="1754" spans="1:13" ht="20.100000000000001" customHeight="1" x14ac:dyDescent="0.2">
      <c r="A1754" s="62"/>
      <c r="B1754" s="86"/>
      <c r="C1754" s="87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</row>
    <row r="1755" spans="1:13" ht="20.100000000000001" customHeight="1" x14ac:dyDescent="0.2">
      <c r="A1755" s="62"/>
      <c r="B1755" s="86"/>
      <c r="C1755" s="87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</row>
    <row r="1756" spans="1:13" ht="20.100000000000001" customHeight="1" x14ac:dyDescent="0.2">
      <c r="A1756" s="62"/>
      <c r="B1756" s="86"/>
      <c r="C1756" s="87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</row>
    <row r="1757" spans="1:13" ht="20.100000000000001" customHeight="1" x14ac:dyDescent="0.2">
      <c r="A1757" s="62"/>
      <c r="B1757" s="86"/>
      <c r="C1757" s="87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</row>
    <row r="1758" spans="1:13" ht="20.100000000000001" customHeight="1" x14ac:dyDescent="0.2">
      <c r="A1758" s="62"/>
      <c r="B1758" s="86"/>
      <c r="C1758" s="87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</row>
    <row r="1759" spans="1:13" ht="20.100000000000001" customHeight="1" x14ac:dyDescent="0.2">
      <c r="A1759" s="62"/>
      <c r="B1759" s="86"/>
      <c r="C1759" s="87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</row>
    <row r="1760" spans="1:13" ht="20.100000000000001" customHeight="1" x14ac:dyDescent="0.2">
      <c r="A1760" s="62"/>
      <c r="B1760" s="86"/>
      <c r="C1760" s="87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</row>
    <row r="1761" spans="1:13" ht="20.100000000000001" customHeight="1" x14ac:dyDescent="0.2">
      <c r="A1761" s="62"/>
      <c r="B1761" s="86"/>
      <c r="C1761" s="87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</row>
    <row r="1762" spans="1:13" ht="20.100000000000001" customHeight="1" x14ac:dyDescent="0.2">
      <c r="A1762" s="62"/>
      <c r="B1762" s="86"/>
      <c r="C1762" s="87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</row>
    <row r="1763" spans="1:13" ht="20.100000000000001" customHeight="1" x14ac:dyDescent="0.2">
      <c r="A1763" s="62"/>
      <c r="B1763" s="86"/>
      <c r="C1763" s="87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</row>
    <row r="1764" spans="1:13" ht="20.100000000000001" customHeight="1" x14ac:dyDescent="0.2">
      <c r="A1764" s="62"/>
      <c r="B1764" s="86"/>
      <c r="C1764" s="87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</row>
    <row r="1765" spans="1:13" ht="20.100000000000001" customHeight="1" x14ac:dyDescent="0.2">
      <c r="A1765" s="62"/>
      <c r="B1765" s="86"/>
      <c r="C1765" s="87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</row>
    <row r="1766" spans="1:13" ht="20.100000000000001" customHeight="1" x14ac:dyDescent="0.2">
      <c r="A1766" s="62"/>
      <c r="B1766" s="86"/>
      <c r="C1766" s="87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</row>
    <row r="1767" spans="1:13" ht="20.100000000000001" customHeight="1" x14ac:dyDescent="0.2">
      <c r="A1767" s="62"/>
      <c r="B1767" s="86"/>
      <c r="C1767" s="87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</row>
    <row r="1768" spans="1:13" ht="20.100000000000001" customHeight="1" x14ac:dyDescent="0.2">
      <c r="A1768" s="62"/>
      <c r="B1768" s="86"/>
      <c r="C1768" s="87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</row>
    <row r="1769" spans="1:13" ht="20.100000000000001" customHeight="1" x14ac:dyDescent="0.2">
      <c r="A1769" s="62"/>
      <c r="B1769" s="86"/>
      <c r="C1769" s="87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</row>
    <row r="1770" spans="1:13" ht="20.100000000000001" customHeight="1" x14ac:dyDescent="0.2">
      <c r="A1770" s="62"/>
      <c r="B1770" s="86"/>
      <c r="C1770" s="87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</row>
    <row r="1771" spans="1:13" ht="20.100000000000001" customHeight="1" x14ac:dyDescent="0.2">
      <c r="A1771" s="62"/>
      <c r="B1771" s="86"/>
      <c r="C1771" s="87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</row>
    <row r="1772" spans="1:13" ht="20.100000000000001" customHeight="1" x14ac:dyDescent="0.2">
      <c r="A1772" s="62"/>
      <c r="B1772" s="86"/>
      <c r="C1772" s="87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</row>
    <row r="1773" spans="1:13" ht="20.100000000000001" customHeight="1" x14ac:dyDescent="0.2">
      <c r="A1773" s="62"/>
      <c r="B1773" s="86"/>
      <c r="C1773" s="87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</row>
    <row r="1774" spans="1:13" ht="20.100000000000001" customHeight="1" x14ac:dyDescent="0.2">
      <c r="A1774" s="62"/>
      <c r="B1774" s="86"/>
      <c r="C1774" s="87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</row>
    <row r="1775" spans="1:13" ht="20.100000000000001" customHeight="1" x14ac:dyDescent="0.2">
      <c r="A1775" s="62"/>
      <c r="B1775" s="86"/>
      <c r="C1775" s="87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</row>
    <row r="1776" spans="1:13" ht="20.100000000000001" customHeight="1" x14ac:dyDescent="0.2">
      <c r="A1776" s="62"/>
      <c r="B1776" s="86"/>
      <c r="C1776" s="87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</row>
    <row r="1777" spans="1:13" ht="20.100000000000001" customHeight="1" x14ac:dyDescent="0.2">
      <c r="A1777" s="62"/>
      <c r="B1777" s="86"/>
      <c r="C1777" s="87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</row>
    <row r="1778" spans="1:13" ht="20.100000000000001" customHeight="1" x14ac:dyDescent="0.2">
      <c r="A1778" s="62"/>
      <c r="B1778" s="86"/>
      <c r="C1778" s="87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</row>
    <row r="1779" spans="1:13" ht="20.100000000000001" customHeight="1" x14ac:dyDescent="0.2">
      <c r="A1779" s="62"/>
      <c r="B1779" s="86"/>
      <c r="C1779" s="87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</row>
    <row r="1780" spans="1:13" ht="20.100000000000001" customHeight="1" x14ac:dyDescent="0.2">
      <c r="A1780" s="62"/>
      <c r="B1780" s="86"/>
      <c r="C1780" s="87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</row>
    <row r="1781" spans="1:13" ht="20.100000000000001" customHeight="1" x14ac:dyDescent="0.2">
      <c r="A1781" s="62"/>
      <c r="B1781" s="86"/>
      <c r="C1781" s="87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</row>
    <row r="1782" spans="1:13" ht="20.100000000000001" customHeight="1" x14ac:dyDescent="0.2">
      <c r="A1782" s="62"/>
      <c r="B1782" s="86"/>
      <c r="C1782" s="87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</row>
    <row r="1783" spans="1:13" ht="20.100000000000001" customHeight="1" x14ac:dyDescent="0.2">
      <c r="A1783" s="62"/>
      <c r="B1783" s="86"/>
      <c r="C1783" s="87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</row>
    <row r="1784" spans="1:13" ht="20.100000000000001" customHeight="1" x14ac:dyDescent="0.2">
      <c r="A1784" s="62"/>
      <c r="B1784" s="86"/>
      <c r="C1784" s="87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</row>
    <row r="1785" spans="1:13" ht="20.100000000000001" customHeight="1" x14ac:dyDescent="0.2">
      <c r="A1785" s="62"/>
      <c r="B1785" s="86"/>
      <c r="C1785" s="87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</row>
    <row r="1786" spans="1:13" ht="20.100000000000001" customHeight="1" x14ac:dyDescent="0.2">
      <c r="A1786" s="62"/>
      <c r="B1786" s="86"/>
      <c r="C1786" s="87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</row>
    <row r="1787" spans="1:13" ht="20.100000000000001" customHeight="1" x14ac:dyDescent="0.2">
      <c r="A1787" s="62"/>
      <c r="B1787" s="86"/>
      <c r="C1787" s="87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</row>
    <row r="1788" spans="1:13" ht="20.100000000000001" customHeight="1" x14ac:dyDescent="0.2">
      <c r="A1788" s="62"/>
      <c r="B1788" s="86"/>
      <c r="C1788" s="87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</row>
    <row r="1789" spans="1:13" ht="20.100000000000001" customHeight="1" x14ac:dyDescent="0.2">
      <c r="A1789" s="62"/>
      <c r="B1789" s="86"/>
      <c r="C1789" s="87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</row>
    <row r="1790" spans="1:13" ht="20.100000000000001" customHeight="1" x14ac:dyDescent="0.2">
      <c r="A1790" s="62"/>
      <c r="B1790" s="86"/>
      <c r="C1790" s="87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</row>
    <row r="1791" spans="1:13" ht="20.100000000000001" customHeight="1" x14ac:dyDescent="0.2">
      <c r="A1791" s="62"/>
      <c r="B1791" s="86"/>
      <c r="C1791" s="87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</row>
    <row r="1792" spans="1:13" ht="20.100000000000001" customHeight="1" x14ac:dyDescent="0.2">
      <c r="A1792" s="62"/>
      <c r="B1792" s="86"/>
      <c r="C1792" s="87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</row>
    <row r="1793" spans="1:13" ht="20.100000000000001" customHeight="1" x14ac:dyDescent="0.2">
      <c r="A1793" s="62"/>
      <c r="B1793" s="86"/>
      <c r="C1793" s="87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</row>
    <row r="1794" spans="1:13" ht="20.100000000000001" customHeight="1" x14ac:dyDescent="0.2">
      <c r="A1794" s="62"/>
      <c r="B1794" s="86"/>
      <c r="C1794" s="87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</row>
    <row r="1795" spans="1:13" ht="20.100000000000001" customHeight="1" x14ac:dyDescent="0.2">
      <c r="A1795" s="62"/>
      <c r="B1795" s="86"/>
      <c r="C1795" s="87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</row>
    <row r="1796" spans="1:13" ht="20.100000000000001" customHeight="1" x14ac:dyDescent="0.2">
      <c r="A1796" s="62"/>
      <c r="B1796" s="86"/>
      <c r="C1796" s="87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</row>
    <row r="1797" spans="1:13" ht="20.100000000000001" customHeight="1" x14ac:dyDescent="0.2">
      <c r="A1797" s="62"/>
      <c r="B1797" s="86"/>
      <c r="C1797" s="87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</row>
    <row r="1798" spans="1:13" ht="20.100000000000001" customHeight="1" x14ac:dyDescent="0.2">
      <c r="A1798" s="62"/>
      <c r="B1798" s="86"/>
      <c r="C1798" s="87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</row>
    <row r="1799" spans="1:13" ht="20.100000000000001" customHeight="1" x14ac:dyDescent="0.2">
      <c r="A1799" s="62"/>
      <c r="B1799" s="86"/>
      <c r="C1799" s="87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</row>
    <row r="1800" spans="1:13" ht="20.100000000000001" customHeight="1" x14ac:dyDescent="0.2">
      <c r="A1800" s="62"/>
      <c r="B1800" s="86"/>
      <c r="C1800" s="87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</row>
    <row r="1801" spans="1:13" ht="20.100000000000001" customHeight="1" x14ac:dyDescent="0.2">
      <c r="A1801" s="62"/>
      <c r="B1801" s="86"/>
      <c r="C1801" s="87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</row>
    <row r="1802" spans="1:13" ht="20.100000000000001" customHeight="1" x14ac:dyDescent="0.2">
      <c r="A1802" s="62"/>
      <c r="B1802" s="86"/>
      <c r="C1802" s="87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</row>
    <row r="1803" spans="1:13" ht="20.100000000000001" customHeight="1" x14ac:dyDescent="0.2">
      <c r="A1803" s="62"/>
      <c r="B1803" s="86"/>
      <c r="C1803" s="87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</row>
    <row r="1804" spans="1:13" ht="20.100000000000001" customHeight="1" x14ac:dyDescent="0.2">
      <c r="A1804" s="62"/>
      <c r="B1804" s="86"/>
      <c r="C1804" s="87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</row>
    <row r="1805" spans="1:13" ht="20.100000000000001" customHeight="1" x14ac:dyDescent="0.2">
      <c r="A1805" s="62"/>
      <c r="B1805" s="86"/>
      <c r="C1805" s="87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</row>
    <row r="1806" spans="1:13" ht="20.100000000000001" customHeight="1" x14ac:dyDescent="0.2">
      <c r="A1806" s="62"/>
      <c r="B1806" s="86"/>
      <c r="C1806" s="87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</row>
    <row r="1807" spans="1:13" ht="20.100000000000001" customHeight="1" x14ac:dyDescent="0.2">
      <c r="A1807" s="62"/>
      <c r="B1807" s="86"/>
      <c r="C1807" s="87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</row>
    <row r="1808" spans="1:13" ht="20.100000000000001" customHeight="1" x14ac:dyDescent="0.2">
      <c r="A1808" s="62"/>
      <c r="B1808" s="86"/>
      <c r="C1808" s="87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</row>
    <row r="1809" spans="1:13" ht="20.100000000000001" customHeight="1" x14ac:dyDescent="0.2">
      <c r="A1809" s="62"/>
      <c r="B1809" s="86"/>
      <c r="C1809" s="87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</row>
    <row r="1810" spans="1:13" ht="20.100000000000001" customHeight="1" x14ac:dyDescent="0.2">
      <c r="A1810" s="62"/>
      <c r="B1810" s="86"/>
      <c r="C1810" s="87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</row>
    <row r="1811" spans="1:13" ht="20.100000000000001" customHeight="1" x14ac:dyDescent="0.2">
      <c r="A1811" s="62"/>
      <c r="B1811" s="86"/>
      <c r="C1811" s="87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</row>
    <row r="1812" spans="1:13" ht="20.100000000000001" customHeight="1" x14ac:dyDescent="0.2">
      <c r="A1812" s="62"/>
      <c r="B1812" s="86"/>
      <c r="C1812" s="87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</row>
    <row r="1813" spans="1:13" ht="20.100000000000001" customHeight="1" x14ac:dyDescent="0.2">
      <c r="A1813" s="62"/>
      <c r="B1813" s="86"/>
      <c r="C1813" s="87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</row>
    <row r="1814" spans="1:13" ht="20.100000000000001" customHeight="1" x14ac:dyDescent="0.2">
      <c r="A1814" s="62"/>
      <c r="B1814" s="86"/>
      <c r="C1814" s="87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</row>
    <row r="1815" spans="1:13" ht="20.100000000000001" customHeight="1" x14ac:dyDescent="0.2">
      <c r="A1815" s="62"/>
      <c r="B1815" s="86"/>
      <c r="C1815" s="87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</row>
    <row r="1816" spans="1:13" ht="20.100000000000001" customHeight="1" x14ac:dyDescent="0.2">
      <c r="A1816" s="62"/>
      <c r="B1816" s="86"/>
      <c r="C1816" s="87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</row>
    <row r="1817" spans="1:13" ht="20.100000000000001" customHeight="1" x14ac:dyDescent="0.2">
      <c r="A1817" s="62"/>
      <c r="B1817" s="86"/>
      <c r="C1817" s="87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</row>
    <row r="1818" spans="1:13" ht="20.100000000000001" customHeight="1" x14ac:dyDescent="0.2">
      <c r="A1818" s="62"/>
      <c r="B1818" s="86"/>
      <c r="C1818" s="87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</row>
    <row r="1819" spans="1:13" ht="20.100000000000001" customHeight="1" x14ac:dyDescent="0.2">
      <c r="A1819" s="62"/>
      <c r="B1819" s="86"/>
      <c r="C1819" s="87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</row>
    <row r="1820" spans="1:13" ht="20.100000000000001" customHeight="1" x14ac:dyDescent="0.2">
      <c r="A1820" s="62"/>
      <c r="B1820" s="86"/>
      <c r="C1820" s="87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</row>
    <row r="1821" spans="1:13" ht="20.100000000000001" customHeight="1" x14ac:dyDescent="0.2">
      <c r="A1821" s="62"/>
      <c r="B1821" s="86"/>
      <c r="C1821" s="87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</row>
    <row r="1822" spans="1:13" ht="20.100000000000001" customHeight="1" x14ac:dyDescent="0.2">
      <c r="A1822" s="62"/>
      <c r="B1822" s="86"/>
      <c r="C1822" s="87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</row>
    <row r="1823" spans="1:13" ht="20.100000000000001" customHeight="1" x14ac:dyDescent="0.2">
      <c r="A1823" s="62"/>
      <c r="B1823" s="86"/>
      <c r="C1823" s="87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</row>
    <row r="1824" spans="1:13" ht="20.100000000000001" customHeight="1" x14ac:dyDescent="0.2">
      <c r="A1824" s="62"/>
      <c r="B1824" s="86"/>
      <c r="C1824" s="87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</row>
    <row r="1825" spans="1:13" ht="20.100000000000001" customHeight="1" x14ac:dyDescent="0.2">
      <c r="A1825" s="62"/>
      <c r="B1825" s="86"/>
      <c r="C1825" s="87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</row>
    <row r="1826" spans="1:13" ht="20.100000000000001" customHeight="1" x14ac:dyDescent="0.2">
      <c r="A1826" s="62"/>
      <c r="B1826" s="86"/>
      <c r="C1826" s="87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</row>
    <row r="1827" spans="1:13" ht="20.100000000000001" customHeight="1" x14ac:dyDescent="0.2">
      <c r="A1827" s="62"/>
      <c r="B1827" s="86"/>
      <c r="C1827" s="87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</row>
    <row r="1828" spans="1:13" ht="20.100000000000001" customHeight="1" x14ac:dyDescent="0.2">
      <c r="A1828" s="62"/>
      <c r="B1828" s="86"/>
      <c r="C1828" s="87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</row>
    <row r="1829" spans="1:13" ht="20.100000000000001" customHeight="1" x14ac:dyDescent="0.2">
      <c r="A1829" s="62"/>
      <c r="B1829" s="86"/>
      <c r="C1829" s="87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</row>
    <row r="1830" spans="1:13" ht="20.100000000000001" customHeight="1" x14ac:dyDescent="0.2">
      <c r="A1830" s="62"/>
      <c r="B1830" s="86"/>
      <c r="C1830" s="87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</row>
    <row r="1831" spans="1:13" ht="20.100000000000001" customHeight="1" x14ac:dyDescent="0.2">
      <c r="A1831" s="62"/>
      <c r="B1831" s="86"/>
      <c r="C1831" s="87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</row>
    <row r="1832" spans="1:13" ht="20.100000000000001" customHeight="1" x14ac:dyDescent="0.2">
      <c r="A1832" s="62"/>
      <c r="B1832" s="86"/>
      <c r="C1832" s="87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</row>
    <row r="1833" spans="1:13" ht="20.100000000000001" customHeight="1" x14ac:dyDescent="0.2">
      <c r="A1833" s="62"/>
      <c r="B1833" s="86"/>
      <c r="C1833" s="87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</row>
    <row r="1834" spans="1:13" ht="20.100000000000001" customHeight="1" x14ac:dyDescent="0.2">
      <c r="A1834" s="62"/>
      <c r="B1834" s="86"/>
      <c r="C1834" s="87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</row>
    <row r="1835" spans="1:13" ht="20.100000000000001" customHeight="1" x14ac:dyDescent="0.2">
      <c r="A1835" s="62"/>
      <c r="B1835" s="86"/>
      <c r="C1835" s="87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</row>
    <row r="1836" spans="1:13" ht="20.100000000000001" customHeight="1" x14ac:dyDescent="0.2">
      <c r="A1836" s="62"/>
      <c r="B1836" s="86"/>
      <c r="C1836" s="87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</row>
    <row r="1837" spans="1:13" ht="20.100000000000001" customHeight="1" x14ac:dyDescent="0.2">
      <c r="A1837" s="62"/>
      <c r="B1837" s="86"/>
      <c r="C1837" s="87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</row>
    <row r="1838" spans="1:13" ht="20.100000000000001" customHeight="1" x14ac:dyDescent="0.2">
      <c r="A1838" s="62"/>
      <c r="B1838" s="86"/>
      <c r="C1838" s="87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</row>
    <row r="1839" spans="1:13" ht="20.100000000000001" customHeight="1" x14ac:dyDescent="0.2">
      <c r="A1839" s="62"/>
      <c r="B1839" s="86"/>
      <c r="C1839" s="87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</row>
    <row r="1840" spans="1:13" ht="20.100000000000001" customHeight="1" x14ac:dyDescent="0.2">
      <c r="A1840" s="62"/>
      <c r="B1840" s="86"/>
      <c r="C1840" s="87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</row>
    <row r="1841" spans="1:13" ht="20.100000000000001" customHeight="1" x14ac:dyDescent="0.2">
      <c r="A1841" s="62"/>
      <c r="B1841" s="86"/>
      <c r="C1841" s="87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</row>
    <row r="1842" spans="1:13" ht="20.100000000000001" customHeight="1" x14ac:dyDescent="0.2">
      <c r="A1842" s="62"/>
      <c r="B1842" s="86"/>
      <c r="C1842" s="87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</row>
    <row r="1843" spans="1:13" ht="20.100000000000001" customHeight="1" x14ac:dyDescent="0.2">
      <c r="A1843" s="62"/>
      <c r="B1843" s="86"/>
      <c r="C1843" s="87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</row>
    <row r="1844" spans="1:13" ht="20.100000000000001" customHeight="1" x14ac:dyDescent="0.2">
      <c r="A1844" s="62"/>
      <c r="B1844" s="86"/>
      <c r="C1844" s="87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</row>
    <row r="1845" spans="1:13" ht="20.100000000000001" customHeight="1" x14ac:dyDescent="0.2">
      <c r="A1845" s="62"/>
      <c r="B1845" s="86"/>
      <c r="C1845" s="87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</row>
    <row r="1846" spans="1:13" ht="20.100000000000001" customHeight="1" x14ac:dyDescent="0.2">
      <c r="A1846" s="62"/>
      <c r="B1846" s="86"/>
      <c r="C1846" s="87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</row>
    <row r="1847" spans="1:13" ht="20.100000000000001" customHeight="1" x14ac:dyDescent="0.2">
      <c r="A1847" s="62"/>
      <c r="B1847" s="86"/>
      <c r="C1847" s="87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</row>
    <row r="1848" spans="1:13" ht="20.100000000000001" customHeight="1" x14ac:dyDescent="0.2">
      <c r="A1848" s="62"/>
      <c r="B1848" s="86"/>
      <c r="C1848" s="87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</row>
    <row r="1849" spans="1:13" ht="20.100000000000001" customHeight="1" x14ac:dyDescent="0.2">
      <c r="A1849" s="62"/>
      <c r="B1849" s="86"/>
      <c r="C1849" s="87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</row>
    <row r="1850" spans="1:13" ht="20.100000000000001" customHeight="1" x14ac:dyDescent="0.2">
      <c r="A1850" s="62"/>
      <c r="B1850" s="86"/>
      <c r="C1850" s="87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</row>
    <row r="1851" spans="1:13" ht="20.100000000000001" customHeight="1" x14ac:dyDescent="0.2">
      <c r="A1851" s="62"/>
      <c r="B1851" s="86"/>
      <c r="C1851" s="87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</row>
    <row r="1852" spans="1:13" ht="20.100000000000001" customHeight="1" x14ac:dyDescent="0.2">
      <c r="A1852" s="62"/>
      <c r="B1852" s="86"/>
      <c r="C1852" s="87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</row>
    <row r="1853" spans="1:13" ht="20.100000000000001" customHeight="1" x14ac:dyDescent="0.2">
      <c r="A1853" s="62"/>
      <c r="B1853" s="86"/>
      <c r="C1853" s="87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</row>
    <row r="1854" spans="1:13" ht="20.100000000000001" customHeight="1" x14ac:dyDescent="0.2">
      <c r="A1854" s="62"/>
      <c r="B1854" s="86"/>
      <c r="C1854" s="87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</row>
    <row r="1855" spans="1:13" ht="20.100000000000001" customHeight="1" x14ac:dyDescent="0.2">
      <c r="A1855" s="62"/>
      <c r="B1855" s="86"/>
      <c r="C1855" s="87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</row>
    <row r="1856" spans="1:13" ht="20.100000000000001" customHeight="1" x14ac:dyDescent="0.2">
      <c r="A1856" s="62"/>
      <c r="B1856" s="86"/>
      <c r="C1856" s="87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</row>
    <row r="1857" spans="1:13" ht="20.100000000000001" customHeight="1" x14ac:dyDescent="0.2">
      <c r="A1857" s="62"/>
      <c r="B1857" s="86"/>
      <c r="C1857" s="87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</row>
    <row r="1858" spans="1:13" ht="20.100000000000001" customHeight="1" x14ac:dyDescent="0.2">
      <c r="A1858" s="62"/>
      <c r="B1858" s="86"/>
      <c r="C1858" s="87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</row>
    <row r="1859" spans="1:13" ht="20.100000000000001" customHeight="1" x14ac:dyDescent="0.2">
      <c r="A1859" s="62"/>
      <c r="B1859" s="86"/>
      <c r="C1859" s="87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</row>
    <row r="1860" spans="1:13" ht="20.100000000000001" customHeight="1" x14ac:dyDescent="0.2">
      <c r="A1860" s="62"/>
      <c r="B1860" s="86"/>
      <c r="C1860" s="87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</row>
    <row r="1861" spans="1:13" ht="20.100000000000001" customHeight="1" x14ac:dyDescent="0.2">
      <c r="A1861" s="62"/>
      <c r="B1861" s="86"/>
      <c r="C1861" s="87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</row>
    <row r="1862" spans="1:13" ht="20.100000000000001" customHeight="1" x14ac:dyDescent="0.2">
      <c r="A1862" s="62"/>
      <c r="B1862" s="86"/>
      <c r="C1862" s="87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</row>
    <row r="1863" spans="1:13" ht="20.100000000000001" customHeight="1" x14ac:dyDescent="0.2">
      <c r="A1863" s="62"/>
      <c r="B1863" s="86"/>
      <c r="C1863" s="87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</row>
    <row r="1864" spans="1:13" ht="20.100000000000001" customHeight="1" x14ac:dyDescent="0.2">
      <c r="A1864" s="62"/>
      <c r="B1864" s="86"/>
      <c r="C1864" s="87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</row>
    <row r="1865" spans="1:13" ht="20.100000000000001" customHeight="1" x14ac:dyDescent="0.2">
      <c r="A1865" s="62"/>
      <c r="B1865" s="86"/>
      <c r="C1865" s="87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</row>
    <row r="1866" spans="1:13" ht="20.100000000000001" customHeight="1" x14ac:dyDescent="0.2">
      <c r="A1866" s="62"/>
      <c r="B1866" s="86"/>
      <c r="C1866" s="87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</row>
    <row r="1867" spans="1:13" ht="20.100000000000001" customHeight="1" x14ac:dyDescent="0.2">
      <c r="A1867" s="62"/>
      <c r="B1867" s="86"/>
      <c r="C1867" s="87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</row>
    <row r="1868" spans="1:13" ht="20.100000000000001" customHeight="1" x14ac:dyDescent="0.2">
      <c r="A1868" s="62"/>
      <c r="B1868" s="86"/>
      <c r="C1868" s="87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</row>
    <row r="1869" spans="1:13" ht="20.100000000000001" customHeight="1" x14ac:dyDescent="0.2">
      <c r="A1869" s="62"/>
      <c r="B1869" s="86"/>
      <c r="C1869" s="87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</row>
    <row r="1870" spans="1:13" ht="20.100000000000001" customHeight="1" x14ac:dyDescent="0.2">
      <c r="A1870" s="62"/>
      <c r="B1870" s="86"/>
      <c r="C1870" s="87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</row>
    <row r="1871" spans="1:13" ht="20.100000000000001" customHeight="1" x14ac:dyDescent="0.2">
      <c r="A1871" s="62"/>
      <c r="B1871" s="86"/>
      <c r="C1871" s="87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</row>
    <row r="1872" spans="1:13" ht="20.100000000000001" customHeight="1" x14ac:dyDescent="0.2">
      <c r="A1872" s="62"/>
      <c r="B1872" s="86"/>
      <c r="C1872" s="87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</row>
    <row r="1873" spans="1:13" ht="20.100000000000001" customHeight="1" x14ac:dyDescent="0.2">
      <c r="A1873" s="62"/>
      <c r="B1873" s="86"/>
      <c r="C1873" s="87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</row>
    <row r="1874" spans="1:13" ht="20.100000000000001" customHeight="1" x14ac:dyDescent="0.2">
      <c r="A1874" s="62"/>
      <c r="B1874" s="86"/>
      <c r="C1874" s="87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</row>
    <row r="1875" spans="1:13" ht="20.100000000000001" customHeight="1" x14ac:dyDescent="0.2">
      <c r="A1875" s="62"/>
      <c r="B1875" s="86"/>
      <c r="C1875" s="87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</row>
    <row r="1876" spans="1:13" ht="20.100000000000001" customHeight="1" x14ac:dyDescent="0.2">
      <c r="A1876" s="62"/>
      <c r="B1876" s="86"/>
      <c r="C1876" s="87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</row>
    <row r="1877" spans="1:13" ht="20.100000000000001" customHeight="1" x14ac:dyDescent="0.2">
      <c r="A1877" s="62"/>
      <c r="B1877" s="86"/>
      <c r="C1877" s="87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</row>
    <row r="1878" spans="1:13" ht="20.100000000000001" customHeight="1" x14ac:dyDescent="0.2">
      <c r="A1878" s="62"/>
      <c r="B1878" s="86"/>
      <c r="C1878" s="87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</row>
    <row r="1879" spans="1:13" ht="20.100000000000001" customHeight="1" x14ac:dyDescent="0.2">
      <c r="A1879" s="62"/>
      <c r="B1879" s="86"/>
      <c r="C1879" s="87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</row>
    <row r="1880" spans="1:13" ht="20.100000000000001" customHeight="1" x14ac:dyDescent="0.2">
      <c r="A1880" s="62"/>
      <c r="B1880" s="86"/>
      <c r="C1880" s="87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</row>
    <row r="1881" spans="1:13" ht="20.100000000000001" customHeight="1" x14ac:dyDescent="0.2">
      <c r="A1881" s="62"/>
      <c r="B1881" s="86"/>
      <c r="C1881" s="87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</row>
    <row r="1882" spans="1:13" ht="20.100000000000001" customHeight="1" x14ac:dyDescent="0.2">
      <c r="A1882" s="62"/>
      <c r="B1882" s="86"/>
      <c r="C1882" s="87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</row>
    <row r="1883" spans="1:13" ht="20.100000000000001" customHeight="1" x14ac:dyDescent="0.2">
      <c r="A1883" s="62"/>
      <c r="B1883" s="86"/>
      <c r="C1883" s="87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</row>
    <row r="1884" spans="1:13" ht="20.100000000000001" customHeight="1" x14ac:dyDescent="0.2">
      <c r="A1884" s="62"/>
      <c r="B1884" s="86"/>
      <c r="C1884" s="87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</row>
    <row r="1885" spans="1:13" ht="20.100000000000001" customHeight="1" x14ac:dyDescent="0.2">
      <c r="A1885" s="62"/>
      <c r="B1885" s="86"/>
      <c r="C1885" s="87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</row>
    <row r="1886" spans="1:13" ht="20.100000000000001" customHeight="1" x14ac:dyDescent="0.2">
      <c r="A1886" s="62"/>
      <c r="B1886" s="86"/>
      <c r="C1886" s="87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</row>
    <row r="1887" spans="1:13" ht="20.100000000000001" customHeight="1" x14ac:dyDescent="0.2">
      <c r="A1887" s="62"/>
      <c r="B1887" s="86"/>
      <c r="C1887" s="87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</row>
    <row r="1888" spans="1:13" ht="20.100000000000001" customHeight="1" x14ac:dyDescent="0.2">
      <c r="A1888" s="62"/>
      <c r="B1888" s="86"/>
      <c r="C1888" s="87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</row>
    <row r="1889" spans="1:13" ht="20.100000000000001" customHeight="1" x14ac:dyDescent="0.2">
      <c r="A1889" s="62"/>
      <c r="B1889" s="86"/>
      <c r="C1889" s="87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</row>
    <row r="1890" spans="1:13" ht="20.100000000000001" customHeight="1" x14ac:dyDescent="0.2">
      <c r="A1890" s="62"/>
      <c r="B1890" s="86"/>
      <c r="C1890" s="87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</row>
    <row r="1891" spans="1:13" ht="20.100000000000001" customHeight="1" x14ac:dyDescent="0.2">
      <c r="A1891" s="62"/>
      <c r="B1891" s="86"/>
      <c r="C1891" s="87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</row>
    <row r="1892" spans="1:13" ht="20.100000000000001" customHeight="1" x14ac:dyDescent="0.2">
      <c r="A1892" s="62"/>
      <c r="B1892" s="86"/>
      <c r="C1892" s="87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</row>
    <row r="1893" spans="1:13" ht="20.100000000000001" customHeight="1" x14ac:dyDescent="0.2">
      <c r="A1893" s="62"/>
      <c r="B1893" s="86"/>
      <c r="C1893" s="87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</row>
    <row r="1894" spans="1:13" ht="20.100000000000001" customHeight="1" x14ac:dyDescent="0.2">
      <c r="A1894" s="62"/>
      <c r="B1894" s="86"/>
      <c r="C1894" s="87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</row>
    <row r="1895" spans="1:13" ht="20.100000000000001" customHeight="1" x14ac:dyDescent="0.2">
      <c r="A1895" s="62"/>
      <c r="B1895" s="86"/>
      <c r="C1895" s="87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</row>
    <row r="1896" spans="1:13" ht="20.100000000000001" customHeight="1" x14ac:dyDescent="0.2">
      <c r="A1896" s="62"/>
      <c r="B1896" s="86"/>
      <c r="C1896" s="87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</row>
    <row r="1897" spans="1:13" ht="20.100000000000001" customHeight="1" x14ac:dyDescent="0.2">
      <c r="A1897" s="62"/>
      <c r="B1897" s="86"/>
      <c r="C1897" s="87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</row>
    <row r="1898" spans="1:13" ht="20.100000000000001" customHeight="1" x14ac:dyDescent="0.2">
      <c r="A1898" s="62"/>
      <c r="B1898" s="86"/>
      <c r="C1898" s="87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</row>
    <row r="1899" spans="1:13" ht="20.100000000000001" customHeight="1" x14ac:dyDescent="0.2">
      <c r="A1899" s="62"/>
      <c r="B1899" s="86"/>
      <c r="C1899" s="87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</row>
    <row r="1900" spans="1:13" ht="20.100000000000001" customHeight="1" x14ac:dyDescent="0.2">
      <c r="A1900" s="62"/>
      <c r="B1900" s="86"/>
      <c r="C1900" s="87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</row>
    <row r="1901" spans="1:13" ht="20.100000000000001" customHeight="1" x14ac:dyDescent="0.2">
      <c r="A1901" s="62"/>
      <c r="B1901" s="86"/>
      <c r="C1901" s="87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</row>
    <row r="1902" spans="1:13" ht="20.100000000000001" customHeight="1" x14ac:dyDescent="0.2">
      <c r="A1902" s="62"/>
      <c r="B1902" s="86"/>
      <c r="C1902" s="87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</row>
    <row r="1903" spans="1:13" ht="20.100000000000001" customHeight="1" x14ac:dyDescent="0.2">
      <c r="A1903" s="62"/>
      <c r="B1903" s="86"/>
      <c r="C1903" s="87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</row>
    <row r="1904" spans="1:13" ht="20.100000000000001" customHeight="1" x14ac:dyDescent="0.2">
      <c r="A1904" s="62"/>
      <c r="B1904" s="86"/>
      <c r="C1904" s="87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</row>
    <row r="1905" spans="1:13" ht="20.100000000000001" customHeight="1" x14ac:dyDescent="0.2">
      <c r="A1905" s="62"/>
      <c r="B1905" s="86"/>
      <c r="C1905" s="87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</row>
    <row r="1906" spans="1:13" ht="20.100000000000001" customHeight="1" x14ac:dyDescent="0.2">
      <c r="A1906" s="62"/>
      <c r="B1906" s="86"/>
      <c r="C1906" s="87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</row>
    <row r="1907" spans="1:13" ht="20.100000000000001" customHeight="1" x14ac:dyDescent="0.2">
      <c r="A1907" s="62"/>
      <c r="B1907" s="86"/>
      <c r="C1907" s="87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</row>
    <row r="1908" spans="1:13" ht="20.100000000000001" customHeight="1" x14ac:dyDescent="0.2">
      <c r="A1908" s="62"/>
      <c r="B1908" s="86"/>
      <c r="C1908" s="87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</row>
    <row r="1909" spans="1:13" ht="20.100000000000001" customHeight="1" x14ac:dyDescent="0.2">
      <c r="A1909" s="62"/>
      <c r="B1909" s="86"/>
      <c r="C1909" s="87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</row>
    <row r="1910" spans="1:13" ht="20.100000000000001" customHeight="1" x14ac:dyDescent="0.2">
      <c r="A1910" s="62"/>
      <c r="B1910" s="86"/>
      <c r="C1910" s="87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</row>
    <row r="1911" spans="1:13" ht="20.100000000000001" customHeight="1" x14ac:dyDescent="0.2">
      <c r="A1911" s="62"/>
      <c r="B1911" s="86"/>
      <c r="C1911" s="87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</row>
    <row r="1912" spans="1:13" ht="20.100000000000001" customHeight="1" x14ac:dyDescent="0.2">
      <c r="A1912" s="62"/>
      <c r="B1912" s="86"/>
      <c r="C1912" s="87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</row>
    <row r="1913" spans="1:13" ht="20.100000000000001" customHeight="1" x14ac:dyDescent="0.2">
      <c r="A1913" s="62"/>
      <c r="B1913" s="86"/>
      <c r="C1913" s="87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</row>
    <row r="1914" spans="1:13" ht="20.100000000000001" customHeight="1" x14ac:dyDescent="0.2">
      <c r="A1914" s="62"/>
      <c r="B1914" s="86"/>
      <c r="C1914" s="87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</row>
    <row r="1915" spans="1:13" ht="20.100000000000001" customHeight="1" x14ac:dyDescent="0.2">
      <c r="A1915" s="62"/>
      <c r="B1915" s="86"/>
      <c r="C1915" s="87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</row>
    <row r="1916" spans="1:13" ht="20.100000000000001" customHeight="1" x14ac:dyDescent="0.2">
      <c r="A1916" s="62"/>
      <c r="B1916" s="86"/>
      <c r="C1916" s="87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</row>
    <row r="1917" spans="1:13" ht="20.100000000000001" customHeight="1" x14ac:dyDescent="0.2">
      <c r="A1917" s="62"/>
      <c r="B1917" s="86"/>
      <c r="C1917" s="87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</row>
    <row r="1918" spans="1:13" ht="20.100000000000001" customHeight="1" x14ac:dyDescent="0.2">
      <c r="A1918" s="62"/>
      <c r="B1918" s="86"/>
      <c r="C1918" s="87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</row>
    <row r="1919" spans="1:13" ht="20.100000000000001" customHeight="1" x14ac:dyDescent="0.2">
      <c r="A1919" s="62"/>
      <c r="B1919" s="86"/>
      <c r="C1919" s="87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</row>
    <row r="1920" spans="1:13" ht="20.100000000000001" customHeight="1" x14ac:dyDescent="0.2">
      <c r="A1920" s="62"/>
      <c r="B1920" s="86"/>
      <c r="C1920" s="87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</row>
    <row r="1921" spans="1:13" ht="20.100000000000001" customHeight="1" x14ac:dyDescent="0.2">
      <c r="A1921" s="62"/>
      <c r="B1921" s="86"/>
      <c r="C1921" s="87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</row>
    <row r="1922" spans="1:13" ht="20.100000000000001" customHeight="1" x14ac:dyDescent="0.2">
      <c r="A1922" s="62"/>
      <c r="B1922" s="86"/>
      <c r="C1922" s="87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</row>
    <row r="1923" spans="1:13" ht="20.100000000000001" customHeight="1" x14ac:dyDescent="0.2">
      <c r="A1923" s="62"/>
      <c r="B1923" s="86"/>
      <c r="C1923" s="87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</row>
    <row r="1924" spans="1:13" ht="20.100000000000001" customHeight="1" x14ac:dyDescent="0.2">
      <c r="A1924" s="62"/>
      <c r="B1924" s="86"/>
      <c r="C1924" s="87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</row>
    <row r="1925" spans="1:13" ht="20.100000000000001" customHeight="1" x14ac:dyDescent="0.2">
      <c r="A1925" s="62"/>
      <c r="B1925" s="86"/>
      <c r="C1925" s="87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</row>
    <row r="1926" spans="1:13" ht="20.100000000000001" customHeight="1" x14ac:dyDescent="0.2">
      <c r="A1926" s="62"/>
      <c r="B1926" s="86"/>
      <c r="C1926" s="87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</row>
    <row r="1927" spans="1:13" ht="20.100000000000001" customHeight="1" x14ac:dyDescent="0.2">
      <c r="A1927" s="62"/>
      <c r="B1927" s="86"/>
      <c r="C1927" s="87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</row>
    <row r="1928" spans="1:13" ht="20.100000000000001" customHeight="1" x14ac:dyDescent="0.2">
      <c r="A1928" s="62"/>
      <c r="B1928" s="86"/>
      <c r="C1928" s="87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</row>
    <row r="1929" spans="1:13" ht="20.100000000000001" customHeight="1" x14ac:dyDescent="0.2">
      <c r="A1929" s="62"/>
      <c r="B1929" s="86"/>
      <c r="C1929" s="87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</row>
    <row r="1930" spans="1:13" ht="20.100000000000001" customHeight="1" x14ac:dyDescent="0.2">
      <c r="A1930" s="62"/>
      <c r="B1930" s="86"/>
      <c r="C1930" s="87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</row>
    <row r="1931" spans="1:13" ht="20.100000000000001" customHeight="1" x14ac:dyDescent="0.2">
      <c r="A1931" s="62"/>
      <c r="B1931" s="86"/>
      <c r="C1931" s="87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</row>
    <row r="1932" spans="1:13" ht="20.100000000000001" customHeight="1" x14ac:dyDescent="0.2">
      <c r="A1932" s="62"/>
      <c r="B1932" s="86"/>
      <c r="C1932" s="87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</row>
    <row r="1933" spans="1:13" ht="20.100000000000001" customHeight="1" x14ac:dyDescent="0.2">
      <c r="A1933" s="62"/>
      <c r="B1933" s="86"/>
      <c r="C1933" s="87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</row>
    <row r="1934" spans="1:13" ht="20.100000000000001" customHeight="1" x14ac:dyDescent="0.2">
      <c r="A1934" s="62"/>
      <c r="B1934" s="86"/>
      <c r="C1934" s="87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</row>
    <row r="1935" spans="1:13" ht="20.100000000000001" customHeight="1" x14ac:dyDescent="0.2">
      <c r="A1935" s="62"/>
      <c r="B1935" s="86"/>
      <c r="C1935" s="87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</row>
    <row r="1936" spans="1:13" ht="20.100000000000001" customHeight="1" x14ac:dyDescent="0.2">
      <c r="A1936" s="62"/>
      <c r="B1936" s="86"/>
      <c r="C1936" s="87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</row>
    <row r="1937" spans="1:13" ht="20.100000000000001" customHeight="1" x14ac:dyDescent="0.2">
      <c r="A1937" s="62"/>
      <c r="B1937" s="86"/>
      <c r="C1937" s="87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</row>
    <row r="1938" spans="1:13" ht="20.100000000000001" customHeight="1" x14ac:dyDescent="0.2">
      <c r="A1938" s="62"/>
      <c r="B1938" s="86"/>
      <c r="C1938" s="87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</row>
    <row r="1939" spans="1:13" ht="20.100000000000001" customHeight="1" x14ac:dyDescent="0.2">
      <c r="A1939" s="62"/>
      <c r="B1939" s="86"/>
      <c r="C1939" s="87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</row>
    <row r="1940" spans="1:13" ht="20.100000000000001" customHeight="1" x14ac:dyDescent="0.2">
      <c r="A1940" s="62"/>
      <c r="B1940" s="86"/>
      <c r="C1940" s="87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</row>
    <row r="1941" spans="1:13" ht="20.100000000000001" customHeight="1" x14ac:dyDescent="0.2">
      <c r="A1941" s="62"/>
      <c r="B1941" s="86"/>
      <c r="C1941" s="87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</row>
    <row r="1942" spans="1:13" ht="20.100000000000001" customHeight="1" x14ac:dyDescent="0.2">
      <c r="A1942" s="62"/>
      <c r="B1942" s="86"/>
      <c r="C1942" s="87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</row>
    <row r="1943" spans="1:13" ht="20.100000000000001" customHeight="1" x14ac:dyDescent="0.2">
      <c r="A1943" s="62"/>
      <c r="B1943" s="86"/>
      <c r="C1943" s="87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</row>
    <row r="1944" spans="1:13" ht="20.100000000000001" customHeight="1" x14ac:dyDescent="0.2">
      <c r="A1944" s="62"/>
      <c r="B1944" s="86"/>
      <c r="C1944" s="87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</row>
    <row r="1945" spans="1:13" ht="20.100000000000001" customHeight="1" x14ac:dyDescent="0.2">
      <c r="A1945" s="62"/>
      <c r="B1945" s="86"/>
      <c r="C1945" s="87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</row>
    <row r="1946" spans="1:13" ht="20.100000000000001" customHeight="1" x14ac:dyDescent="0.2">
      <c r="A1946" s="62"/>
      <c r="B1946" s="86"/>
      <c r="C1946" s="87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</row>
    <row r="1947" spans="1:13" ht="20.100000000000001" customHeight="1" x14ac:dyDescent="0.2">
      <c r="A1947" s="62"/>
      <c r="B1947" s="86"/>
      <c r="C1947" s="87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</row>
    <row r="1948" spans="1:13" ht="20.100000000000001" customHeight="1" x14ac:dyDescent="0.2">
      <c r="A1948" s="62"/>
      <c r="B1948" s="86"/>
      <c r="C1948" s="87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</row>
    <row r="1949" spans="1:13" ht="20.100000000000001" customHeight="1" x14ac:dyDescent="0.2">
      <c r="A1949" s="62"/>
      <c r="B1949" s="86"/>
      <c r="C1949" s="87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</row>
    <row r="1950" spans="1:13" ht="20.100000000000001" customHeight="1" x14ac:dyDescent="0.2">
      <c r="A1950" s="62"/>
      <c r="B1950" s="86"/>
      <c r="C1950" s="87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</row>
    <row r="1951" spans="1:13" ht="20.100000000000001" customHeight="1" x14ac:dyDescent="0.2">
      <c r="A1951" s="62"/>
      <c r="B1951" s="86"/>
      <c r="C1951" s="87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</row>
    <row r="1952" spans="1:13" ht="20.100000000000001" customHeight="1" x14ac:dyDescent="0.2">
      <c r="A1952" s="62"/>
      <c r="B1952" s="86"/>
      <c r="C1952" s="87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</row>
    <row r="1953" spans="1:13" ht="20.100000000000001" customHeight="1" x14ac:dyDescent="0.2">
      <c r="A1953" s="62"/>
      <c r="B1953" s="86"/>
      <c r="C1953" s="87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</row>
    <row r="1954" spans="1:13" ht="20.100000000000001" customHeight="1" x14ac:dyDescent="0.2">
      <c r="A1954" s="62"/>
      <c r="B1954" s="86"/>
      <c r="C1954" s="87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</row>
    <row r="1955" spans="1:13" ht="20.100000000000001" customHeight="1" x14ac:dyDescent="0.2">
      <c r="A1955" s="62"/>
      <c r="B1955" s="86"/>
      <c r="C1955" s="87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</row>
    <row r="1956" spans="1:13" ht="20.100000000000001" customHeight="1" x14ac:dyDescent="0.2">
      <c r="A1956" s="62"/>
      <c r="B1956" s="86"/>
      <c r="C1956" s="87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</row>
    <row r="1957" spans="1:13" ht="20.100000000000001" customHeight="1" x14ac:dyDescent="0.2">
      <c r="A1957" s="62"/>
      <c r="B1957" s="86"/>
      <c r="C1957" s="87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</row>
    <row r="1958" spans="1:13" ht="20.100000000000001" customHeight="1" x14ac:dyDescent="0.2">
      <c r="A1958" s="62"/>
      <c r="B1958" s="86"/>
      <c r="C1958" s="87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</row>
    <row r="1959" spans="1:13" ht="20.100000000000001" customHeight="1" x14ac:dyDescent="0.2">
      <c r="A1959" s="62"/>
      <c r="B1959" s="86"/>
      <c r="C1959" s="87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</row>
    <row r="1960" spans="1:13" ht="20.100000000000001" customHeight="1" x14ac:dyDescent="0.2">
      <c r="A1960" s="62"/>
      <c r="B1960" s="86"/>
      <c r="C1960" s="87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</row>
    <row r="1961" spans="1:13" ht="20.100000000000001" customHeight="1" x14ac:dyDescent="0.2">
      <c r="A1961" s="62"/>
      <c r="B1961" s="86"/>
      <c r="C1961" s="87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</row>
    <row r="1962" spans="1:13" ht="20.100000000000001" customHeight="1" x14ac:dyDescent="0.2">
      <c r="A1962" s="62"/>
      <c r="B1962" s="86"/>
      <c r="C1962" s="87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</row>
    <row r="1963" spans="1:13" ht="20.100000000000001" customHeight="1" x14ac:dyDescent="0.2">
      <c r="A1963" s="62"/>
      <c r="B1963" s="86"/>
      <c r="C1963" s="87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</row>
    <row r="1964" spans="1:13" ht="20.100000000000001" customHeight="1" x14ac:dyDescent="0.2">
      <c r="A1964" s="62"/>
      <c r="B1964" s="86"/>
      <c r="C1964" s="87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</row>
    <row r="1965" spans="1:13" ht="20.100000000000001" customHeight="1" x14ac:dyDescent="0.2">
      <c r="A1965" s="62"/>
      <c r="B1965" s="86"/>
      <c r="C1965" s="87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</row>
    <row r="1966" spans="1:13" ht="20.100000000000001" customHeight="1" x14ac:dyDescent="0.2">
      <c r="A1966" s="62"/>
      <c r="B1966" s="86"/>
      <c r="C1966" s="87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</row>
    <row r="1967" spans="1:13" ht="20.100000000000001" customHeight="1" x14ac:dyDescent="0.2">
      <c r="A1967" s="62"/>
      <c r="B1967" s="86"/>
      <c r="C1967" s="87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</row>
    <row r="1968" spans="1:13" ht="20.100000000000001" customHeight="1" x14ac:dyDescent="0.2">
      <c r="A1968" s="62"/>
      <c r="B1968" s="86"/>
      <c r="C1968" s="87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</row>
    <row r="1969" spans="1:13" ht="20.100000000000001" customHeight="1" x14ac:dyDescent="0.2">
      <c r="A1969" s="62"/>
      <c r="B1969" s="86"/>
      <c r="C1969" s="87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</row>
    <row r="1970" spans="1:13" ht="20.100000000000001" customHeight="1" x14ac:dyDescent="0.2">
      <c r="A1970" s="62"/>
      <c r="B1970" s="86"/>
      <c r="C1970" s="87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</row>
    <row r="1971" spans="1:13" ht="20.100000000000001" customHeight="1" x14ac:dyDescent="0.2">
      <c r="A1971" s="62"/>
      <c r="B1971" s="86"/>
      <c r="C1971" s="87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</row>
    <row r="1972" spans="1:13" ht="20.100000000000001" customHeight="1" x14ac:dyDescent="0.2">
      <c r="A1972" s="62"/>
      <c r="B1972" s="86"/>
      <c r="C1972" s="87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</row>
    <row r="1973" spans="1:13" ht="20.100000000000001" customHeight="1" x14ac:dyDescent="0.2">
      <c r="A1973" s="62"/>
      <c r="B1973" s="86"/>
      <c r="C1973" s="87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</row>
    <row r="1974" spans="1:13" ht="20.100000000000001" customHeight="1" x14ac:dyDescent="0.2">
      <c r="A1974" s="62"/>
      <c r="B1974" s="86"/>
      <c r="C1974" s="87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</row>
    <row r="1975" spans="1:13" ht="20.100000000000001" customHeight="1" x14ac:dyDescent="0.2">
      <c r="A1975" s="62"/>
      <c r="B1975" s="86"/>
      <c r="C1975" s="87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</row>
    <row r="1976" spans="1:13" ht="20.100000000000001" customHeight="1" x14ac:dyDescent="0.2">
      <c r="A1976" s="62"/>
      <c r="B1976" s="86"/>
      <c r="C1976" s="87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</row>
    <row r="1977" spans="1:13" ht="20.100000000000001" customHeight="1" x14ac:dyDescent="0.2">
      <c r="A1977" s="62"/>
      <c r="B1977" s="86"/>
      <c r="C1977" s="87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</row>
    <row r="1978" spans="1:13" ht="20.100000000000001" customHeight="1" x14ac:dyDescent="0.2">
      <c r="A1978" s="62"/>
      <c r="B1978" s="86"/>
      <c r="C1978" s="87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</row>
    <row r="1979" spans="1:13" ht="20.100000000000001" customHeight="1" x14ac:dyDescent="0.2">
      <c r="A1979" s="62"/>
      <c r="B1979" s="86"/>
      <c r="C1979" s="87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</row>
    <row r="1980" spans="1:13" ht="20.100000000000001" customHeight="1" x14ac:dyDescent="0.2">
      <c r="A1980" s="62"/>
      <c r="B1980" s="86"/>
      <c r="C1980" s="87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</row>
    <row r="1981" spans="1:13" ht="20.100000000000001" customHeight="1" x14ac:dyDescent="0.2">
      <c r="A1981" s="62"/>
      <c r="B1981" s="86"/>
      <c r="C1981" s="87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</row>
    <row r="1982" spans="1:13" ht="20.100000000000001" customHeight="1" x14ac:dyDescent="0.2">
      <c r="A1982" s="62"/>
      <c r="B1982" s="86"/>
      <c r="C1982" s="87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</row>
    <row r="1983" spans="1:13" ht="20.100000000000001" customHeight="1" x14ac:dyDescent="0.2">
      <c r="A1983" s="62"/>
      <c r="B1983" s="86"/>
      <c r="C1983" s="87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</row>
    <row r="1984" spans="1:13" ht="20.100000000000001" customHeight="1" x14ac:dyDescent="0.2">
      <c r="A1984" s="62"/>
      <c r="B1984" s="86"/>
      <c r="C1984" s="87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</row>
    <row r="1985" spans="1:13" ht="20.100000000000001" customHeight="1" x14ac:dyDescent="0.2">
      <c r="A1985" s="62"/>
      <c r="B1985" s="86"/>
      <c r="C1985" s="87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</row>
    <row r="1986" spans="1:13" ht="20.100000000000001" customHeight="1" x14ac:dyDescent="0.2">
      <c r="A1986" s="62"/>
      <c r="B1986" s="86"/>
      <c r="C1986" s="87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</row>
    <row r="1987" spans="1:13" ht="20.100000000000001" customHeight="1" x14ac:dyDescent="0.2">
      <c r="A1987" s="62"/>
      <c r="B1987" s="86"/>
      <c r="C1987" s="87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</row>
    <row r="1988" spans="1:13" ht="20.100000000000001" customHeight="1" x14ac:dyDescent="0.2">
      <c r="A1988" s="62"/>
      <c r="B1988" s="86"/>
      <c r="C1988" s="87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</row>
    <row r="1989" spans="1:13" ht="20.100000000000001" customHeight="1" x14ac:dyDescent="0.2">
      <c r="A1989" s="62"/>
      <c r="B1989" s="86"/>
      <c r="C1989" s="87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</row>
    <row r="1990" spans="1:13" ht="20.100000000000001" customHeight="1" x14ac:dyDescent="0.2">
      <c r="A1990" s="62"/>
      <c r="B1990" s="86"/>
      <c r="C1990" s="87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</row>
    <row r="1991" spans="1:13" ht="20.100000000000001" customHeight="1" x14ac:dyDescent="0.2">
      <c r="A1991" s="62"/>
      <c r="B1991" s="86"/>
      <c r="C1991" s="87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</row>
    <row r="1992" spans="1:13" ht="20.100000000000001" customHeight="1" x14ac:dyDescent="0.2">
      <c r="A1992" s="62"/>
      <c r="B1992" s="86"/>
      <c r="C1992" s="87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</row>
    <row r="1993" spans="1:13" ht="20.100000000000001" customHeight="1" x14ac:dyDescent="0.2">
      <c r="A1993" s="62"/>
      <c r="B1993" s="86"/>
      <c r="C1993" s="87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</row>
    <row r="1994" spans="1:13" ht="20.100000000000001" customHeight="1" x14ac:dyDescent="0.2">
      <c r="A1994" s="62"/>
      <c r="B1994" s="86"/>
      <c r="C1994" s="87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</row>
    <row r="1995" spans="1:13" ht="20.100000000000001" customHeight="1" x14ac:dyDescent="0.2">
      <c r="A1995" s="62"/>
      <c r="B1995" s="86"/>
      <c r="C1995" s="87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</row>
    <row r="1996" spans="1:13" ht="20.100000000000001" customHeight="1" x14ac:dyDescent="0.2">
      <c r="A1996" s="62"/>
      <c r="B1996" s="86"/>
      <c r="C1996" s="87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</row>
    <row r="1997" spans="1:13" ht="20.100000000000001" customHeight="1" x14ac:dyDescent="0.2">
      <c r="A1997" s="62"/>
      <c r="B1997" s="86"/>
      <c r="C1997" s="87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</row>
    <row r="1998" spans="1:13" ht="20.100000000000001" customHeight="1" x14ac:dyDescent="0.2">
      <c r="A1998" s="62"/>
      <c r="B1998" s="86"/>
      <c r="C1998" s="87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</row>
    <row r="1999" spans="1:13" ht="20.100000000000001" customHeight="1" x14ac:dyDescent="0.2">
      <c r="A1999" s="62"/>
      <c r="B1999" s="86"/>
      <c r="C1999" s="87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</row>
    <row r="2000" spans="1:13" ht="20.100000000000001" customHeight="1" x14ac:dyDescent="0.2">
      <c r="A2000" s="62"/>
      <c r="B2000" s="86"/>
      <c r="C2000" s="87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</row>
    <row r="2001" spans="1:13" ht="20.100000000000001" customHeight="1" x14ac:dyDescent="0.2">
      <c r="A2001" s="62"/>
      <c r="B2001" s="86"/>
      <c r="C2001" s="87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</row>
    <row r="2002" spans="1:13" ht="20.100000000000001" customHeight="1" x14ac:dyDescent="0.2">
      <c r="A2002" s="62"/>
      <c r="B2002" s="86"/>
      <c r="C2002" s="87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</row>
    <row r="2003" spans="1:13" ht="20.100000000000001" customHeight="1" x14ac:dyDescent="0.2">
      <c r="A2003" s="62"/>
      <c r="B2003" s="86"/>
      <c r="C2003" s="87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</row>
    <row r="2004" spans="1:13" ht="20.100000000000001" customHeight="1" x14ac:dyDescent="0.2">
      <c r="A2004" s="62"/>
      <c r="B2004" s="86"/>
      <c r="C2004" s="87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</row>
    <row r="2005" spans="1:13" ht="20.100000000000001" customHeight="1" x14ac:dyDescent="0.2">
      <c r="A2005" s="62"/>
      <c r="B2005" s="86"/>
      <c r="C2005" s="87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</row>
    <row r="2006" spans="1:13" ht="20.100000000000001" customHeight="1" x14ac:dyDescent="0.2">
      <c r="A2006" s="62"/>
      <c r="B2006" s="86"/>
      <c r="C2006" s="87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</row>
    <row r="2007" spans="1:13" ht="20.100000000000001" customHeight="1" x14ac:dyDescent="0.2">
      <c r="A2007" s="62"/>
      <c r="B2007" s="86"/>
      <c r="C2007" s="87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</row>
    <row r="2008" spans="1:13" ht="20.100000000000001" customHeight="1" x14ac:dyDescent="0.2">
      <c r="A2008" s="62"/>
      <c r="B2008" s="86"/>
      <c r="C2008" s="87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</row>
    <row r="2009" spans="1:13" ht="20.100000000000001" customHeight="1" x14ac:dyDescent="0.2">
      <c r="A2009" s="62"/>
      <c r="B2009" s="86"/>
      <c r="C2009" s="87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</row>
    <row r="2010" spans="1:13" ht="20.100000000000001" customHeight="1" x14ac:dyDescent="0.2">
      <c r="A2010" s="62"/>
      <c r="B2010" s="86"/>
      <c r="C2010" s="87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</row>
    <row r="2011" spans="1:13" ht="20.100000000000001" customHeight="1" x14ac:dyDescent="0.2">
      <c r="A2011" s="62"/>
      <c r="B2011" s="86"/>
      <c r="C2011" s="87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</row>
    <row r="2012" spans="1:13" ht="20.100000000000001" customHeight="1" x14ac:dyDescent="0.2">
      <c r="A2012" s="62"/>
      <c r="B2012" s="86"/>
      <c r="C2012" s="87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</row>
    <row r="2013" spans="1:13" ht="20.100000000000001" customHeight="1" x14ac:dyDescent="0.2">
      <c r="A2013" s="62"/>
      <c r="B2013" s="86"/>
      <c r="C2013" s="87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</row>
    <row r="2014" spans="1:13" ht="20.100000000000001" customHeight="1" x14ac:dyDescent="0.2">
      <c r="A2014" s="62"/>
      <c r="B2014" s="86"/>
      <c r="C2014" s="87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</row>
    <row r="2015" spans="1:13" ht="20.100000000000001" customHeight="1" x14ac:dyDescent="0.2">
      <c r="A2015" s="62"/>
      <c r="B2015" s="86"/>
      <c r="C2015" s="87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</row>
    <row r="2016" spans="1:13" ht="20.100000000000001" customHeight="1" x14ac:dyDescent="0.2">
      <c r="A2016" s="62"/>
      <c r="B2016" s="86"/>
      <c r="C2016" s="87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</row>
    <row r="2017" spans="1:13" ht="20.100000000000001" customHeight="1" x14ac:dyDescent="0.2">
      <c r="A2017" s="62"/>
      <c r="B2017" s="86"/>
      <c r="C2017" s="87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</row>
    <row r="2018" spans="1:13" ht="20.100000000000001" customHeight="1" x14ac:dyDescent="0.2">
      <c r="A2018" s="62"/>
      <c r="B2018" s="86"/>
      <c r="C2018" s="87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</row>
    <row r="2019" spans="1:13" ht="20.100000000000001" customHeight="1" x14ac:dyDescent="0.2">
      <c r="A2019" s="62"/>
      <c r="B2019" s="86"/>
      <c r="C2019" s="87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</row>
    <row r="2020" spans="1:13" ht="20.100000000000001" customHeight="1" x14ac:dyDescent="0.2">
      <c r="A2020" s="62"/>
      <c r="B2020" s="86"/>
      <c r="C2020" s="87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</row>
    <row r="2021" spans="1:13" ht="20.100000000000001" customHeight="1" x14ac:dyDescent="0.2">
      <c r="A2021" s="62"/>
      <c r="B2021" s="86"/>
      <c r="C2021" s="87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</row>
    <row r="2022" spans="1:13" ht="20.100000000000001" customHeight="1" x14ac:dyDescent="0.2">
      <c r="A2022" s="62"/>
      <c r="B2022" s="86"/>
      <c r="C2022" s="87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</row>
    <row r="2023" spans="1:13" ht="20.100000000000001" customHeight="1" x14ac:dyDescent="0.2">
      <c r="A2023" s="62"/>
      <c r="B2023" s="86"/>
      <c r="C2023" s="87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</row>
    <row r="2024" spans="1:13" ht="20.100000000000001" customHeight="1" x14ac:dyDescent="0.2">
      <c r="A2024" s="62"/>
      <c r="B2024" s="86"/>
      <c r="C2024" s="87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</row>
    <row r="2025" spans="1:13" ht="20.100000000000001" customHeight="1" x14ac:dyDescent="0.2">
      <c r="A2025" s="62"/>
      <c r="B2025" s="86"/>
      <c r="C2025" s="87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</row>
    <row r="2026" spans="1:13" ht="20.100000000000001" customHeight="1" x14ac:dyDescent="0.2">
      <c r="A2026" s="62"/>
      <c r="B2026" s="86"/>
      <c r="C2026" s="87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</row>
    <row r="2027" spans="1:13" ht="20.100000000000001" customHeight="1" x14ac:dyDescent="0.2">
      <c r="A2027" s="62"/>
      <c r="B2027" s="86"/>
      <c r="C2027" s="87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</row>
    <row r="2028" spans="1:13" ht="20.100000000000001" customHeight="1" x14ac:dyDescent="0.2">
      <c r="A2028" s="62"/>
      <c r="B2028" s="86"/>
      <c r="C2028" s="87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</row>
    <row r="2029" spans="1:13" ht="20.100000000000001" customHeight="1" x14ac:dyDescent="0.2">
      <c r="A2029" s="62"/>
      <c r="B2029" s="86"/>
      <c r="C2029" s="87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</row>
    <row r="2030" spans="1:13" ht="20.100000000000001" customHeight="1" x14ac:dyDescent="0.2">
      <c r="A2030" s="62"/>
      <c r="B2030" s="86"/>
      <c r="C2030" s="87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</row>
    <row r="2031" spans="1:13" ht="20.100000000000001" customHeight="1" x14ac:dyDescent="0.2">
      <c r="A2031" s="62"/>
      <c r="B2031" s="86"/>
      <c r="C2031" s="87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</row>
    <row r="2032" spans="1:13" ht="20.100000000000001" customHeight="1" x14ac:dyDescent="0.2">
      <c r="A2032" s="62"/>
      <c r="B2032" s="86"/>
      <c r="C2032" s="87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</row>
    <row r="2033" spans="1:13" ht="20.100000000000001" customHeight="1" x14ac:dyDescent="0.2">
      <c r="A2033" s="62"/>
      <c r="B2033" s="86"/>
      <c r="C2033" s="87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</row>
    <row r="2034" spans="1:13" ht="20.100000000000001" customHeight="1" x14ac:dyDescent="0.2">
      <c r="A2034" s="62"/>
      <c r="B2034" s="86"/>
      <c r="C2034" s="87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</row>
    <row r="2035" spans="1:13" ht="20.100000000000001" customHeight="1" x14ac:dyDescent="0.2">
      <c r="A2035" s="62"/>
      <c r="B2035" s="86"/>
      <c r="C2035" s="87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</row>
    <row r="2036" spans="1:13" ht="20.100000000000001" customHeight="1" x14ac:dyDescent="0.2">
      <c r="A2036" s="62"/>
      <c r="B2036" s="86"/>
      <c r="C2036" s="87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</row>
    <row r="2037" spans="1:13" ht="20.100000000000001" customHeight="1" x14ac:dyDescent="0.2">
      <c r="A2037" s="62"/>
      <c r="B2037" s="86"/>
      <c r="C2037" s="87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</row>
    <row r="2038" spans="1:13" ht="20.100000000000001" customHeight="1" x14ac:dyDescent="0.2">
      <c r="A2038" s="62"/>
      <c r="B2038" s="86"/>
      <c r="C2038" s="87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</row>
    <row r="2039" spans="1:13" ht="20.100000000000001" customHeight="1" x14ac:dyDescent="0.2">
      <c r="A2039" s="62"/>
      <c r="B2039" s="86"/>
      <c r="C2039" s="87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</row>
    <row r="2040" spans="1:13" ht="20.100000000000001" customHeight="1" x14ac:dyDescent="0.2">
      <c r="A2040" s="62"/>
      <c r="B2040" s="86"/>
      <c r="C2040" s="87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</row>
    <row r="2041" spans="1:13" ht="20.100000000000001" customHeight="1" x14ac:dyDescent="0.2">
      <c r="A2041" s="62"/>
      <c r="B2041" s="86"/>
      <c r="C2041" s="87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</row>
    <row r="2042" spans="1:13" ht="20.100000000000001" customHeight="1" x14ac:dyDescent="0.2">
      <c r="A2042" s="62"/>
      <c r="B2042" s="86"/>
      <c r="C2042" s="87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</row>
    <row r="2043" spans="1:13" ht="20.100000000000001" customHeight="1" x14ac:dyDescent="0.2">
      <c r="A2043" s="62"/>
      <c r="B2043" s="86"/>
      <c r="C2043" s="87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</row>
    <row r="2044" spans="1:13" ht="20.100000000000001" customHeight="1" x14ac:dyDescent="0.2">
      <c r="A2044" s="62"/>
      <c r="B2044" s="86"/>
      <c r="C2044" s="87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</row>
    <row r="2045" spans="1:13" ht="20.100000000000001" customHeight="1" x14ac:dyDescent="0.2">
      <c r="A2045" s="62"/>
      <c r="B2045" s="86"/>
      <c r="C2045" s="87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</row>
    <row r="2046" spans="1:13" ht="20.100000000000001" customHeight="1" x14ac:dyDescent="0.2">
      <c r="A2046" s="62"/>
      <c r="B2046" s="86"/>
      <c r="C2046" s="87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</row>
    <row r="2047" spans="1:13" ht="20.100000000000001" customHeight="1" x14ac:dyDescent="0.2">
      <c r="A2047" s="62"/>
      <c r="B2047" s="86"/>
      <c r="C2047" s="87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</row>
    <row r="2048" spans="1:13" ht="20.100000000000001" customHeight="1" x14ac:dyDescent="0.2">
      <c r="A2048" s="62"/>
      <c r="B2048" s="86"/>
      <c r="C2048" s="87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</row>
    <row r="2049" spans="1:13" ht="20.100000000000001" customHeight="1" x14ac:dyDescent="0.2">
      <c r="A2049" s="62"/>
      <c r="B2049" s="86"/>
      <c r="C2049" s="87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</row>
    <row r="2050" spans="1:13" ht="20.100000000000001" customHeight="1" x14ac:dyDescent="0.2">
      <c r="A2050" s="62"/>
      <c r="B2050" s="86"/>
      <c r="C2050" s="87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</row>
    <row r="2051" spans="1:13" ht="20.100000000000001" customHeight="1" x14ac:dyDescent="0.2">
      <c r="A2051" s="62"/>
      <c r="B2051" s="86"/>
      <c r="C2051" s="87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</row>
    <row r="2052" spans="1:13" ht="20.100000000000001" customHeight="1" x14ac:dyDescent="0.2">
      <c r="A2052" s="62"/>
      <c r="B2052" s="86"/>
      <c r="C2052" s="87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</row>
    <row r="2053" spans="1:13" ht="20.100000000000001" customHeight="1" x14ac:dyDescent="0.2">
      <c r="A2053" s="62"/>
      <c r="B2053" s="86"/>
      <c r="C2053" s="87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</row>
    <row r="2054" spans="1:13" ht="20.100000000000001" customHeight="1" x14ac:dyDescent="0.2">
      <c r="A2054" s="62"/>
      <c r="B2054" s="86"/>
      <c r="C2054" s="87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</row>
    <row r="2055" spans="1:13" ht="20.100000000000001" customHeight="1" x14ac:dyDescent="0.2">
      <c r="A2055" s="62"/>
      <c r="B2055" s="86"/>
      <c r="C2055" s="87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</row>
    <row r="2056" spans="1:13" ht="20.100000000000001" customHeight="1" x14ac:dyDescent="0.2">
      <c r="A2056" s="62"/>
      <c r="B2056" s="86"/>
      <c r="C2056" s="87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</row>
    <row r="2057" spans="1:13" ht="20.100000000000001" customHeight="1" x14ac:dyDescent="0.2">
      <c r="A2057" s="62"/>
      <c r="B2057" s="86"/>
      <c r="C2057" s="87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</row>
    <row r="2058" spans="1:13" ht="20.100000000000001" customHeight="1" x14ac:dyDescent="0.2">
      <c r="A2058" s="62"/>
      <c r="B2058" s="86"/>
      <c r="C2058" s="87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</row>
    <row r="2059" spans="1:13" ht="20.100000000000001" customHeight="1" x14ac:dyDescent="0.2">
      <c r="A2059" s="62"/>
      <c r="B2059" s="86"/>
      <c r="C2059" s="87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</row>
    <row r="2060" spans="1:13" ht="20.100000000000001" customHeight="1" x14ac:dyDescent="0.2">
      <c r="A2060" s="62"/>
      <c r="B2060" s="86"/>
      <c r="C2060" s="87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</row>
    <row r="2061" spans="1:13" ht="20.100000000000001" customHeight="1" x14ac:dyDescent="0.2">
      <c r="A2061" s="62"/>
      <c r="B2061" s="86"/>
      <c r="C2061" s="87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</row>
    <row r="2062" spans="1:13" ht="20.100000000000001" customHeight="1" x14ac:dyDescent="0.2">
      <c r="A2062" s="62"/>
      <c r="B2062" s="86"/>
      <c r="C2062" s="87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</row>
    <row r="2063" spans="1:13" ht="20.100000000000001" customHeight="1" x14ac:dyDescent="0.2">
      <c r="A2063" s="62"/>
      <c r="B2063" s="86"/>
      <c r="C2063" s="87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</row>
    <row r="2064" spans="1:13" ht="20.100000000000001" customHeight="1" x14ac:dyDescent="0.2">
      <c r="A2064" s="62"/>
      <c r="B2064" s="86"/>
      <c r="C2064" s="87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</row>
    <row r="2065" spans="1:13" ht="20.100000000000001" customHeight="1" x14ac:dyDescent="0.2">
      <c r="A2065" s="62"/>
      <c r="B2065" s="86"/>
      <c r="C2065" s="87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</row>
    <row r="2066" spans="1:13" ht="20.100000000000001" customHeight="1" x14ac:dyDescent="0.2">
      <c r="A2066" s="62"/>
      <c r="B2066" s="86"/>
      <c r="C2066" s="87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</row>
    <row r="2067" spans="1:13" ht="20.100000000000001" customHeight="1" x14ac:dyDescent="0.2">
      <c r="A2067" s="62"/>
      <c r="B2067" s="86"/>
      <c r="C2067" s="87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</row>
    <row r="2068" spans="1:13" ht="20.100000000000001" customHeight="1" x14ac:dyDescent="0.2">
      <c r="A2068" s="62"/>
      <c r="B2068" s="86"/>
      <c r="C2068" s="87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</row>
    <row r="2069" spans="1:13" ht="20.100000000000001" customHeight="1" x14ac:dyDescent="0.2">
      <c r="A2069" s="62"/>
      <c r="B2069" s="86"/>
      <c r="C2069" s="87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</row>
    <row r="2070" spans="1:13" ht="20.100000000000001" customHeight="1" x14ac:dyDescent="0.2">
      <c r="A2070" s="62"/>
      <c r="B2070" s="86"/>
      <c r="C2070" s="87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</row>
    <row r="2071" spans="1:13" ht="20.100000000000001" customHeight="1" x14ac:dyDescent="0.2">
      <c r="A2071" s="62"/>
      <c r="B2071" s="86"/>
      <c r="C2071" s="87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</row>
    <row r="2072" spans="1:13" ht="20.100000000000001" customHeight="1" x14ac:dyDescent="0.2">
      <c r="A2072" s="62"/>
      <c r="B2072" s="86"/>
      <c r="C2072" s="87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</row>
    <row r="2073" spans="1:13" ht="20.100000000000001" customHeight="1" x14ac:dyDescent="0.2">
      <c r="A2073" s="62"/>
      <c r="B2073" s="86"/>
      <c r="C2073" s="87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</row>
    <row r="2074" spans="1:13" ht="20.100000000000001" customHeight="1" x14ac:dyDescent="0.2">
      <c r="A2074" s="62"/>
      <c r="B2074" s="86"/>
      <c r="C2074" s="87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</row>
    <row r="2075" spans="1:13" ht="20.100000000000001" customHeight="1" x14ac:dyDescent="0.2">
      <c r="A2075" s="62"/>
      <c r="B2075" s="86"/>
      <c r="C2075" s="87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</row>
    <row r="2076" spans="1:13" ht="20.100000000000001" customHeight="1" x14ac:dyDescent="0.2">
      <c r="A2076" s="62"/>
      <c r="B2076" s="86"/>
      <c r="C2076" s="87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</row>
    <row r="2077" spans="1:13" ht="20.100000000000001" customHeight="1" x14ac:dyDescent="0.2">
      <c r="A2077" s="62"/>
      <c r="B2077" s="86"/>
      <c r="C2077" s="87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</row>
    <row r="2078" spans="1:13" ht="20.100000000000001" customHeight="1" x14ac:dyDescent="0.2">
      <c r="A2078" s="62"/>
      <c r="B2078" s="86"/>
      <c r="C2078" s="87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</row>
    <row r="2079" spans="1:13" ht="20.100000000000001" customHeight="1" x14ac:dyDescent="0.2">
      <c r="A2079" s="62"/>
      <c r="B2079" s="86"/>
      <c r="C2079" s="87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</row>
    <row r="2080" spans="1:13" ht="20.100000000000001" customHeight="1" x14ac:dyDescent="0.2">
      <c r="A2080" s="62"/>
      <c r="B2080" s="86"/>
      <c r="C2080" s="87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</row>
    <row r="2081" spans="1:13" ht="20.100000000000001" customHeight="1" x14ac:dyDescent="0.2">
      <c r="A2081" s="62"/>
      <c r="B2081" s="86"/>
      <c r="C2081" s="87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</row>
    <row r="2082" spans="1:13" ht="20.100000000000001" customHeight="1" x14ac:dyDescent="0.2">
      <c r="A2082" s="62"/>
      <c r="B2082" s="86"/>
      <c r="C2082" s="87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</row>
    <row r="2083" spans="1:13" ht="20.100000000000001" customHeight="1" x14ac:dyDescent="0.2">
      <c r="A2083" s="62"/>
      <c r="B2083" s="86"/>
      <c r="C2083" s="87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</row>
    <row r="2084" spans="1:13" ht="20.100000000000001" customHeight="1" x14ac:dyDescent="0.2">
      <c r="A2084" s="62"/>
      <c r="B2084" s="86"/>
      <c r="C2084" s="87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</row>
    <row r="2085" spans="1:13" ht="20.100000000000001" customHeight="1" x14ac:dyDescent="0.2">
      <c r="A2085" s="62"/>
      <c r="B2085" s="86"/>
      <c r="C2085" s="87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</row>
    <row r="2086" spans="1:13" ht="20.100000000000001" customHeight="1" x14ac:dyDescent="0.2">
      <c r="A2086" s="62"/>
      <c r="B2086" s="86"/>
      <c r="C2086" s="87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</row>
    <row r="2087" spans="1:13" ht="20.100000000000001" customHeight="1" x14ac:dyDescent="0.2">
      <c r="A2087" s="62"/>
      <c r="B2087" s="86"/>
      <c r="C2087" s="87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</row>
    <row r="2088" spans="1:13" ht="20.100000000000001" customHeight="1" x14ac:dyDescent="0.2">
      <c r="A2088" s="62"/>
      <c r="B2088" s="86"/>
      <c r="C2088" s="87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</row>
    <row r="2089" spans="1:13" ht="20.100000000000001" customHeight="1" x14ac:dyDescent="0.2">
      <c r="A2089" s="62"/>
      <c r="B2089" s="86"/>
      <c r="C2089" s="87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</row>
    <row r="2090" spans="1:13" ht="20.100000000000001" customHeight="1" x14ac:dyDescent="0.2">
      <c r="A2090" s="62"/>
      <c r="B2090" s="86"/>
      <c r="C2090" s="87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</row>
    <row r="2091" spans="1:13" ht="20.100000000000001" customHeight="1" x14ac:dyDescent="0.2">
      <c r="A2091" s="62"/>
      <c r="B2091" s="86"/>
      <c r="C2091" s="87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</row>
    <row r="2092" spans="1:13" ht="20.100000000000001" customHeight="1" x14ac:dyDescent="0.2">
      <c r="A2092" s="62"/>
      <c r="B2092" s="86"/>
      <c r="C2092" s="87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</row>
    <row r="2093" spans="1:13" ht="20.100000000000001" customHeight="1" x14ac:dyDescent="0.2">
      <c r="A2093" s="62"/>
      <c r="B2093" s="86"/>
      <c r="C2093" s="87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</row>
    <row r="2094" spans="1:13" ht="20.100000000000001" customHeight="1" x14ac:dyDescent="0.2">
      <c r="A2094" s="62"/>
      <c r="B2094" s="86"/>
      <c r="C2094" s="87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</row>
    <row r="2095" spans="1:13" ht="20.100000000000001" customHeight="1" x14ac:dyDescent="0.2">
      <c r="A2095" s="62"/>
      <c r="B2095" s="86"/>
      <c r="C2095" s="87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</row>
    <row r="2096" spans="1:13" ht="20.100000000000001" customHeight="1" x14ac:dyDescent="0.2">
      <c r="A2096" s="62"/>
      <c r="B2096" s="86"/>
      <c r="C2096" s="87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</row>
    <row r="2097" spans="1:13" ht="20.100000000000001" customHeight="1" x14ac:dyDescent="0.2">
      <c r="A2097" s="62"/>
      <c r="B2097" s="86"/>
      <c r="C2097" s="87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</row>
    <row r="2098" spans="1:13" ht="20.100000000000001" customHeight="1" x14ac:dyDescent="0.2">
      <c r="A2098" s="62"/>
      <c r="B2098" s="86"/>
      <c r="C2098" s="87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</row>
    <row r="2099" spans="1:13" ht="20.100000000000001" customHeight="1" x14ac:dyDescent="0.2">
      <c r="A2099" s="62"/>
      <c r="B2099" s="86"/>
      <c r="C2099" s="87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</row>
    <row r="2100" spans="1:13" ht="20.100000000000001" customHeight="1" x14ac:dyDescent="0.2">
      <c r="A2100" s="62"/>
      <c r="B2100" s="86"/>
      <c r="C2100" s="87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</row>
    <row r="2101" spans="1:13" ht="20.100000000000001" customHeight="1" x14ac:dyDescent="0.2">
      <c r="A2101" s="62"/>
      <c r="B2101" s="86"/>
      <c r="C2101" s="87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</row>
    <row r="2102" spans="1:13" ht="20.100000000000001" customHeight="1" x14ac:dyDescent="0.2">
      <c r="A2102" s="62"/>
      <c r="B2102" s="86"/>
      <c r="C2102" s="87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</row>
    <row r="2103" spans="1:13" ht="20.100000000000001" customHeight="1" x14ac:dyDescent="0.2">
      <c r="A2103" s="62"/>
      <c r="B2103" s="86"/>
      <c r="C2103" s="87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</row>
    <row r="2104" spans="1:13" ht="20.100000000000001" customHeight="1" x14ac:dyDescent="0.2">
      <c r="A2104" s="62"/>
      <c r="B2104" s="86"/>
      <c r="C2104" s="87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</row>
    <row r="2105" spans="1:13" ht="20.100000000000001" customHeight="1" x14ac:dyDescent="0.2">
      <c r="A2105" s="62"/>
      <c r="B2105" s="86"/>
      <c r="C2105" s="87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</row>
    <row r="2106" spans="1:13" ht="20.100000000000001" customHeight="1" x14ac:dyDescent="0.2">
      <c r="A2106" s="62"/>
      <c r="B2106" s="86"/>
      <c r="C2106" s="87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</row>
    <row r="2107" spans="1:13" ht="20.100000000000001" customHeight="1" x14ac:dyDescent="0.2">
      <c r="A2107" s="62"/>
      <c r="B2107" s="86"/>
      <c r="C2107" s="87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</row>
    <row r="2108" spans="1:13" ht="20.100000000000001" customHeight="1" x14ac:dyDescent="0.2">
      <c r="A2108" s="62"/>
      <c r="B2108" s="86"/>
      <c r="C2108" s="87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</row>
    <row r="2109" spans="1:13" ht="20.100000000000001" customHeight="1" x14ac:dyDescent="0.2">
      <c r="A2109" s="62"/>
      <c r="B2109" s="86"/>
      <c r="C2109" s="87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</row>
    <row r="2110" spans="1:13" ht="20.100000000000001" customHeight="1" x14ac:dyDescent="0.2">
      <c r="A2110" s="62"/>
      <c r="B2110" s="86"/>
      <c r="C2110" s="87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</row>
    <row r="2111" spans="1:13" ht="20.100000000000001" customHeight="1" x14ac:dyDescent="0.2">
      <c r="A2111" s="62"/>
      <c r="B2111" s="86"/>
      <c r="C2111" s="87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</row>
    <row r="2112" spans="1:13" ht="20.100000000000001" customHeight="1" x14ac:dyDescent="0.2">
      <c r="A2112" s="62"/>
      <c r="B2112" s="86"/>
      <c r="C2112" s="87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</row>
    <row r="2113" spans="1:13" ht="20.100000000000001" customHeight="1" x14ac:dyDescent="0.2">
      <c r="A2113" s="62"/>
      <c r="B2113" s="86"/>
      <c r="C2113" s="87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</row>
    <row r="2114" spans="1:13" ht="20.100000000000001" customHeight="1" x14ac:dyDescent="0.2">
      <c r="A2114" s="62"/>
      <c r="B2114" s="86"/>
      <c r="C2114" s="87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</row>
    <row r="2115" spans="1:13" ht="20.100000000000001" customHeight="1" x14ac:dyDescent="0.2">
      <c r="A2115" s="62"/>
      <c r="B2115" s="86"/>
      <c r="C2115" s="87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</row>
    <row r="2116" spans="1:13" ht="20.100000000000001" customHeight="1" x14ac:dyDescent="0.2">
      <c r="A2116" s="62"/>
      <c r="B2116" s="86"/>
      <c r="C2116" s="87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</row>
    <row r="2117" spans="1:13" ht="20.100000000000001" customHeight="1" x14ac:dyDescent="0.2">
      <c r="A2117" s="62"/>
      <c r="B2117" s="86"/>
      <c r="C2117" s="87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</row>
    <row r="2118" spans="1:13" ht="20.100000000000001" customHeight="1" x14ac:dyDescent="0.2">
      <c r="A2118" s="62"/>
      <c r="B2118" s="86"/>
      <c r="C2118" s="87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</row>
    <row r="2119" spans="1:13" ht="20.100000000000001" customHeight="1" x14ac:dyDescent="0.2">
      <c r="A2119" s="62"/>
      <c r="B2119" s="86"/>
      <c r="C2119" s="87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</row>
    <row r="2120" spans="1:13" ht="20.100000000000001" customHeight="1" x14ac:dyDescent="0.2">
      <c r="A2120" s="62"/>
      <c r="B2120" s="86"/>
      <c r="C2120" s="87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</row>
    <row r="2121" spans="1:13" ht="20.100000000000001" customHeight="1" x14ac:dyDescent="0.2">
      <c r="A2121" s="62"/>
      <c r="B2121" s="86"/>
      <c r="C2121" s="87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</row>
    <row r="2122" spans="1:13" ht="20.100000000000001" customHeight="1" x14ac:dyDescent="0.2">
      <c r="A2122" s="62"/>
      <c r="B2122" s="86"/>
      <c r="C2122" s="87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</row>
    <row r="2123" spans="1:13" ht="20.100000000000001" customHeight="1" x14ac:dyDescent="0.2">
      <c r="A2123" s="62"/>
      <c r="B2123" s="86"/>
      <c r="C2123" s="87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</row>
    <row r="2124" spans="1:13" ht="20.100000000000001" customHeight="1" x14ac:dyDescent="0.2">
      <c r="A2124" s="62"/>
      <c r="B2124" s="86"/>
      <c r="C2124" s="87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</row>
    <row r="2125" spans="1:13" ht="20.100000000000001" customHeight="1" x14ac:dyDescent="0.2">
      <c r="A2125" s="62"/>
      <c r="B2125" s="86"/>
      <c r="C2125" s="87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</row>
    <row r="2126" spans="1:13" ht="20.100000000000001" customHeight="1" x14ac:dyDescent="0.2">
      <c r="A2126" s="62"/>
      <c r="B2126" s="86"/>
      <c r="C2126" s="87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</row>
    <row r="2127" spans="1:13" ht="20.100000000000001" customHeight="1" x14ac:dyDescent="0.2">
      <c r="A2127" s="62"/>
      <c r="B2127" s="86"/>
      <c r="C2127" s="87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</row>
    <row r="2128" spans="1:13" ht="20.100000000000001" customHeight="1" x14ac:dyDescent="0.2">
      <c r="A2128" s="62"/>
      <c r="B2128" s="86"/>
      <c r="C2128" s="87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</row>
    <row r="2129" spans="1:13" ht="20.100000000000001" customHeight="1" x14ac:dyDescent="0.2">
      <c r="A2129" s="62"/>
      <c r="B2129" s="86"/>
      <c r="C2129" s="87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</row>
    <row r="2130" spans="1:13" ht="20.100000000000001" customHeight="1" x14ac:dyDescent="0.2">
      <c r="A2130" s="62"/>
      <c r="B2130" s="86"/>
      <c r="C2130" s="87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</row>
    <row r="2131" spans="1:13" ht="20.100000000000001" customHeight="1" x14ac:dyDescent="0.2">
      <c r="A2131" s="62"/>
      <c r="B2131" s="86"/>
      <c r="C2131" s="87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</row>
    <row r="2132" spans="1:13" ht="20.100000000000001" customHeight="1" x14ac:dyDescent="0.2">
      <c r="A2132" s="62"/>
      <c r="B2132" s="86"/>
      <c r="C2132" s="87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</row>
    <row r="2133" spans="1:13" ht="20.100000000000001" customHeight="1" x14ac:dyDescent="0.2">
      <c r="A2133" s="62"/>
      <c r="B2133" s="86"/>
      <c r="C2133" s="87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</row>
    <row r="2134" spans="1:13" ht="20.100000000000001" customHeight="1" x14ac:dyDescent="0.2">
      <c r="A2134" s="62"/>
      <c r="B2134" s="86"/>
      <c r="C2134" s="87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</row>
    <row r="2135" spans="1:13" ht="20.100000000000001" customHeight="1" x14ac:dyDescent="0.2">
      <c r="A2135" s="62"/>
      <c r="B2135" s="86"/>
      <c r="C2135" s="87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</row>
    <row r="2136" spans="1:13" ht="20.100000000000001" customHeight="1" x14ac:dyDescent="0.2">
      <c r="A2136" s="62"/>
      <c r="B2136" s="86"/>
      <c r="C2136" s="87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</row>
    <row r="2137" spans="1:13" ht="20.100000000000001" customHeight="1" x14ac:dyDescent="0.2">
      <c r="A2137" s="62"/>
      <c r="B2137" s="86"/>
      <c r="C2137" s="87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</row>
    <row r="2138" spans="1:13" ht="20.100000000000001" customHeight="1" x14ac:dyDescent="0.2">
      <c r="A2138" s="62"/>
      <c r="B2138" s="86"/>
      <c r="C2138" s="87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</row>
    <row r="2139" spans="1:13" ht="20.100000000000001" customHeight="1" x14ac:dyDescent="0.2">
      <c r="A2139" s="62"/>
      <c r="B2139" s="86"/>
      <c r="C2139" s="87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</row>
    <row r="2140" spans="1:13" ht="20.100000000000001" customHeight="1" x14ac:dyDescent="0.2">
      <c r="A2140" s="62"/>
      <c r="B2140" s="86"/>
      <c r="C2140" s="87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</row>
    <row r="2141" spans="1:13" ht="20.100000000000001" customHeight="1" x14ac:dyDescent="0.2">
      <c r="A2141" s="62"/>
      <c r="B2141" s="86"/>
      <c r="C2141" s="87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</row>
    <row r="2142" spans="1:13" ht="20.100000000000001" customHeight="1" x14ac:dyDescent="0.2">
      <c r="A2142" s="62"/>
      <c r="B2142" s="86"/>
      <c r="C2142" s="87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</row>
    <row r="2143" spans="1:13" ht="20.100000000000001" customHeight="1" x14ac:dyDescent="0.2">
      <c r="A2143" s="62"/>
      <c r="B2143" s="86"/>
      <c r="C2143" s="87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</row>
    <row r="2144" spans="1:13" ht="20.100000000000001" customHeight="1" x14ac:dyDescent="0.2">
      <c r="A2144" s="62"/>
      <c r="B2144" s="86"/>
      <c r="C2144" s="87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</row>
    <row r="2145" spans="1:13" ht="20.100000000000001" customHeight="1" x14ac:dyDescent="0.2">
      <c r="A2145" s="62"/>
      <c r="B2145" s="86"/>
      <c r="C2145" s="87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</row>
    <row r="2146" spans="1:13" ht="20.100000000000001" customHeight="1" x14ac:dyDescent="0.2">
      <c r="A2146" s="62"/>
      <c r="B2146" s="86"/>
      <c r="C2146" s="87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</row>
    <row r="2147" spans="1:13" ht="20.100000000000001" customHeight="1" x14ac:dyDescent="0.2">
      <c r="A2147" s="62"/>
      <c r="B2147" s="86"/>
      <c r="C2147" s="87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</row>
    <row r="2148" spans="1:13" ht="20.100000000000001" customHeight="1" x14ac:dyDescent="0.2">
      <c r="A2148" s="62"/>
      <c r="B2148" s="86"/>
      <c r="C2148" s="87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</row>
    <row r="2149" spans="1:13" ht="20.100000000000001" customHeight="1" x14ac:dyDescent="0.2">
      <c r="A2149" s="62"/>
      <c r="B2149" s="86"/>
      <c r="C2149" s="87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</row>
    <row r="2150" spans="1:13" ht="20.100000000000001" customHeight="1" x14ac:dyDescent="0.2">
      <c r="A2150" s="62"/>
      <c r="B2150" s="86"/>
      <c r="C2150" s="87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</row>
    <row r="2151" spans="1:13" ht="20.100000000000001" customHeight="1" x14ac:dyDescent="0.2">
      <c r="A2151" s="62"/>
      <c r="B2151" s="86"/>
      <c r="C2151" s="87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</row>
    <row r="2152" spans="1:13" ht="20.100000000000001" customHeight="1" x14ac:dyDescent="0.2">
      <c r="A2152" s="62"/>
      <c r="B2152" s="86"/>
      <c r="C2152" s="87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</row>
    <row r="2153" spans="1:13" ht="20.100000000000001" customHeight="1" x14ac:dyDescent="0.2">
      <c r="A2153" s="62"/>
      <c r="B2153" s="86"/>
      <c r="C2153" s="87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</row>
    <row r="2154" spans="1:13" ht="20.100000000000001" customHeight="1" x14ac:dyDescent="0.2">
      <c r="A2154" s="62"/>
      <c r="B2154" s="86"/>
      <c r="C2154" s="87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</row>
    <row r="2155" spans="1:13" ht="20.100000000000001" customHeight="1" x14ac:dyDescent="0.2">
      <c r="A2155" s="62"/>
      <c r="B2155" s="86"/>
      <c r="C2155" s="87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</row>
    <row r="2156" spans="1:13" ht="20.100000000000001" customHeight="1" x14ac:dyDescent="0.2">
      <c r="A2156" s="62"/>
      <c r="B2156" s="86"/>
      <c r="C2156" s="87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</row>
    <row r="2157" spans="1:13" ht="20.100000000000001" customHeight="1" x14ac:dyDescent="0.2">
      <c r="A2157" s="62"/>
      <c r="B2157" s="86"/>
      <c r="C2157" s="87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</row>
    <row r="2158" spans="1:13" ht="20.100000000000001" customHeight="1" x14ac:dyDescent="0.2">
      <c r="A2158" s="62"/>
      <c r="B2158" s="86"/>
      <c r="C2158" s="87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</row>
    <row r="2159" spans="1:13" ht="20.100000000000001" customHeight="1" x14ac:dyDescent="0.2">
      <c r="A2159" s="62"/>
      <c r="B2159" s="86"/>
      <c r="C2159" s="87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</row>
    <row r="2160" spans="1:13" ht="20.100000000000001" customHeight="1" x14ac:dyDescent="0.2">
      <c r="A2160" s="62"/>
      <c r="B2160" s="86"/>
      <c r="C2160" s="87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</row>
    <row r="2161" spans="1:13" ht="20.100000000000001" customHeight="1" x14ac:dyDescent="0.2">
      <c r="A2161" s="62"/>
      <c r="B2161" s="86"/>
      <c r="C2161" s="87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</row>
    <row r="2162" spans="1:13" ht="20.100000000000001" customHeight="1" x14ac:dyDescent="0.2">
      <c r="A2162" s="62"/>
      <c r="B2162" s="86"/>
      <c r="C2162" s="87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</row>
    <row r="2163" spans="1:13" ht="20.100000000000001" customHeight="1" x14ac:dyDescent="0.2">
      <c r="A2163" s="62"/>
      <c r="B2163" s="86"/>
      <c r="C2163" s="87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</row>
    <row r="2164" spans="1:13" ht="20.100000000000001" customHeight="1" x14ac:dyDescent="0.2">
      <c r="A2164" s="62"/>
      <c r="B2164" s="86"/>
      <c r="C2164" s="87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</row>
    <row r="2165" spans="1:13" ht="20.100000000000001" customHeight="1" x14ac:dyDescent="0.2">
      <c r="A2165" s="62"/>
      <c r="B2165" s="86"/>
      <c r="C2165" s="87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</row>
    <row r="2166" spans="1:13" ht="20.100000000000001" customHeight="1" x14ac:dyDescent="0.2">
      <c r="A2166" s="62"/>
      <c r="B2166" s="86"/>
      <c r="C2166" s="87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</row>
    <row r="2167" spans="1:13" ht="20.100000000000001" customHeight="1" x14ac:dyDescent="0.2">
      <c r="A2167" s="62"/>
      <c r="B2167" s="86"/>
      <c r="C2167" s="87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</row>
    <row r="2168" spans="1:13" ht="20.100000000000001" customHeight="1" x14ac:dyDescent="0.2">
      <c r="A2168" s="62"/>
      <c r="B2168" s="86"/>
      <c r="C2168" s="87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</row>
    <row r="2169" spans="1:13" ht="20.100000000000001" customHeight="1" x14ac:dyDescent="0.2">
      <c r="A2169" s="62"/>
      <c r="B2169" s="86"/>
      <c r="C2169" s="87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</row>
    <row r="2170" spans="1:13" ht="20.100000000000001" customHeight="1" x14ac:dyDescent="0.2">
      <c r="A2170" s="62"/>
      <c r="B2170" s="86"/>
      <c r="C2170" s="87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</row>
    <row r="2171" spans="1:13" ht="20.100000000000001" customHeight="1" x14ac:dyDescent="0.2">
      <c r="A2171" s="62"/>
      <c r="B2171" s="86"/>
      <c r="C2171" s="87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</row>
    <row r="2172" spans="1:13" ht="20.100000000000001" customHeight="1" x14ac:dyDescent="0.2">
      <c r="A2172" s="62"/>
      <c r="B2172" s="86"/>
      <c r="C2172" s="87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</row>
    <row r="2173" spans="1:13" ht="20.100000000000001" customHeight="1" x14ac:dyDescent="0.2">
      <c r="A2173" s="62"/>
      <c r="B2173" s="86"/>
      <c r="C2173" s="87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</row>
    <row r="2174" spans="1:13" ht="20.100000000000001" customHeight="1" x14ac:dyDescent="0.2">
      <c r="A2174" s="62"/>
      <c r="B2174" s="86"/>
      <c r="C2174" s="87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</row>
    <row r="2175" spans="1:13" ht="20.100000000000001" customHeight="1" x14ac:dyDescent="0.2">
      <c r="A2175" s="62"/>
      <c r="B2175" s="86"/>
      <c r="C2175" s="87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</row>
    <row r="2176" spans="1:13" ht="20.100000000000001" customHeight="1" x14ac:dyDescent="0.2">
      <c r="A2176" s="62"/>
      <c r="B2176" s="86"/>
      <c r="C2176" s="87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</row>
    <row r="2177" spans="1:13" ht="20.100000000000001" customHeight="1" x14ac:dyDescent="0.2">
      <c r="A2177" s="62"/>
      <c r="B2177" s="86"/>
      <c r="C2177" s="87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</row>
    <row r="2178" spans="1:13" ht="20.100000000000001" customHeight="1" x14ac:dyDescent="0.2">
      <c r="A2178" s="62"/>
      <c r="B2178" s="86"/>
      <c r="C2178" s="87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</row>
    <row r="2179" spans="1:13" ht="20.100000000000001" customHeight="1" x14ac:dyDescent="0.2">
      <c r="A2179" s="62"/>
      <c r="B2179" s="86"/>
      <c r="C2179" s="87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</row>
    <row r="2180" spans="1:13" ht="20.100000000000001" customHeight="1" x14ac:dyDescent="0.2">
      <c r="A2180" s="62"/>
      <c r="B2180" s="86"/>
      <c r="C2180" s="87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</row>
    <row r="2181" spans="1:13" ht="20.100000000000001" customHeight="1" x14ac:dyDescent="0.2">
      <c r="A2181" s="62"/>
      <c r="B2181" s="86"/>
      <c r="C2181" s="87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</row>
    <row r="2182" spans="1:13" ht="20.100000000000001" customHeight="1" x14ac:dyDescent="0.2">
      <c r="A2182" s="62"/>
      <c r="B2182" s="86"/>
      <c r="C2182" s="87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</row>
    <row r="2183" spans="1:13" ht="20.100000000000001" customHeight="1" x14ac:dyDescent="0.2">
      <c r="A2183" s="62"/>
      <c r="B2183" s="86"/>
      <c r="C2183" s="87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</row>
    <row r="2184" spans="1:13" ht="20.100000000000001" customHeight="1" x14ac:dyDescent="0.2">
      <c r="A2184" s="62"/>
      <c r="B2184" s="86"/>
      <c r="C2184" s="87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</row>
    <row r="2185" spans="1:13" ht="20.100000000000001" customHeight="1" x14ac:dyDescent="0.2">
      <c r="A2185" s="62"/>
      <c r="B2185" s="86"/>
      <c r="C2185" s="87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</row>
    <row r="2186" spans="1:13" ht="20.100000000000001" customHeight="1" x14ac:dyDescent="0.2">
      <c r="A2186" s="62"/>
      <c r="B2186" s="86"/>
      <c r="C2186" s="87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</row>
    <row r="2187" spans="1:13" ht="20.100000000000001" customHeight="1" x14ac:dyDescent="0.2">
      <c r="A2187" s="62"/>
      <c r="B2187" s="86"/>
      <c r="C2187" s="87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</row>
    <row r="2188" spans="1:13" ht="20.100000000000001" customHeight="1" x14ac:dyDescent="0.2">
      <c r="A2188" s="62"/>
      <c r="B2188" s="86"/>
      <c r="C2188" s="87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</row>
    <row r="2189" spans="1:13" ht="20.100000000000001" customHeight="1" x14ac:dyDescent="0.2">
      <c r="A2189" s="62"/>
      <c r="B2189" s="86"/>
      <c r="C2189" s="87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</row>
    <row r="2190" spans="1:13" ht="20.100000000000001" customHeight="1" x14ac:dyDescent="0.2">
      <c r="A2190" s="62"/>
      <c r="B2190" s="86"/>
      <c r="C2190" s="87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</row>
    <row r="2191" spans="1:13" ht="20.100000000000001" customHeight="1" x14ac:dyDescent="0.2">
      <c r="A2191" s="62"/>
      <c r="B2191" s="86"/>
      <c r="C2191" s="87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</row>
    <row r="2192" spans="1:13" ht="20.100000000000001" customHeight="1" x14ac:dyDescent="0.2">
      <c r="A2192" s="62"/>
      <c r="B2192" s="86"/>
      <c r="C2192" s="87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</row>
    <row r="2193" spans="1:13" ht="20.100000000000001" customHeight="1" x14ac:dyDescent="0.2">
      <c r="A2193" s="62"/>
      <c r="B2193" s="86"/>
      <c r="C2193" s="87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</row>
    <row r="2194" spans="1:13" ht="20.100000000000001" customHeight="1" x14ac:dyDescent="0.2">
      <c r="A2194" s="62"/>
      <c r="B2194" s="86"/>
      <c r="C2194" s="87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</row>
    <row r="2195" spans="1:13" ht="20.100000000000001" customHeight="1" x14ac:dyDescent="0.2">
      <c r="A2195" s="62"/>
      <c r="B2195" s="86"/>
      <c r="C2195" s="87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</row>
    <row r="2196" spans="1:13" ht="20.100000000000001" customHeight="1" x14ac:dyDescent="0.2">
      <c r="A2196" s="62"/>
      <c r="B2196" s="86"/>
      <c r="C2196" s="87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</row>
    <row r="2197" spans="1:13" ht="20.100000000000001" customHeight="1" x14ac:dyDescent="0.2">
      <c r="A2197" s="62"/>
      <c r="B2197" s="86"/>
      <c r="C2197" s="87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</row>
    <row r="2198" spans="1:13" ht="20.100000000000001" customHeight="1" x14ac:dyDescent="0.2">
      <c r="A2198" s="62"/>
      <c r="B2198" s="86"/>
      <c r="C2198" s="87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</row>
    <row r="2199" spans="1:13" ht="20.100000000000001" customHeight="1" x14ac:dyDescent="0.2">
      <c r="A2199" s="62"/>
      <c r="B2199" s="86"/>
      <c r="C2199" s="87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</row>
    <row r="2200" spans="1:13" ht="20.100000000000001" customHeight="1" x14ac:dyDescent="0.2">
      <c r="A2200" s="62"/>
      <c r="B2200" s="86"/>
      <c r="C2200" s="87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</row>
    <row r="2201" spans="1:13" ht="20.100000000000001" customHeight="1" x14ac:dyDescent="0.2">
      <c r="A2201" s="62"/>
      <c r="B2201" s="86"/>
      <c r="C2201" s="87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</row>
    <row r="2202" spans="1:13" ht="20.100000000000001" customHeight="1" x14ac:dyDescent="0.2">
      <c r="A2202" s="62"/>
      <c r="B2202" s="86"/>
      <c r="C2202" s="87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</row>
    <row r="2203" spans="1:13" ht="20.100000000000001" customHeight="1" x14ac:dyDescent="0.2">
      <c r="A2203" s="62"/>
      <c r="B2203" s="86"/>
      <c r="C2203" s="87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</row>
    <row r="2204" spans="1:13" ht="20.100000000000001" customHeight="1" x14ac:dyDescent="0.2">
      <c r="A2204" s="62"/>
      <c r="B2204" s="86"/>
      <c r="C2204" s="87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</row>
    <row r="2205" spans="1:13" ht="20.100000000000001" customHeight="1" x14ac:dyDescent="0.2">
      <c r="A2205" s="62"/>
      <c r="B2205" s="86"/>
      <c r="C2205" s="87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</row>
    <row r="2206" spans="1:13" ht="20.100000000000001" customHeight="1" x14ac:dyDescent="0.2">
      <c r="A2206" s="62"/>
      <c r="B2206" s="86"/>
      <c r="C2206" s="87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</row>
    <row r="2207" spans="1:13" ht="20.100000000000001" customHeight="1" x14ac:dyDescent="0.2">
      <c r="A2207" s="62"/>
      <c r="B2207" s="86"/>
      <c r="C2207" s="87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</row>
    <row r="2208" spans="1:13" ht="20.100000000000001" customHeight="1" x14ac:dyDescent="0.2">
      <c r="A2208" s="62"/>
      <c r="B2208" s="86"/>
      <c r="C2208" s="87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</row>
    <row r="2209" spans="1:13" ht="20.100000000000001" customHeight="1" x14ac:dyDescent="0.2">
      <c r="A2209" s="62"/>
      <c r="B2209" s="86"/>
      <c r="C2209" s="87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</row>
    <row r="2210" spans="1:13" ht="20.100000000000001" customHeight="1" x14ac:dyDescent="0.2">
      <c r="A2210" s="62"/>
      <c r="B2210" s="86"/>
      <c r="C2210" s="87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</row>
    <row r="2211" spans="1:13" ht="20.100000000000001" customHeight="1" x14ac:dyDescent="0.2">
      <c r="A2211" s="62"/>
      <c r="B2211" s="86"/>
      <c r="C2211" s="87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</row>
    <row r="2212" spans="1:13" ht="20.100000000000001" customHeight="1" x14ac:dyDescent="0.2">
      <c r="A2212" s="62"/>
      <c r="B2212" s="86"/>
      <c r="C2212" s="87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</row>
    <row r="2213" spans="1:13" ht="20.100000000000001" customHeight="1" x14ac:dyDescent="0.2">
      <c r="A2213" s="62"/>
      <c r="B2213" s="86"/>
      <c r="C2213" s="87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</row>
    <row r="2214" spans="1:13" ht="20.100000000000001" customHeight="1" x14ac:dyDescent="0.2">
      <c r="A2214" s="62"/>
      <c r="B2214" s="86"/>
      <c r="C2214" s="87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</row>
    <row r="2215" spans="1:13" ht="20.100000000000001" customHeight="1" x14ac:dyDescent="0.2">
      <c r="A2215" s="62"/>
      <c r="B2215" s="86"/>
      <c r="C2215" s="87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</row>
    <row r="2216" spans="1:13" ht="20.100000000000001" customHeight="1" x14ac:dyDescent="0.2">
      <c r="A2216" s="62"/>
      <c r="B2216" s="86"/>
      <c r="C2216" s="87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</row>
    <row r="2217" spans="1:13" ht="20.100000000000001" customHeight="1" x14ac:dyDescent="0.2">
      <c r="A2217" s="62"/>
      <c r="B2217" s="86"/>
      <c r="C2217" s="87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</row>
    <row r="2218" spans="1:13" ht="20.100000000000001" customHeight="1" x14ac:dyDescent="0.2">
      <c r="A2218" s="62"/>
      <c r="B2218" s="86"/>
      <c r="C2218" s="87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</row>
    <row r="2219" spans="1:13" ht="20.100000000000001" customHeight="1" x14ac:dyDescent="0.2">
      <c r="A2219" s="62"/>
      <c r="B2219" s="86"/>
      <c r="C2219" s="87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</row>
    <row r="2220" spans="1:13" ht="20.100000000000001" customHeight="1" x14ac:dyDescent="0.2">
      <c r="A2220" s="62"/>
      <c r="B2220" s="86"/>
      <c r="C2220" s="87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</row>
    <row r="2221" spans="1:13" ht="20.100000000000001" customHeight="1" x14ac:dyDescent="0.2">
      <c r="A2221" s="62"/>
      <c r="B2221" s="86"/>
      <c r="C2221" s="87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</row>
    <row r="2222" spans="1:13" ht="20.100000000000001" customHeight="1" x14ac:dyDescent="0.2">
      <c r="A2222" s="62"/>
      <c r="B2222" s="86"/>
      <c r="C2222" s="87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</row>
    <row r="2223" spans="1:13" ht="20.100000000000001" customHeight="1" x14ac:dyDescent="0.2">
      <c r="A2223" s="62"/>
      <c r="B2223" s="86"/>
      <c r="C2223" s="87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</row>
    <row r="2224" spans="1:13" ht="20.100000000000001" customHeight="1" x14ac:dyDescent="0.2">
      <c r="A2224" s="62"/>
      <c r="B2224" s="86"/>
      <c r="C2224" s="87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</row>
    <row r="2225" spans="1:13" ht="20.100000000000001" customHeight="1" x14ac:dyDescent="0.2">
      <c r="A2225" s="62"/>
      <c r="B2225" s="86"/>
      <c r="C2225" s="87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</row>
    <row r="2226" spans="1:13" ht="20.100000000000001" customHeight="1" x14ac:dyDescent="0.2">
      <c r="A2226" s="62"/>
      <c r="B2226" s="86"/>
      <c r="C2226" s="87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</row>
    <row r="2227" spans="1:13" ht="20.100000000000001" customHeight="1" x14ac:dyDescent="0.2">
      <c r="A2227" s="62"/>
      <c r="B2227" s="86"/>
      <c r="C2227" s="87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</row>
    <row r="2228" spans="1:13" ht="20.100000000000001" customHeight="1" x14ac:dyDescent="0.2">
      <c r="A2228" s="62"/>
      <c r="B2228" s="86"/>
      <c r="C2228" s="87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</row>
    <row r="2229" spans="1:13" ht="20.100000000000001" customHeight="1" x14ac:dyDescent="0.2">
      <c r="A2229" s="62"/>
      <c r="B2229" s="86"/>
      <c r="C2229" s="87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</row>
    <row r="2230" spans="1:13" ht="20.100000000000001" customHeight="1" x14ac:dyDescent="0.2">
      <c r="A2230" s="62"/>
      <c r="B2230" s="86"/>
      <c r="C2230" s="87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</row>
    <row r="2231" spans="1:13" ht="20.100000000000001" customHeight="1" x14ac:dyDescent="0.2">
      <c r="A2231" s="62"/>
      <c r="B2231" s="86"/>
      <c r="C2231" s="87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</row>
    <row r="2232" spans="1:13" ht="20.100000000000001" customHeight="1" x14ac:dyDescent="0.2">
      <c r="A2232" s="62"/>
      <c r="B2232" s="86"/>
      <c r="C2232" s="87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</row>
    <row r="2233" spans="1:13" ht="20.100000000000001" customHeight="1" x14ac:dyDescent="0.2">
      <c r="A2233" s="62"/>
      <c r="B2233" s="86"/>
      <c r="C2233" s="87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</row>
    <row r="2234" spans="1:13" ht="20.100000000000001" customHeight="1" x14ac:dyDescent="0.2">
      <c r="A2234" s="62"/>
      <c r="B2234" s="86"/>
      <c r="C2234" s="87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</row>
    <row r="2235" spans="1:13" ht="20.100000000000001" customHeight="1" x14ac:dyDescent="0.2">
      <c r="A2235" s="62"/>
      <c r="B2235" s="86"/>
      <c r="C2235" s="87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</row>
    <row r="2236" spans="1:13" ht="20.100000000000001" customHeight="1" x14ac:dyDescent="0.2">
      <c r="A2236" s="62"/>
      <c r="B2236" s="86"/>
      <c r="C2236" s="87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</row>
    <row r="2237" spans="1:13" ht="20.100000000000001" customHeight="1" x14ac:dyDescent="0.2">
      <c r="A2237" s="62"/>
      <c r="B2237" s="86"/>
      <c r="C2237" s="87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</row>
    <row r="2238" spans="1:13" ht="20.100000000000001" customHeight="1" x14ac:dyDescent="0.2">
      <c r="A2238" s="62"/>
      <c r="B2238" s="86"/>
      <c r="C2238" s="87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</row>
    <row r="2239" spans="1:13" ht="20.100000000000001" customHeight="1" x14ac:dyDescent="0.2">
      <c r="A2239" s="62"/>
      <c r="B2239" s="86"/>
      <c r="C2239" s="87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</row>
    <row r="2240" spans="1:13" ht="20.100000000000001" customHeight="1" x14ac:dyDescent="0.2">
      <c r="A2240" s="62"/>
      <c r="B2240" s="86"/>
      <c r="C2240" s="87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</row>
    <row r="2241" spans="1:13" ht="20.100000000000001" customHeight="1" x14ac:dyDescent="0.2">
      <c r="A2241" s="62"/>
      <c r="B2241" s="86"/>
      <c r="C2241" s="87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</row>
    <row r="2242" spans="1:13" ht="20.100000000000001" customHeight="1" x14ac:dyDescent="0.2">
      <c r="A2242" s="62"/>
      <c r="B2242" s="86"/>
      <c r="C2242" s="87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</row>
    <row r="2243" spans="1:13" ht="20.100000000000001" customHeight="1" x14ac:dyDescent="0.2">
      <c r="A2243" s="62"/>
      <c r="B2243" s="86"/>
      <c r="C2243" s="87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</row>
    <row r="2244" spans="1:13" ht="20.100000000000001" customHeight="1" x14ac:dyDescent="0.2">
      <c r="A2244" s="62"/>
      <c r="B2244" s="86"/>
      <c r="C2244" s="87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</row>
    <row r="2245" spans="1:13" ht="20.100000000000001" customHeight="1" x14ac:dyDescent="0.2">
      <c r="A2245" s="62"/>
      <c r="B2245" s="86"/>
      <c r="C2245" s="87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</row>
    <row r="2246" spans="1:13" ht="20.100000000000001" customHeight="1" x14ac:dyDescent="0.2">
      <c r="A2246" s="62"/>
      <c r="B2246" s="86"/>
      <c r="C2246" s="87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</row>
    <row r="2247" spans="1:13" ht="20.100000000000001" customHeight="1" x14ac:dyDescent="0.2">
      <c r="A2247" s="62"/>
      <c r="B2247" s="86"/>
      <c r="C2247" s="87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</row>
    <row r="2248" spans="1:13" ht="20.100000000000001" customHeight="1" x14ac:dyDescent="0.2">
      <c r="A2248" s="62"/>
      <c r="B2248" s="86"/>
      <c r="C2248" s="87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</row>
    <row r="2249" spans="1:13" ht="20.100000000000001" customHeight="1" x14ac:dyDescent="0.2">
      <c r="A2249" s="62"/>
      <c r="B2249" s="86"/>
      <c r="C2249" s="87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</row>
    <row r="2250" spans="1:13" ht="20.100000000000001" customHeight="1" x14ac:dyDescent="0.2">
      <c r="A2250" s="62"/>
      <c r="B2250" s="86"/>
      <c r="C2250" s="87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</row>
    <row r="2251" spans="1:13" ht="20.100000000000001" customHeight="1" x14ac:dyDescent="0.2">
      <c r="A2251" s="62"/>
      <c r="B2251" s="86"/>
      <c r="C2251" s="87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</row>
    <row r="2252" spans="1:13" ht="20.100000000000001" customHeight="1" x14ac:dyDescent="0.2">
      <c r="A2252" s="62"/>
      <c r="B2252" s="86"/>
      <c r="C2252" s="87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</row>
    <row r="2253" spans="1:13" ht="20.100000000000001" customHeight="1" x14ac:dyDescent="0.2">
      <c r="A2253" s="62"/>
      <c r="B2253" s="86"/>
      <c r="C2253" s="87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</row>
    <row r="2254" spans="1:13" ht="20.100000000000001" customHeight="1" x14ac:dyDescent="0.2">
      <c r="A2254" s="62"/>
      <c r="B2254" s="86"/>
      <c r="C2254" s="87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</row>
    <row r="2255" spans="1:13" ht="20.100000000000001" customHeight="1" x14ac:dyDescent="0.2">
      <c r="A2255" s="62"/>
      <c r="B2255" s="86"/>
      <c r="C2255" s="87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</row>
    <row r="2256" spans="1:13" ht="20.100000000000001" customHeight="1" x14ac:dyDescent="0.2">
      <c r="A2256" s="62"/>
      <c r="B2256" s="86"/>
      <c r="C2256" s="87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</row>
    <row r="2257" spans="1:13" ht="20.100000000000001" customHeight="1" x14ac:dyDescent="0.2">
      <c r="A2257" s="62"/>
      <c r="B2257" s="86"/>
      <c r="C2257" s="87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</row>
    <row r="2258" spans="1:13" ht="20.100000000000001" customHeight="1" x14ac:dyDescent="0.2">
      <c r="A2258" s="62"/>
      <c r="B2258" s="86"/>
      <c r="C2258" s="87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</row>
    <row r="2259" spans="1:13" ht="20.100000000000001" customHeight="1" x14ac:dyDescent="0.2">
      <c r="A2259" s="62"/>
      <c r="B2259" s="86"/>
      <c r="C2259" s="87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</row>
    <row r="2260" spans="1:13" ht="20.100000000000001" customHeight="1" x14ac:dyDescent="0.2">
      <c r="A2260" s="62"/>
      <c r="B2260" s="86"/>
      <c r="C2260" s="87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</row>
    <row r="2261" spans="1:13" ht="20.100000000000001" customHeight="1" x14ac:dyDescent="0.2">
      <c r="A2261" s="62"/>
      <c r="B2261" s="86"/>
      <c r="C2261" s="87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</row>
    <row r="2262" spans="1:13" ht="20.100000000000001" customHeight="1" x14ac:dyDescent="0.2">
      <c r="A2262" s="62"/>
      <c r="B2262" s="86"/>
      <c r="C2262" s="87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</row>
    <row r="2263" spans="1:13" ht="20.100000000000001" customHeight="1" x14ac:dyDescent="0.2">
      <c r="A2263" s="62"/>
      <c r="B2263" s="86"/>
      <c r="C2263" s="87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</row>
    <row r="2264" spans="1:13" ht="20.100000000000001" customHeight="1" x14ac:dyDescent="0.2">
      <c r="A2264" s="62"/>
      <c r="B2264" s="86"/>
      <c r="C2264" s="87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</row>
    <row r="2265" spans="1:13" ht="20.100000000000001" customHeight="1" x14ac:dyDescent="0.2">
      <c r="A2265" s="62"/>
      <c r="B2265" s="86"/>
      <c r="C2265" s="87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</row>
    <row r="2266" spans="1:13" ht="20.100000000000001" customHeight="1" x14ac:dyDescent="0.2">
      <c r="A2266" s="62"/>
      <c r="B2266" s="86"/>
      <c r="C2266" s="87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</row>
    <row r="2267" spans="1:13" ht="20.100000000000001" customHeight="1" x14ac:dyDescent="0.2">
      <c r="A2267" s="62"/>
      <c r="B2267" s="86"/>
      <c r="C2267" s="87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</row>
    <row r="2268" spans="1:13" ht="20.100000000000001" customHeight="1" x14ac:dyDescent="0.2">
      <c r="A2268" s="62"/>
      <c r="B2268" s="86"/>
      <c r="C2268" s="87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</row>
    <row r="2269" spans="1:13" ht="20.100000000000001" customHeight="1" x14ac:dyDescent="0.2">
      <c r="A2269" s="62"/>
      <c r="B2269" s="86"/>
      <c r="C2269" s="87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</row>
    <row r="2270" spans="1:13" ht="20.100000000000001" customHeight="1" x14ac:dyDescent="0.2">
      <c r="A2270" s="62"/>
      <c r="B2270" s="86"/>
      <c r="C2270" s="87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</row>
    <row r="2271" spans="1:13" ht="20.100000000000001" customHeight="1" x14ac:dyDescent="0.2">
      <c r="A2271" s="62"/>
      <c r="B2271" s="86"/>
      <c r="C2271" s="87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</row>
    <row r="2272" spans="1:13" ht="20.100000000000001" customHeight="1" x14ac:dyDescent="0.2">
      <c r="A2272" s="62"/>
      <c r="B2272" s="86"/>
      <c r="C2272" s="87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</row>
    <row r="2273" spans="1:13" ht="20.100000000000001" customHeight="1" x14ac:dyDescent="0.2">
      <c r="A2273" s="62"/>
      <c r="B2273" s="86"/>
      <c r="C2273" s="87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</row>
    <row r="2274" spans="1:13" ht="20.100000000000001" customHeight="1" x14ac:dyDescent="0.2">
      <c r="A2274" s="62"/>
      <c r="B2274" s="86"/>
      <c r="C2274" s="87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</row>
    <row r="2275" spans="1:13" ht="20.100000000000001" customHeight="1" x14ac:dyDescent="0.2">
      <c r="A2275" s="62"/>
      <c r="B2275" s="86"/>
      <c r="C2275" s="87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</row>
    <row r="2276" spans="1:13" ht="20.100000000000001" customHeight="1" x14ac:dyDescent="0.2">
      <c r="A2276" s="62"/>
      <c r="B2276" s="86"/>
      <c r="C2276" s="87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</row>
    <row r="2277" spans="1:13" ht="20.100000000000001" customHeight="1" x14ac:dyDescent="0.2">
      <c r="A2277" s="62"/>
      <c r="B2277" s="86"/>
      <c r="C2277" s="87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</row>
    <row r="2278" spans="1:13" ht="20.100000000000001" customHeight="1" x14ac:dyDescent="0.2">
      <c r="A2278" s="62"/>
      <c r="B2278" s="86"/>
      <c r="C2278" s="87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</row>
    <row r="2279" spans="1:13" ht="20.100000000000001" customHeight="1" x14ac:dyDescent="0.2">
      <c r="A2279" s="62"/>
      <c r="B2279" s="86"/>
      <c r="C2279" s="87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</row>
    <row r="2280" spans="1:13" ht="20.100000000000001" customHeight="1" x14ac:dyDescent="0.2">
      <c r="A2280" s="62"/>
      <c r="B2280" s="86"/>
      <c r="C2280" s="87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</row>
    <row r="2281" spans="1:13" ht="20.100000000000001" customHeight="1" x14ac:dyDescent="0.2">
      <c r="A2281" s="62"/>
      <c r="B2281" s="86"/>
      <c r="C2281" s="87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</row>
    <row r="2282" spans="1:13" ht="20.100000000000001" customHeight="1" x14ac:dyDescent="0.2">
      <c r="A2282" s="62"/>
      <c r="B2282" s="86"/>
      <c r="C2282" s="87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</row>
    <row r="2283" spans="1:13" ht="20.100000000000001" customHeight="1" x14ac:dyDescent="0.2">
      <c r="A2283" s="62"/>
      <c r="B2283" s="86"/>
      <c r="C2283" s="87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</row>
    <row r="2284" spans="1:13" ht="20.100000000000001" customHeight="1" x14ac:dyDescent="0.2">
      <c r="A2284" s="62"/>
      <c r="B2284" s="86"/>
      <c r="C2284" s="87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</row>
    <row r="2285" spans="1:13" ht="20.100000000000001" customHeight="1" x14ac:dyDescent="0.2">
      <c r="A2285" s="62"/>
      <c r="B2285" s="86"/>
      <c r="C2285" s="87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</row>
    <row r="2286" spans="1:13" ht="20.100000000000001" customHeight="1" x14ac:dyDescent="0.2">
      <c r="A2286" s="62"/>
      <c r="B2286" s="86"/>
      <c r="C2286" s="87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</row>
    <row r="2287" spans="1:13" ht="20.100000000000001" customHeight="1" x14ac:dyDescent="0.2">
      <c r="A2287" s="62"/>
      <c r="B2287" s="86"/>
      <c r="C2287" s="87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</row>
    <row r="2288" spans="1:13" ht="20.100000000000001" customHeight="1" x14ac:dyDescent="0.2">
      <c r="A2288" s="62"/>
      <c r="B2288" s="86"/>
      <c r="C2288" s="87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</row>
    <row r="2289" spans="1:13" ht="20.100000000000001" customHeight="1" x14ac:dyDescent="0.2">
      <c r="A2289" s="62"/>
      <c r="B2289" s="86"/>
      <c r="C2289" s="87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</row>
    <row r="2290" spans="1:13" ht="20.100000000000001" customHeight="1" x14ac:dyDescent="0.2">
      <c r="A2290" s="62"/>
      <c r="B2290" s="86"/>
      <c r="C2290" s="87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</row>
    <row r="2291" spans="1:13" ht="20.100000000000001" customHeight="1" x14ac:dyDescent="0.2">
      <c r="A2291" s="62"/>
      <c r="B2291" s="86"/>
      <c r="C2291" s="87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</row>
    <row r="2292" spans="1:13" ht="20.100000000000001" customHeight="1" x14ac:dyDescent="0.2">
      <c r="A2292" s="62"/>
      <c r="B2292" s="86"/>
      <c r="C2292" s="87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</row>
    <row r="2293" spans="1:13" ht="20.100000000000001" customHeight="1" x14ac:dyDescent="0.2">
      <c r="A2293" s="62"/>
      <c r="B2293" s="86"/>
      <c r="C2293" s="87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</row>
    <row r="2294" spans="1:13" ht="20.100000000000001" customHeight="1" x14ac:dyDescent="0.2">
      <c r="A2294" s="62"/>
      <c r="B2294" s="86"/>
      <c r="C2294" s="87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</row>
    <row r="2295" spans="1:13" ht="20.100000000000001" customHeight="1" x14ac:dyDescent="0.2">
      <c r="A2295" s="62"/>
      <c r="B2295" s="86"/>
      <c r="C2295" s="87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</row>
    <row r="2296" spans="1:13" ht="20.100000000000001" customHeight="1" x14ac:dyDescent="0.2">
      <c r="A2296" s="62"/>
      <c r="B2296" s="86"/>
      <c r="C2296" s="87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</row>
    <row r="2297" spans="1:13" ht="20.100000000000001" customHeight="1" x14ac:dyDescent="0.2">
      <c r="A2297" s="62"/>
      <c r="B2297" s="86"/>
      <c r="C2297" s="87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</row>
    <row r="2298" spans="1:13" ht="20.100000000000001" customHeight="1" x14ac:dyDescent="0.2">
      <c r="A2298" s="62"/>
      <c r="B2298" s="86"/>
      <c r="C2298" s="87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</row>
    <row r="2299" spans="1:13" ht="20.100000000000001" customHeight="1" x14ac:dyDescent="0.2">
      <c r="A2299" s="62"/>
      <c r="B2299" s="86"/>
      <c r="C2299" s="87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</row>
    <row r="2300" spans="1:13" ht="20.100000000000001" customHeight="1" x14ac:dyDescent="0.2">
      <c r="A2300" s="62"/>
      <c r="B2300" s="86"/>
      <c r="C2300" s="87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</row>
    <row r="2301" spans="1:13" ht="20.100000000000001" customHeight="1" x14ac:dyDescent="0.2">
      <c r="A2301" s="62"/>
      <c r="B2301" s="86"/>
      <c r="C2301" s="87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</row>
    <row r="2302" spans="1:13" ht="20.100000000000001" customHeight="1" x14ac:dyDescent="0.2">
      <c r="A2302" s="62"/>
      <c r="B2302" s="86"/>
      <c r="C2302" s="87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</row>
    <row r="2303" spans="1:13" ht="20.100000000000001" customHeight="1" x14ac:dyDescent="0.2">
      <c r="A2303" s="62"/>
      <c r="B2303" s="86"/>
      <c r="C2303" s="87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</row>
    <row r="2304" spans="1:13" ht="20.100000000000001" customHeight="1" x14ac:dyDescent="0.2">
      <c r="A2304" s="62"/>
      <c r="B2304" s="86"/>
      <c r="C2304" s="87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</row>
    <row r="2305" spans="1:13" ht="20.100000000000001" customHeight="1" x14ac:dyDescent="0.2">
      <c r="A2305" s="62"/>
      <c r="B2305" s="86"/>
      <c r="C2305" s="87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</row>
    <row r="2306" spans="1:13" ht="20.100000000000001" customHeight="1" x14ac:dyDescent="0.2">
      <c r="A2306" s="62"/>
      <c r="B2306" s="86"/>
      <c r="C2306" s="87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</row>
    <row r="2307" spans="1:13" ht="20.100000000000001" customHeight="1" x14ac:dyDescent="0.2">
      <c r="A2307" s="62"/>
      <c r="B2307" s="86"/>
      <c r="C2307" s="87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</row>
    <row r="2308" spans="1:13" ht="20.100000000000001" customHeight="1" x14ac:dyDescent="0.2">
      <c r="A2308" s="62"/>
      <c r="B2308" s="86"/>
      <c r="C2308" s="87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</row>
    <row r="2309" spans="1:13" ht="20.100000000000001" customHeight="1" x14ac:dyDescent="0.2">
      <c r="A2309" s="62"/>
      <c r="B2309" s="86"/>
      <c r="C2309" s="87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</row>
    <row r="2310" spans="1:13" ht="20.100000000000001" customHeight="1" x14ac:dyDescent="0.2">
      <c r="A2310" s="62"/>
      <c r="B2310" s="86"/>
      <c r="C2310" s="87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</row>
    <row r="2311" spans="1:13" ht="20.100000000000001" customHeight="1" x14ac:dyDescent="0.2">
      <c r="A2311" s="62"/>
      <c r="B2311" s="86"/>
      <c r="C2311" s="87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</row>
    <row r="2312" spans="1:13" ht="20.100000000000001" customHeight="1" x14ac:dyDescent="0.2">
      <c r="A2312" s="62"/>
      <c r="B2312" s="86"/>
      <c r="C2312" s="87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</row>
    <row r="2313" spans="1:13" ht="20.100000000000001" customHeight="1" x14ac:dyDescent="0.2">
      <c r="A2313" s="62"/>
      <c r="B2313" s="86"/>
      <c r="C2313" s="87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</row>
    <row r="2314" spans="1:13" ht="20.100000000000001" customHeight="1" x14ac:dyDescent="0.2">
      <c r="A2314" s="62"/>
      <c r="B2314" s="86"/>
      <c r="C2314" s="87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</row>
    <row r="2315" spans="1:13" ht="20.100000000000001" customHeight="1" x14ac:dyDescent="0.2">
      <c r="A2315" s="62"/>
      <c r="B2315" s="86"/>
      <c r="C2315" s="87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</row>
    <row r="2316" spans="1:13" ht="20.100000000000001" customHeight="1" x14ac:dyDescent="0.2">
      <c r="A2316" s="62"/>
      <c r="B2316" s="86"/>
      <c r="C2316" s="87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</row>
    <row r="2317" spans="1:13" ht="20.100000000000001" customHeight="1" x14ac:dyDescent="0.2">
      <c r="A2317" s="62"/>
      <c r="B2317" s="86"/>
      <c r="C2317" s="87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</row>
    <row r="2318" spans="1:13" ht="20.100000000000001" customHeight="1" x14ac:dyDescent="0.2">
      <c r="A2318" s="62"/>
      <c r="B2318" s="86"/>
      <c r="C2318" s="87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</row>
    <row r="2319" spans="1:13" ht="20.100000000000001" customHeight="1" x14ac:dyDescent="0.2">
      <c r="A2319" s="62"/>
      <c r="B2319" s="86"/>
      <c r="C2319" s="87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</row>
    <row r="2320" spans="1:13" ht="20.100000000000001" customHeight="1" x14ac:dyDescent="0.2">
      <c r="A2320" s="62"/>
      <c r="B2320" s="86"/>
      <c r="C2320" s="87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</row>
    <row r="2321" spans="1:13" ht="20.100000000000001" customHeight="1" x14ac:dyDescent="0.2">
      <c r="A2321" s="62"/>
      <c r="B2321" s="86"/>
      <c r="C2321" s="87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</row>
    <row r="2322" spans="1:13" ht="20.100000000000001" customHeight="1" x14ac:dyDescent="0.2">
      <c r="A2322" s="62"/>
      <c r="B2322" s="86"/>
      <c r="C2322" s="87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</row>
    <row r="2323" spans="1:13" ht="20.100000000000001" customHeight="1" x14ac:dyDescent="0.2">
      <c r="A2323" s="62"/>
      <c r="B2323" s="86"/>
      <c r="C2323" s="87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</row>
    <row r="2324" spans="1:13" ht="20.100000000000001" customHeight="1" x14ac:dyDescent="0.2">
      <c r="A2324" s="62"/>
      <c r="B2324" s="86"/>
      <c r="C2324" s="87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</row>
    <row r="2325" spans="1:13" ht="20.100000000000001" customHeight="1" x14ac:dyDescent="0.2">
      <c r="A2325" s="62"/>
      <c r="B2325" s="86"/>
      <c r="C2325" s="87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</row>
    <row r="2326" spans="1:13" ht="20.100000000000001" customHeight="1" x14ac:dyDescent="0.2">
      <c r="A2326" s="62"/>
      <c r="B2326" s="86"/>
      <c r="C2326" s="87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</row>
    <row r="2327" spans="1:13" ht="20.100000000000001" customHeight="1" x14ac:dyDescent="0.2">
      <c r="A2327" s="62"/>
      <c r="B2327" s="86"/>
      <c r="C2327" s="87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</row>
    <row r="2328" spans="1:13" ht="20.100000000000001" customHeight="1" x14ac:dyDescent="0.2">
      <c r="A2328" s="62"/>
      <c r="B2328" s="86"/>
      <c r="C2328" s="87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</row>
    <row r="2329" spans="1:13" ht="20.100000000000001" customHeight="1" x14ac:dyDescent="0.2">
      <c r="A2329" s="62"/>
      <c r="B2329" s="86"/>
      <c r="C2329" s="87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</row>
    <row r="2330" spans="1:13" ht="20.100000000000001" customHeight="1" x14ac:dyDescent="0.2">
      <c r="A2330" s="62"/>
      <c r="B2330" s="86"/>
      <c r="C2330" s="87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</row>
    <row r="2331" spans="1:13" ht="20.100000000000001" customHeight="1" x14ac:dyDescent="0.2">
      <c r="A2331" s="62"/>
      <c r="B2331" s="86"/>
      <c r="C2331" s="87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</row>
    <row r="2332" spans="1:13" ht="20.100000000000001" customHeight="1" x14ac:dyDescent="0.2">
      <c r="A2332" s="62"/>
      <c r="B2332" s="86"/>
      <c r="C2332" s="87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</row>
    <row r="2333" spans="1:13" ht="20.100000000000001" customHeight="1" x14ac:dyDescent="0.2">
      <c r="A2333" s="62"/>
      <c r="B2333" s="86"/>
      <c r="C2333" s="87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</row>
    <row r="2334" spans="1:13" ht="20.100000000000001" customHeight="1" x14ac:dyDescent="0.2">
      <c r="A2334" s="62"/>
      <c r="B2334" s="86"/>
      <c r="C2334" s="87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</row>
    <row r="2335" spans="1:13" ht="20.100000000000001" customHeight="1" x14ac:dyDescent="0.2">
      <c r="A2335" s="62"/>
      <c r="B2335" s="86"/>
      <c r="C2335" s="87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</row>
    <row r="2336" spans="1:13" ht="20.100000000000001" customHeight="1" x14ac:dyDescent="0.2">
      <c r="A2336" s="62"/>
      <c r="B2336" s="86"/>
      <c r="C2336" s="87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</row>
    <row r="2337" spans="1:13" ht="20.100000000000001" customHeight="1" x14ac:dyDescent="0.2">
      <c r="A2337" s="62"/>
      <c r="B2337" s="86"/>
      <c r="C2337" s="87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</row>
    <row r="2338" spans="1:13" ht="20.100000000000001" customHeight="1" x14ac:dyDescent="0.2">
      <c r="A2338" s="62"/>
      <c r="B2338" s="86"/>
      <c r="C2338" s="87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</row>
    <row r="2339" spans="1:13" ht="20.100000000000001" customHeight="1" x14ac:dyDescent="0.2">
      <c r="A2339" s="62"/>
      <c r="B2339" s="86"/>
      <c r="C2339" s="87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</row>
    <row r="2340" spans="1:13" ht="20.100000000000001" customHeight="1" x14ac:dyDescent="0.2">
      <c r="A2340" s="62"/>
      <c r="B2340" s="86"/>
      <c r="C2340" s="87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</row>
    <row r="2341" spans="1:13" ht="20.100000000000001" customHeight="1" x14ac:dyDescent="0.2">
      <c r="A2341" s="62"/>
      <c r="B2341" s="86"/>
      <c r="C2341" s="87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</row>
    <row r="2342" spans="1:13" ht="20.100000000000001" customHeight="1" x14ac:dyDescent="0.2">
      <c r="A2342" s="62"/>
      <c r="B2342" s="86"/>
      <c r="C2342" s="87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</row>
    <row r="2343" spans="1:13" ht="20.100000000000001" customHeight="1" x14ac:dyDescent="0.2">
      <c r="A2343" s="62"/>
      <c r="B2343" s="86"/>
      <c r="C2343" s="87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</row>
    <row r="2344" spans="1:13" ht="20.100000000000001" customHeight="1" x14ac:dyDescent="0.2">
      <c r="A2344" s="62"/>
      <c r="B2344" s="86"/>
      <c r="C2344" s="87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</row>
    <row r="2345" spans="1:13" ht="20.100000000000001" customHeight="1" x14ac:dyDescent="0.2">
      <c r="A2345" s="62"/>
      <c r="B2345" s="86"/>
      <c r="C2345" s="87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</row>
    <row r="2346" spans="1:13" ht="20.100000000000001" customHeight="1" x14ac:dyDescent="0.2">
      <c r="A2346" s="62"/>
      <c r="B2346" s="86"/>
      <c r="C2346" s="87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</row>
    <row r="2347" spans="1:13" ht="20.100000000000001" customHeight="1" x14ac:dyDescent="0.2">
      <c r="A2347" s="62"/>
      <c r="B2347" s="86"/>
      <c r="C2347" s="87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</row>
    <row r="2348" spans="1:13" ht="20.100000000000001" customHeight="1" x14ac:dyDescent="0.2">
      <c r="A2348" s="62"/>
      <c r="B2348" s="86"/>
      <c r="C2348" s="87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</row>
    <row r="2349" spans="1:13" ht="20.100000000000001" customHeight="1" x14ac:dyDescent="0.2">
      <c r="A2349" s="62"/>
      <c r="B2349" s="86"/>
      <c r="C2349" s="87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</row>
    <row r="2350" spans="1:13" ht="20.100000000000001" customHeight="1" x14ac:dyDescent="0.2">
      <c r="A2350" s="62"/>
      <c r="B2350" s="86"/>
      <c r="C2350" s="87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</row>
    <row r="2351" spans="1:13" ht="20.100000000000001" customHeight="1" x14ac:dyDescent="0.2">
      <c r="A2351" s="62"/>
      <c r="B2351" s="86"/>
      <c r="C2351" s="87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</row>
    <row r="2352" spans="1:13" ht="20.100000000000001" customHeight="1" x14ac:dyDescent="0.2">
      <c r="A2352" s="62"/>
      <c r="B2352" s="86"/>
      <c r="C2352" s="87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</row>
    <row r="2353" spans="1:13" ht="20.100000000000001" customHeight="1" x14ac:dyDescent="0.2">
      <c r="A2353" s="62"/>
      <c r="B2353" s="86"/>
      <c r="C2353" s="87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</row>
    <row r="2354" spans="1:13" ht="20.100000000000001" customHeight="1" x14ac:dyDescent="0.2">
      <c r="A2354" s="62"/>
      <c r="B2354" s="86"/>
      <c r="C2354" s="87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</row>
    <row r="2355" spans="1:13" ht="20.100000000000001" customHeight="1" x14ac:dyDescent="0.2">
      <c r="A2355" s="62"/>
      <c r="B2355" s="86"/>
      <c r="C2355" s="87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</row>
    <row r="2356" spans="1:13" ht="20.100000000000001" customHeight="1" x14ac:dyDescent="0.2">
      <c r="A2356" s="62"/>
      <c r="B2356" s="86"/>
      <c r="C2356" s="87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</row>
    <row r="2357" spans="1:13" ht="20.100000000000001" customHeight="1" x14ac:dyDescent="0.2">
      <c r="A2357" s="62"/>
      <c r="B2357" s="86"/>
      <c r="C2357" s="87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</row>
    <row r="2358" spans="1:13" ht="20.100000000000001" customHeight="1" x14ac:dyDescent="0.2">
      <c r="A2358" s="62"/>
      <c r="B2358" s="86"/>
      <c r="C2358" s="87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</row>
    <row r="2359" spans="1:13" ht="20.100000000000001" customHeight="1" x14ac:dyDescent="0.2">
      <c r="A2359" s="62"/>
      <c r="B2359" s="86"/>
      <c r="C2359" s="87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</row>
    <row r="2360" spans="1:13" ht="20.100000000000001" customHeight="1" x14ac:dyDescent="0.2">
      <c r="A2360" s="62"/>
      <c r="B2360" s="86"/>
      <c r="C2360" s="87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</row>
    <row r="2361" spans="1:13" ht="20.100000000000001" customHeight="1" x14ac:dyDescent="0.2">
      <c r="A2361" s="62"/>
      <c r="B2361" s="86"/>
      <c r="C2361" s="87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</row>
    <row r="2362" spans="1:13" ht="20.100000000000001" customHeight="1" x14ac:dyDescent="0.2">
      <c r="A2362" s="62"/>
      <c r="B2362" s="86"/>
      <c r="C2362" s="87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</row>
    <row r="2363" spans="1:13" ht="20.100000000000001" customHeight="1" x14ac:dyDescent="0.2">
      <c r="A2363" s="62"/>
      <c r="B2363" s="86"/>
      <c r="C2363" s="87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</row>
    <row r="2364" spans="1:13" ht="20.100000000000001" customHeight="1" x14ac:dyDescent="0.2">
      <c r="A2364" s="62"/>
      <c r="B2364" s="86"/>
      <c r="C2364" s="87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</row>
    <row r="2365" spans="1:13" ht="20.100000000000001" customHeight="1" x14ac:dyDescent="0.2">
      <c r="A2365" s="62"/>
      <c r="B2365" s="86"/>
      <c r="C2365" s="87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</row>
    <row r="2366" spans="1:13" ht="20.100000000000001" customHeight="1" x14ac:dyDescent="0.2">
      <c r="A2366" s="62"/>
      <c r="B2366" s="86"/>
      <c r="C2366" s="87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</row>
    <row r="2367" spans="1:13" ht="20.100000000000001" customHeight="1" x14ac:dyDescent="0.2">
      <c r="A2367" s="62"/>
      <c r="B2367" s="86"/>
      <c r="C2367" s="87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</row>
    <row r="2368" spans="1:13" ht="20.100000000000001" customHeight="1" x14ac:dyDescent="0.2">
      <c r="A2368" s="62"/>
      <c r="B2368" s="86"/>
      <c r="C2368" s="87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</row>
    <row r="2369" spans="1:13" ht="20.100000000000001" customHeight="1" x14ac:dyDescent="0.2">
      <c r="A2369" s="62"/>
      <c r="B2369" s="86"/>
      <c r="C2369" s="87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</row>
    <row r="2370" spans="1:13" ht="20.100000000000001" customHeight="1" x14ac:dyDescent="0.2">
      <c r="A2370" s="62"/>
      <c r="B2370" s="86"/>
      <c r="C2370" s="87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</row>
    <row r="2371" spans="1:13" ht="20.100000000000001" customHeight="1" x14ac:dyDescent="0.2">
      <c r="A2371" s="62"/>
      <c r="B2371" s="86"/>
      <c r="C2371" s="87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</row>
    <row r="2372" spans="1:13" ht="20.100000000000001" customHeight="1" x14ac:dyDescent="0.2">
      <c r="A2372" s="62"/>
      <c r="B2372" s="86"/>
      <c r="C2372" s="87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</row>
    <row r="2373" spans="1:13" ht="20.100000000000001" customHeight="1" x14ac:dyDescent="0.2">
      <c r="A2373" s="62"/>
      <c r="B2373" s="86"/>
      <c r="C2373" s="87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</row>
    <row r="2374" spans="1:13" ht="20.100000000000001" customHeight="1" x14ac:dyDescent="0.2">
      <c r="A2374" s="62"/>
      <c r="B2374" s="86"/>
      <c r="C2374" s="87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</row>
    <row r="2375" spans="1:13" ht="20.100000000000001" customHeight="1" x14ac:dyDescent="0.2">
      <c r="A2375" s="62"/>
      <c r="B2375" s="86"/>
      <c r="C2375" s="87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</row>
    <row r="2376" spans="1:13" ht="20.100000000000001" customHeight="1" x14ac:dyDescent="0.2">
      <c r="A2376" s="62"/>
      <c r="B2376" s="86"/>
      <c r="C2376" s="87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</row>
    <row r="2377" spans="1:13" ht="20.100000000000001" customHeight="1" x14ac:dyDescent="0.2">
      <c r="A2377" s="62"/>
      <c r="B2377" s="86"/>
      <c r="C2377" s="87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</row>
    <row r="2378" spans="1:13" ht="20.100000000000001" customHeight="1" x14ac:dyDescent="0.2">
      <c r="A2378" s="62"/>
      <c r="B2378" s="86"/>
      <c r="C2378" s="87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</row>
    <row r="2379" spans="1:13" ht="20.100000000000001" customHeight="1" x14ac:dyDescent="0.2">
      <c r="A2379" s="62"/>
      <c r="B2379" s="86"/>
      <c r="C2379" s="87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</row>
    <row r="2380" spans="1:13" ht="20.100000000000001" customHeight="1" x14ac:dyDescent="0.2">
      <c r="A2380" s="62"/>
      <c r="B2380" s="86"/>
      <c r="C2380" s="87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</row>
    <row r="2381" spans="1:13" ht="20.100000000000001" customHeight="1" x14ac:dyDescent="0.2">
      <c r="A2381" s="62"/>
      <c r="B2381" s="86"/>
      <c r="C2381" s="87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</row>
    <row r="2382" spans="1:13" ht="20.100000000000001" customHeight="1" x14ac:dyDescent="0.2">
      <c r="A2382" s="62"/>
      <c r="B2382" s="86"/>
      <c r="C2382" s="87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</row>
    <row r="2383" spans="1:13" ht="20.100000000000001" customHeight="1" x14ac:dyDescent="0.2">
      <c r="A2383" s="62"/>
      <c r="B2383" s="86"/>
      <c r="C2383" s="87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</row>
    <row r="2384" spans="1:13" ht="20.100000000000001" customHeight="1" x14ac:dyDescent="0.2">
      <c r="A2384" s="62"/>
      <c r="B2384" s="86"/>
      <c r="C2384" s="87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</row>
    <row r="2385" spans="1:13" ht="20.100000000000001" customHeight="1" x14ac:dyDescent="0.2">
      <c r="A2385" s="62"/>
      <c r="B2385" s="86"/>
      <c r="C2385" s="87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</row>
    <row r="2386" spans="1:13" ht="20.100000000000001" customHeight="1" x14ac:dyDescent="0.2">
      <c r="A2386" s="62"/>
      <c r="B2386" s="86"/>
      <c r="C2386" s="87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</row>
    <row r="2387" spans="1:13" ht="20.100000000000001" customHeight="1" x14ac:dyDescent="0.2">
      <c r="A2387" s="62"/>
      <c r="B2387" s="86"/>
      <c r="C2387" s="87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</row>
    <row r="2388" spans="1:13" ht="20.100000000000001" customHeight="1" x14ac:dyDescent="0.2">
      <c r="A2388" s="62"/>
      <c r="B2388" s="86"/>
      <c r="C2388" s="87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</row>
    <row r="2389" spans="1:13" ht="20.100000000000001" customHeight="1" x14ac:dyDescent="0.2">
      <c r="A2389" s="62"/>
      <c r="B2389" s="86"/>
      <c r="C2389" s="87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</row>
    <row r="2390" spans="1:13" ht="20.100000000000001" customHeight="1" x14ac:dyDescent="0.2">
      <c r="A2390" s="62"/>
      <c r="B2390" s="86"/>
      <c r="C2390" s="87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</row>
    <row r="2391" spans="1:13" ht="20.100000000000001" customHeight="1" x14ac:dyDescent="0.2">
      <c r="A2391" s="62"/>
      <c r="B2391" s="86"/>
      <c r="C2391" s="87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</row>
    <row r="2392" spans="1:13" ht="20.100000000000001" customHeight="1" x14ac:dyDescent="0.2">
      <c r="A2392" s="62"/>
      <c r="B2392" s="86"/>
      <c r="C2392" s="87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</row>
    <row r="2393" spans="1:13" ht="20.100000000000001" customHeight="1" x14ac:dyDescent="0.2">
      <c r="A2393" s="62"/>
      <c r="B2393" s="86"/>
      <c r="C2393" s="87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</row>
    <row r="2394" spans="1:13" ht="20.100000000000001" customHeight="1" x14ac:dyDescent="0.2">
      <c r="A2394" s="62"/>
      <c r="B2394" s="86"/>
      <c r="C2394" s="87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</row>
    <row r="2395" spans="1:13" ht="20.100000000000001" customHeight="1" x14ac:dyDescent="0.2">
      <c r="A2395" s="62"/>
      <c r="B2395" s="86"/>
      <c r="C2395" s="87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</row>
    <row r="2396" spans="1:13" ht="20.100000000000001" customHeight="1" x14ac:dyDescent="0.2">
      <c r="A2396" s="62"/>
      <c r="B2396" s="86"/>
      <c r="C2396" s="87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</row>
    <row r="2397" spans="1:13" ht="20.100000000000001" customHeight="1" x14ac:dyDescent="0.2">
      <c r="A2397" s="62"/>
      <c r="B2397" s="86"/>
      <c r="C2397" s="87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</row>
    <row r="2398" spans="1:13" ht="20.100000000000001" customHeight="1" x14ac:dyDescent="0.2">
      <c r="A2398" s="62"/>
      <c r="B2398" s="86"/>
      <c r="C2398" s="87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</row>
    <row r="2399" spans="1:13" ht="20.100000000000001" customHeight="1" x14ac:dyDescent="0.2">
      <c r="A2399" s="62"/>
      <c r="B2399" s="86"/>
      <c r="C2399" s="87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</row>
    <row r="2400" spans="1:13" ht="20.100000000000001" customHeight="1" x14ac:dyDescent="0.2">
      <c r="A2400" s="62"/>
      <c r="B2400" s="86"/>
      <c r="C2400" s="87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</row>
    <row r="2401" spans="1:13" ht="20.100000000000001" customHeight="1" x14ac:dyDescent="0.2">
      <c r="A2401" s="62"/>
      <c r="B2401" s="86"/>
      <c r="C2401" s="87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</row>
    <row r="2402" spans="1:13" ht="20.100000000000001" customHeight="1" x14ac:dyDescent="0.2">
      <c r="A2402" s="62"/>
      <c r="B2402" s="86"/>
      <c r="C2402" s="87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</row>
    <row r="2403" spans="1:13" ht="20.100000000000001" customHeight="1" x14ac:dyDescent="0.2">
      <c r="A2403" s="62"/>
      <c r="B2403" s="86"/>
      <c r="C2403" s="87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</row>
    <row r="2404" spans="1:13" ht="20.100000000000001" customHeight="1" x14ac:dyDescent="0.2">
      <c r="A2404" s="62"/>
      <c r="B2404" s="86"/>
      <c r="C2404" s="87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</row>
    <row r="2405" spans="1:13" ht="20.100000000000001" customHeight="1" x14ac:dyDescent="0.2">
      <c r="A2405" s="62"/>
      <c r="B2405" s="86"/>
      <c r="C2405" s="87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</row>
    <row r="2406" spans="1:13" ht="20.100000000000001" customHeight="1" x14ac:dyDescent="0.2">
      <c r="A2406" s="62"/>
      <c r="B2406" s="86"/>
      <c r="C2406" s="87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</row>
    <row r="2407" spans="1:13" ht="20.100000000000001" customHeight="1" x14ac:dyDescent="0.2">
      <c r="A2407" s="62"/>
      <c r="B2407" s="86"/>
      <c r="C2407" s="87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</row>
    <row r="2408" spans="1:13" ht="20.100000000000001" customHeight="1" x14ac:dyDescent="0.2">
      <c r="A2408" s="62"/>
      <c r="B2408" s="86"/>
      <c r="C2408" s="87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</row>
    <row r="2409" spans="1:13" ht="20.100000000000001" customHeight="1" x14ac:dyDescent="0.2">
      <c r="A2409" s="62"/>
      <c r="B2409" s="86"/>
      <c r="C2409" s="87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</row>
    <row r="2410" spans="1:13" ht="20.100000000000001" customHeight="1" x14ac:dyDescent="0.2">
      <c r="A2410" s="62"/>
      <c r="B2410" s="86"/>
      <c r="C2410" s="87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</row>
    <row r="2411" spans="1:13" ht="20.100000000000001" customHeight="1" x14ac:dyDescent="0.2">
      <c r="A2411" s="62"/>
      <c r="B2411" s="86"/>
      <c r="C2411" s="87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</row>
    <row r="2412" spans="1:13" ht="20.100000000000001" customHeight="1" x14ac:dyDescent="0.2">
      <c r="A2412" s="62"/>
      <c r="B2412" s="86"/>
      <c r="C2412" s="87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</row>
    <row r="2413" spans="1:13" ht="20.100000000000001" customHeight="1" x14ac:dyDescent="0.2">
      <c r="A2413" s="62"/>
      <c r="B2413" s="86"/>
      <c r="C2413" s="87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</row>
    <row r="2414" spans="1:13" ht="20.100000000000001" customHeight="1" x14ac:dyDescent="0.2">
      <c r="A2414" s="62"/>
      <c r="B2414" s="86"/>
      <c r="C2414" s="87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</row>
    <row r="2415" spans="1:13" ht="20.100000000000001" customHeight="1" x14ac:dyDescent="0.2">
      <c r="A2415" s="62"/>
      <c r="B2415" s="86"/>
      <c r="C2415" s="87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</row>
    <row r="2416" spans="1:13" ht="20.100000000000001" customHeight="1" x14ac:dyDescent="0.2">
      <c r="A2416" s="62"/>
      <c r="B2416" s="86"/>
      <c r="C2416" s="87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</row>
    <row r="2417" spans="1:13" ht="20.100000000000001" customHeight="1" x14ac:dyDescent="0.2">
      <c r="A2417" s="62"/>
      <c r="B2417" s="86"/>
      <c r="C2417" s="87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</row>
    <row r="2418" spans="1:13" ht="20.100000000000001" customHeight="1" x14ac:dyDescent="0.2">
      <c r="A2418" s="62"/>
      <c r="B2418" s="86"/>
      <c r="C2418" s="87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</row>
    <row r="2419" spans="1:13" ht="20.100000000000001" customHeight="1" x14ac:dyDescent="0.2">
      <c r="A2419" s="62"/>
      <c r="B2419" s="86"/>
      <c r="C2419" s="87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</row>
    <row r="2420" spans="1:13" ht="20.100000000000001" customHeight="1" x14ac:dyDescent="0.2">
      <c r="A2420" s="62"/>
      <c r="B2420" s="86"/>
      <c r="C2420" s="87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</row>
    <row r="2421" spans="1:13" ht="20.100000000000001" customHeight="1" x14ac:dyDescent="0.2">
      <c r="A2421" s="62"/>
      <c r="B2421" s="86"/>
      <c r="C2421" s="87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</row>
    <row r="2422" spans="1:13" ht="20.100000000000001" customHeight="1" x14ac:dyDescent="0.2">
      <c r="A2422" s="62"/>
      <c r="B2422" s="86"/>
      <c r="C2422" s="87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</row>
    <row r="2423" spans="1:13" ht="20.100000000000001" customHeight="1" x14ac:dyDescent="0.2">
      <c r="A2423" s="62"/>
      <c r="B2423" s="86"/>
      <c r="C2423" s="87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</row>
    <row r="2424" spans="1:13" ht="20.100000000000001" customHeight="1" x14ac:dyDescent="0.2">
      <c r="A2424" s="62"/>
      <c r="B2424" s="86"/>
      <c r="C2424" s="87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</row>
    <row r="2425" spans="1:13" ht="20.100000000000001" customHeight="1" x14ac:dyDescent="0.2">
      <c r="A2425" s="62"/>
      <c r="B2425" s="86"/>
      <c r="C2425" s="87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</row>
    <row r="2426" spans="1:13" ht="20.100000000000001" customHeight="1" x14ac:dyDescent="0.2">
      <c r="A2426" s="62"/>
      <c r="B2426" s="86"/>
      <c r="C2426" s="87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</row>
    <row r="2427" spans="1:13" ht="20.100000000000001" customHeight="1" x14ac:dyDescent="0.2">
      <c r="A2427" s="62"/>
      <c r="B2427" s="86"/>
      <c r="C2427" s="87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</row>
    <row r="2428" spans="1:13" ht="20.100000000000001" customHeight="1" x14ac:dyDescent="0.2">
      <c r="A2428" s="62"/>
      <c r="B2428" s="86"/>
      <c r="C2428" s="87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</row>
    <row r="2429" spans="1:13" ht="20.100000000000001" customHeight="1" x14ac:dyDescent="0.2">
      <c r="A2429" s="62"/>
      <c r="B2429" s="86"/>
      <c r="C2429" s="87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</row>
    <row r="2430" spans="1:13" ht="20.100000000000001" customHeight="1" x14ac:dyDescent="0.2">
      <c r="A2430" s="62"/>
      <c r="B2430" s="86"/>
      <c r="C2430" s="87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</row>
    <row r="2431" spans="1:13" ht="20.100000000000001" customHeight="1" x14ac:dyDescent="0.2">
      <c r="A2431" s="62"/>
      <c r="B2431" s="86"/>
      <c r="C2431" s="87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</row>
    <row r="2432" spans="1:13" ht="20.100000000000001" customHeight="1" x14ac:dyDescent="0.2">
      <c r="A2432" s="62"/>
      <c r="B2432" s="86"/>
      <c r="C2432" s="87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</row>
    <row r="2433" spans="1:13" ht="20.100000000000001" customHeight="1" x14ac:dyDescent="0.2">
      <c r="A2433" s="62"/>
      <c r="B2433" s="86"/>
      <c r="C2433" s="87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</row>
    <row r="2434" spans="1:13" ht="20.100000000000001" customHeight="1" x14ac:dyDescent="0.2">
      <c r="A2434" s="62"/>
      <c r="B2434" s="86"/>
      <c r="C2434" s="87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</row>
    <row r="2435" spans="1:13" ht="20.100000000000001" customHeight="1" x14ac:dyDescent="0.2">
      <c r="A2435" s="62"/>
      <c r="B2435" s="86"/>
      <c r="C2435" s="87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</row>
    <row r="2436" spans="1:13" ht="20.100000000000001" customHeight="1" x14ac:dyDescent="0.2">
      <c r="A2436" s="62"/>
      <c r="B2436" s="86"/>
      <c r="C2436" s="87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</row>
    <row r="2437" spans="1:13" ht="20.100000000000001" customHeight="1" x14ac:dyDescent="0.2">
      <c r="A2437" s="62"/>
      <c r="B2437" s="86"/>
      <c r="C2437" s="87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</row>
    <row r="2438" spans="1:13" ht="20.100000000000001" customHeight="1" x14ac:dyDescent="0.2">
      <c r="A2438" s="62"/>
      <c r="B2438" s="86"/>
      <c r="C2438" s="87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</row>
    <row r="2439" spans="1:13" ht="20.100000000000001" customHeight="1" x14ac:dyDescent="0.2">
      <c r="A2439" s="62"/>
      <c r="B2439" s="86"/>
      <c r="C2439" s="87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</row>
    <row r="2440" spans="1:13" ht="20.100000000000001" customHeight="1" x14ac:dyDescent="0.2">
      <c r="A2440" s="62"/>
      <c r="B2440" s="86"/>
      <c r="C2440" s="87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</row>
    <row r="2441" spans="1:13" ht="20.100000000000001" customHeight="1" x14ac:dyDescent="0.2">
      <c r="A2441" s="62"/>
      <c r="B2441" s="86"/>
      <c r="C2441" s="87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</row>
    <row r="2442" spans="1:13" ht="20.100000000000001" customHeight="1" x14ac:dyDescent="0.2">
      <c r="A2442" s="62"/>
      <c r="B2442" s="86"/>
      <c r="C2442" s="87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</row>
    <row r="2443" spans="1:13" ht="20.100000000000001" customHeight="1" x14ac:dyDescent="0.2">
      <c r="A2443" s="62"/>
      <c r="B2443" s="86"/>
      <c r="C2443" s="87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</row>
    <row r="2444" spans="1:13" ht="20.100000000000001" customHeight="1" x14ac:dyDescent="0.2">
      <c r="A2444" s="62"/>
      <c r="B2444" s="86"/>
      <c r="C2444" s="87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</row>
    <row r="2445" spans="1:13" ht="20.100000000000001" customHeight="1" x14ac:dyDescent="0.2">
      <c r="A2445" s="62"/>
      <c r="B2445" s="86"/>
      <c r="C2445" s="87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</row>
    <row r="2446" spans="1:13" ht="20.100000000000001" customHeight="1" x14ac:dyDescent="0.2">
      <c r="A2446" s="62"/>
      <c r="B2446" s="86"/>
      <c r="C2446" s="87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</row>
    <row r="2447" spans="1:13" ht="20.100000000000001" customHeight="1" x14ac:dyDescent="0.2">
      <c r="A2447" s="62"/>
      <c r="B2447" s="86"/>
      <c r="C2447" s="87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</row>
    <row r="2448" spans="1:13" ht="20.100000000000001" customHeight="1" x14ac:dyDescent="0.2">
      <c r="A2448" s="62"/>
      <c r="B2448" s="86"/>
      <c r="C2448" s="87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</row>
    <row r="2449" spans="1:13" ht="20.100000000000001" customHeight="1" x14ac:dyDescent="0.2">
      <c r="A2449" s="62"/>
      <c r="B2449" s="86"/>
      <c r="C2449" s="87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</row>
    <row r="2450" spans="1:13" ht="20.100000000000001" customHeight="1" x14ac:dyDescent="0.2">
      <c r="A2450" s="62"/>
      <c r="B2450" s="86"/>
      <c r="C2450" s="87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</row>
    <row r="2451" spans="1:13" ht="20.100000000000001" customHeight="1" x14ac:dyDescent="0.2">
      <c r="A2451" s="62"/>
      <c r="B2451" s="86"/>
      <c r="C2451" s="87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</row>
    <row r="2452" spans="1:13" ht="20.100000000000001" customHeight="1" x14ac:dyDescent="0.2">
      <c r="A2452" s="62"/>
      <c r="B2452" s="86"/>
      <c r="C2452" s="87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</row>
    <row r="2453" spans="1:13" ht="20.100000000000001" customHeight="1" x14ac:dyDescent="0.2">
      <c r="A2453" s="62"/>
      <c r="B2453" s="86"/>
      <c r="C2453" s="87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</row>
    <row r="2454" spans="1:13" ht="20.100000000000001" customHeight="1" x14ac:dyDescent="0.2">
      <c r="A2454" s="62"/>
      <c r="B2454" s="86"/>
      <c r="C2454" s="87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</row>
    <row r="2455" spans="1:13" ht="20.100000000000001" customHeight="1" x14ac:dyDescent="0.2">
      <c r="A2455" s="62"/>
      <c r="B2455" s="86"/>
      <c r="C2455" s="87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</row>
    <row r="2456" spans="1:13" ht="20.100000000000001" customHeight="1" x14ac:dyDescent="0.2">
      <c r="A2456" s="62"/>
      <c r="B2456" s="86"/>
      <c r="C2456" s="87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</row>
    <row r="2457" spans="1:13" ht="20.100000000000001" customHeight="1" x14ac:dyDescent="0.2">
      <c r="A2457" s="62"/>
      <c r="B2457" s="86"/>
      <c r="C2457" s="87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</row>
    <row r="2458" spans="1:13" ht="20.100000000000001" customHeight="1" x14ac:dyDescent="0.2">
      <c r="A2458" s="62"/>
      <c r="B2458" s="86"/>
      <c r="C2458" s="87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</row>
    <row r="2459" spans="1:13" ht="20.100000000000001" customHeight="1" x14ac:dyDescent="0.2">
      <c r="A2459" s="62"/>
      <c r="B2459" s="86"/>
      <c r="C2459" s="87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</row>
    <row r="2460" spans="1:13" ht="20.100000000000001" customHeight="1" x14ac:dyDescent="0.2">
      <c r="A2460" s="62"/>
      <c r="B2460" s="86"/>
      <c r="C2460" s="87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</row>
    <row r="2461" spans="1:13" ht="20.100000000000001" customHeight="1" x14ac:dyDescent="0.2">
      <c r="A2461" s="62"/>
      <c r="B2461" s="86"/>
      <c r="C2461" s="87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</row>
    <row r="2462" spans="1:13" ht="20.100000000000001" customHeight="1" x14ac:dyDescent="0.2">
      <c r="A2462" s="62"/>
      <c r="B2462" s="86"/>
      <c r="C2462" s="87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</row>
    <row r="2463" spans="1:13" ht="20.100000000000001" customHeight="1" x14ac:dyDescent="0.2">
      <c r="A2463" s="62"/>
      <c r="B2463" s="86"/>
      <c r="C2463" s="87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</row>
    <row r="2464" spans="1:13" ht="20.100000000000001" customHeight="1" x14ac:dyDescent="0.2">
      <c r="A2464" s="62"/>
      <c r="B2464" s="86"/>
      <c r="C2464" s="87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</row>
    <row r="2465" spans="1:13" ht="20.100000000000001" customHeight="1" x14ac:dyDescent="0.2">
      <c r="A2465" s="62"/>
      <c r="B2465" s="86"/>
      <c r="C2465" s="87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</row>
    <row r="2466" spans="1:13" ht="20.100000000000001" customHeight="1" x14ac:dyDescent="0.2">
      <c r="A2466" s="62"/>
      <c r="B2466" s="86"/>
      <c r="C2466" s="87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</row>
    <row r="2467" spans="1:13" ht="20.100000000000001" customHeight="1" x14ac:dyDescent="0.2">
      <c r="A2467" s="62"/>
      <c r="B2467" s="86"/>
      <c r="C2467" s="87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</row>
    <row r="2468" spans="1:13" ht="20.100000000000001" customHeight="1" x14ac:dyDescent="0.2">
      <c r="A2468" s="62"/>
      <c r="B2468" s="86"/>
      <c r="C2468" s="87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</row>
    <row r="2469" spans="1:13" ht="20.100000000000001" customHeight="1" x14ac:dyDescent="0.2">
      <c r="A2469" s="62"/>
      <c r="B2469" s="86"/>
      <c r="C2469" s="87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</row>
    <row r="2470" spans="1:13" ht="20.100000000000001" customHeight="1" x14ac:dyDescent="0.2">
      <c r="A2470" s="62"/>
      <c r="B2470" s="86"/>
      <c r="C2470" s="87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</row>
    <row r="2471" spans="1:13" ht="20.100000000000001" customHeight="1" x14ac:dyDescent="0.2">
      <c r="A2471" s="62"/>
      <c r="B2471" s="86"/>
      <c r="C2471" s="87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</row>
    <row r="2472" spans="1:13" ht="20.100000000000001" customHeight="1" x14ac:dyDescent="0.2">
      <c r="A2472" s="62"/>
      <c r="B2472" s="86"/>
      <c r="C2472" s="87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</row>
    <row r="2473" spans="1:13" ht="20.100000000000001" customHeight="1" x14ac:dyDescent="0.2">
      <c r="A2473" s="62"/>
      <c r="B2473" s="86"/>
      <c r="C2473" s="87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</row>
    <row r="2474" spans="1:13" ht="20.100000000000001" customHeight="1" x14ac:dyDescent="0.2">
      <c r="A2474" s="62"/>
      <c r="B2474" s="86"/>
      <c r="C2474" s="87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</row>
    <row r="2475" spans="1:13" ht="20.100000000000001" customHeight="1" x14ac:dyDescent="0.2">
      <c r="A2475" s="62"/>
      <c r="B2475" s="86"/>
      <c r="C2475" s="87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</row>
    <row r="2476" spans="1:13" ht="20.100000000000001" customHeight="1" x14ac:dyDescent="0.2">
      <c r="A2476" s="62"/>
      <c r="B2476" s="86"/>
      <c r="C2476" s="87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</row>
    <row r="2477" spans="1:13" ht="20.100000000000001" customHeight="1" x14ac:dyDescent="0.2">
      <c r="A2477" s="62"/>
      <c r="B2477" s="86"/>
      <c r="C2477" s="87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</row>
    <row r="2478" spans="1:13" ht="20.100000000000001" customHeight="1" x14ac:dyDescent="0.2">
      <c r="A2478" s="62"/>
      <c r="B2478" s="86"/>
      <c r="C2478" s="87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</row>
    <row r="2479" spans="1:13" ht="20.100000000000001" customHeight="1" x14ac:dyDescent="0.2">
      <c r="A2479" s="62"/>
      <c r="B2479" s="86"/>
      <c r="C2479" s="87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</row>
    <row r="2480" spans="1:13" ht="20.100000000000001" customHeight="1" x14ac:dyDescent="0.2">
      <c r="A2480" s="62"/>
      <c r="B2480" s="86"/>
      <c r="C2480" s="87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</row>
    <row r="2481" spans="1:13" ht="20.100000000000001" customHeight="1" x14ac:dyDescent="0.2">
      <c r="A2481" s="62"/>
      <c r="B2481" s="86"/>
      <c r="C2481" s="87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</row>
    <row r="2482" spans="1:13" ht="20.100000000000001" customHeight="1" x14ac:dyDescent="0.2">
      <c r="A2482" s="62"/>
      <c r="B2482" s="86"/>
      <c r="C2482" s="87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</row>
    <row r="2483" spans="1:13" ht="20.100000000000001" customHeight="1" x14ac:dyDescent="0.2">
      <c r="A2483" s="62"/>
      <c r="B2483" s="86"/>
      <c r="C2483" s="87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</row>
    <row r="2484" spans="1:13" ht="20.100000000000001" customHeight="1" x14ac:dyDescent="0.2">
      <c r="A2484" s="62"/>
      <c r="B2484" s="86"/>
      <c r="C2484" s="87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</row>
    <row r="2485" spans="1:13" ht="20.100000000000001" customHeight="1" x14ac:dyDescent="0.2">
      <c r="A2485" s="62"/>
      <c r="B2485" s="86"/>
      <c r="C2485" s="87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</row>
    <row r="2486" spans="1:13" ht="20.100000000000001" customHeight="1" x14ac:dyDescent="0.2">
      <c r="A2486" s="62"/>
      <c r="B2486" s="86"/>
      <c r="C2486" s="87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</row>
    <row r="2487" spans="1:13" ht="20.100000000000001" customHeight="1" x14ac:dyDescent="0.2">
      <c r="A2487" s="62"/>
      <c r="B2487" s="86"/>
      <c r="C2487" s="87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</row>
    <row r="2488" spans="1:13" ht="20.100000000000001" customHeight="1" x14ac:dyDescent="0.2">
      <c r="A2488" s="62"/>
      <c r="B2488" s="86"/>
      <c r="C2488" s="87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</row>
    <row r="2489" spans="1:13" ht="20.100000000000001" customHeight="1" x14ac:dyDescent="0.2">
      <c r="A2489" s="62"/>
      <c r="B2489" s="86"/>
      <c r="C2489" s="87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</row>
    <row r="2490" spans="1:13" ht="20.100000000000001" customHeight="1" x14ac:dyDescent="0.2">
      <c r="A2490" s="62"/>
      <c r="B2490" s="86"/>
      <c r="C2490" s="87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</row>
    <row r="2491" spans="1:13" ht="20.100000000000001" customHeight="1" x14ac:dyDescent="0.2">
      <c r="A2491" s="62"/>
      <c r="B2491" s="86"/>
      <c r="C2491" s="87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</row>
    <row r="2492" spans="1:13" ht="20.100000000000001" customHeight="1" x14ac:dyDescent="0.2">
      <c r="A2492" s="62"/>
      <c r="B2492" s="86"/>
      <c r="C2492" s="87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</row>
    <row r="2493" spans="1:13" ht="20.100000000000001" customHeight="1" x14ac:dyDescent="0.2">
      <c r="A2493" s="62"/>
      <c r="B2493" s="86"/>
      <c r="C2493" s="87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</row>
    <row r="2494" spans="1:13" ht="20.100000000000001" customHeight="1" x14ac:dyDescent="0.2">
      <c r="A2494" s="62"/>
      <c r="B2494" s="86"/>
      <c r="C2494" s="87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</row>
    <row r="2495" spans="1:13" ht="20.100000000000001" customHeight="1" x14ac:dyDescent="0.2">
      <c r="A2495" s="62"/>
      <c r="B2495" s="86"/>
      <c r="C2495" s="87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</row>
    <row r="2496" spans="1:13" ht="20.100000000000001" customHeight="1" x14ac:dyDescent="0.2">
      <c r="A2496" s="62"/>
      <c r="B2496" s="86"/>
      <c r="C2496" s="87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</row>
    <row r="2497" spans="1:13" ht="20.100000000000001" customHeight="1" x14ac:dyDescent="0.2">
      <c r="A2497" s="62"/>
      <c r="B2497" s="86"/>
      <c r="C2497" s="87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</row>
    <row r="2498" spans="1:13" ht="20.100000000000001" customHeight="1" x14ac:dyDescent="0.2">
      <c r="A2498" s="62"/>
      <c r="B2498" s="86"/>
      <c r="C2498" s="87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</row>
    <row r="2499" spans="1:13" ht="20.100000000000001" customHeight="1" x14ac:dyDescent="0.2">
      <c r="A2499" s="62"/>
      <c r="B2499" s="86"/>
      <c r="C2499" s="87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</row>
    <row r="2500" spans="1:13" ht="20.100000000000001" customHeight="1" x14ac:dyDescent="0.2">
      <c r="A2500" s="62"/>
      <c r="B2500" s="86"/>
      <c r="C2500" s="87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</row>
    <row r="2501" spans="1:13" ht="20.100000000000001" customHeight="1" x14ac:dyDescent="0.2">
      <c r="A2501" s="62"/>
      <c r="B2501" s="86"/>
      <c r="C2501" s="87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</row>
    <row r="2502" spans="1:13" ht="20.100000000000001" customHeight="1" x14ac:dyDescent="0.2">
      <c r="A2502" s="62"/>
      <c r="B2502" s="86"/>
      <c r="C2502" s="87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</row>
    <row r="2503" spans="1:13" ht="20.100000000000001" customHeight="1" x14ac:dyDescent="0.2">
      <c r="A2503" s="62"/>
      <c r="B2503" s="86"/>
      <c r="C2503" s="87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</row>
    <row r="2504" spans="1:13" ht="20.100000000000001" customHeight="1" x14ac:dyDescent="0.2">
      <c r="A2504" s="62"/>
      <c r="B2504" s="86"/>
      <c r="C2504" s="87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</row>
    <row r="2505" spans="1:13" ht="20.100000000000001" customHeight="1" x14ac:dyDescent="0.2">
      <c r="A2505" s="62"/>
      <c r="B2505" s="86"/>
      <c r="C2505" s="87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</row>
    <row r="2506" spans="1:13" ht="20.100000000000001" customHeight="1" x14ac:dyDescent="0.2">
      <c r="A2506" s="62"/>
      <c r="B2506" s="86"/>
      <c r="C2506" s="87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</row>
    <row r="2507" spans="1:13" ht="20.100000000000001" customHeight="1" x14ac:dyDescent="0.2">
      <c r="A2507" s="62"/>
      <c r="B2507" s="86"/>
      <c r="C2507" s="87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</row>
    <row r="2508" spans="1:13" ht="20.100000000000001" customHeight="1" x14ac:dyDescent="0.2">
      <c r="A2508" s="62"/>
      <c r="B2508" s="86"/>
      <c r="C2508" s="87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</row>
    <row r="2509" spans="1:13" ht="20.100000000000001" customHeight="1" x14ac:dyDescent="0.2">
      <c r="A2509" s="62"/>
      <c r="B2509" s="86"/>
      <c r="C2509" s="87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</row>
    <row r="2510" spans="1:13" ht="20.100000000000001" customHeight="1" x14ac:dyDescent="0.2">
      <c r="A2510" s="62"/>
      <c r="B2510" s="86"/>
      <c r="C2510" s="87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</row>
    <row r="2511" spans="1:13" ht="20.100000000000001" customHeight="1" x14ac:dyDescent="0.2">
      <c r="A2511" s="62"/>
      <c r="B2511" s="86"/>
      <c r="C2511" s="87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</row>
    <row r="2512" spans="1:13" ht="20.100000000000001" customHeight="1" x14ac:dyDescent="0.2">
      <c r="A2512" s="62"/>
      <c r="B2512" s="86"/>
      <c r="C2512" s="87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</row>
    <row r="2513" spans="1:13" ht="20.100000000000001" customHeight="1" x14ac:dyDescent="0.2">
      <c r="A2513" s="62"/>
      <c r="B2513" s="86"/>
      <c r="C2513" s="87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</row>
    <row r="2514" spans="1:13" ht="20.100000000000001" customHeight="1" x14ac:dyDescent="0.2">
      <c r="A2514" s="62"/>
      <c r="B2514" s="86"/>
      <c r="C2514" s="87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</row>
    <row r="2515" spans="1:13" ht="20.100000000000001" customHeight="1" x14ac:dyDescent="0.2">
      <c r="A2515" s="62"/>
      <c r="B2515" s="86"/>
      <c r="C2515" s="87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</row>
    <row r="2516" spans="1:13" ht="20.100000000000001" customHeight="1" x14ac:dyDescent="0.2">
      <c r="A2516" s="62"/>
      <c r="B2516" s="86"/>
      <c r="C2516" s="87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</row>
    <row r="2517" spans="1:13" ht="20.100000000000001" customHeight="1" x14ac:dyDescent="0.2">
      <c r="A2517" s="62"/>
      <c r="B2517" s="86"/>
      <c r="C2517" s="87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</row>
    <row r="2518" spans="1:13" ht="20.100000000000001" customHeight="1" x14ac:dyDescent="0.2">
      <c r="A2518" s="62"/>
      <c r="B2518" s="86"/>
      <c r="C2518" s="87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</row>
    <row r="2519" spans="1:13" ht="20.100000000000001" customHeight="1" x14ac:dyDescent="0.2">
      <c r="A2519" s="62"/>
      <c r="B2519" s="86"/>
      <c r="C2519" s="87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</row>
    <row r="2520" spans="1:13" ht="20.100000000000001" customHeight="1" x14ac:dyDescent="0.2">
      <c r="A2520" s="62"/>
      <c r="B2520" s="86"/>
      <c r="C2520" s="87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</row>
    <row r="2521" spans="1:13" ht="20.100000000000001" customHeight="1" x14ac:dyDescent="0.2">
      <c r="A2521" s="62"/>
      <c r="B2521" s="86"/>
      <c r="C2521" s="87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</row>
    <row r="2522" spans="1:13" ht="20.100000000000001" customHeight="1" x14ac:dyDescent="0.2">
      <c r="A2522" s="62"/>
      <c r="B2522" s="86"/>
      <c r="C2522" s="87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</row>
    <row r="2523" spans="1:13" ht="20.100000000000001" customHeight="1" x14ac:dyDescent="0.2">
      <c r="A2523" s="62"/>
      <c r="B2523" s="86"/>
      <c r="C2523" s="87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</row>
    <row r="2524" spans="1:13" ht="20.100000000000001" customHeight="1" x14ac:dyDescent="0.2">
      <c r="A2524" s="62"/>
      <c r="B2524" s="86"/>
      <c r="C2524" s="87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</row>
    <row r="2525" spans="1:13" ht="20.100000000000001" customHeight="1" x14ac:dyDescent="0.2">
      <c r="A2525" s="62"/>
      <c r="B2525" s="86"/>
      <c r="C2525" s="87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</row>
    <row r="2526" spans="1:13" ht="20.100000000000001" customHeight="1" x14ac:dyDescent="0.2">
      <c r="A2526" s="62"/>
      <c r="B2526" s="86"/>
      <c r="C2526" s="87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</row>
    <row r="2527" spans="1:13" ht="20.100000000000001" customHeight="1" x14ac:dyDescent="0.2">
      <c r="A2527" s="62"/>
      <c r="B2527" s="86"/>
      <c r="C2527" s="87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</row>
    <row r="2528" spans="1:13" ht="20.100000000000001" customHeight="1" x14ac:dyDescent="0.2">
      <c r="A2528" s="62"/>
      <c r="B2528" s="86"/>
      <c r="C2528" s="87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</row>
    <row r="2529" spans="1:13" ht="20.100000000000001" customHeight="1" x14ac:dyDescent="0.2">
      <c r="A2529" s="62"/>
      <c r="B2529" s="86"/>
      <c r="C2529" s="87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</row>
    <row r="2530" spans="1:13" ht="20.100000000000001" customHeight="1" x14ac:dyDescent="0.2">
      <c r="A2530" s="62"/>
      <c r="B2530" s="86"/>
      <c r="C2530" s="87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</row>
    <row r="2531" spans="1:13" ht="20.100000000000001" customHeight="1" x14ac:dyDescent="0.2">
      <c r="A2531" s="62"/>
      <c r="B2531" s="86"/>
      <c r="C2531" s="87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</row>
    <row r="2532" spans="1:13" ht="20.100000000000001" customHeight="1" x14ac:dyDescent="0.2">
      <c r="A2532" s="62"/>
      <c r="B2532" s="86"/>
      <c r="C2532" s="87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</row>
    <row r="2533" spans="1:13" ht="20.100000000000001" customHeight="1" x14ac:dyDescent="0.2">
      <c r="A2533" s="62"/>
      <c r="B2533" s="86"/>
      <c r="C2533" s="87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</row>
    <row r="2534" spans="1:13" ht="20.100000000000001" customHeight="1" x14ac:dyDescent="0.2">
      <c r="A2534" s="62"/>
      <c r="B2534" s="86"/>
      <c r="C2534" s="87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</row>
    <row r="2535" spans="1:13" ht="20.100000000000001" customHeight="1" x14ac:dyDescent="0.2">
      <c r="A2535" s="62"/>
      <c r="B2535" s="86"/>
      <c r="C2535" s="87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</row>
    <row r="2536" spans="1:13" ht="20.100000000000001" customHeight="1" x14ac:dyDescent="0.2">
      <c r="A2536" s="62"/>
      <c r="B2536" s="86"/>
      <c r="C2536" s="87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</row>
    <row r="2537" spans="1:13" ht="20.100000000000001" customHeight="1" x14ac:dyDescent="0.2">
      <c r="A2537" s="62"/>
      <c r="B2537" s="86"/>
      <c r="C2537" s="87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</row>
    <row r="2538" spans="1:13" ht="20.100000000000001" customHeight="1" x14ac:dyDescent="0.2">
      <c r="A2538" s="62"/>
      <c r="B2538" s="86"/>
      <c r="C2538" s="87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</row>
    <row r="2539" spans="1:13" ht="20.100000000000001" customHeight="1" x14ac:dyDescent="0.2">
      <c r="A2539" s="62"/>
      <c r="B2539" s="86"/>
      <c r="C2539" s="87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</row>
    <row r="2540" spans="1:13" ht="20.100000000000001" customHeight="1" x14ac:dyDescent="0.2">
      <c r="A2540" s="62"/>
      <c r="B2540" s="86"/>
      <c r="C2540" s="87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</row>
    <row r="2541" spans="1:13" ht="20.100000000000001" customHeight="1" x14ac:dyDescent="0.2">
      <c r="A2541" s="62"/>
      <c r="B2541" s="86"/>
      <c r="C2541" s="87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</row>
    <row r="2542" spans="1:13" ht="20.100000000000001" customHeight="1" x14ac:dyDescent="0.2">
      <c r="A2542" s="62"/>
      <c r="B2542" s="86"/>
      <c r="C2542" s="87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</row>
    <row r="2543" spans="1:13" ht="20.100000000000001" customHeight="1" x14ac:dyDescent="0.2">
      <c r="A2543" s="62"/>
      <c r="B2543" s="86"/>
      <c r="C2543" s="87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</row>
    <row r="2544" spans="1:13" ht="20.100000000000001" customHeight="1" x14ac:dyDescent="0.2">
      <c r="A2544" s="62"/>
      <c r="B2544" s="86"/>
      <c r="C2544" s="87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</row>
    <row r="2545" spans="1:13" ht="20.100000000000001" customHeight="1" x14ac:dyDescent="0.2">
      <c r="A2545" s="62"/>
      <c r="B2545" s="86"/>
      <c r="C2545" s="87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</row>
    <row r="2546" spans="1:13" ht="20.100000000000001" customHeight="1" x14ac:dyDescent="0.2">
      <c r="A2546" s="62"/>
      <c r="B2546" s="86"/>
      <c r="C2546" s="87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</row>
    <row r="2547" spans="1:13" ht="20.100000000000001" customHeight="1" x14ac:dyDescent="0.2">
      <c r="A2547" s="62"/>
      <c r="B2547" s="86"/>
      <c r="C2547" s="87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</row>
    <row r="2548" spans="1:13" ht="20.100000000000001" customHeight="1" x14ac:dyDescent="0.2">
      <c r="A2548" s="62"/>
      <c r="B2548" s="86"/>
      <c r="C2548" s="87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</row>
    <row r="2549" spans="1:13" ht="20.100000000000001" customHeight="1" x14ac:dyDescent="0.2">
      <c r="A2549" s="62"/>
      <c r="B2549" s="86"/>
      <c r="C2549" s="87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</row>
    <row r="2550" spans="1:13" ht="20.100000000000001" customHeight="1" x14ac:dyDescent="0.2">
      <c r="A2550" s="62"/>
      <c r="B2550" s="86"/>
      <c r="C2550" s="87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</row>
    <row r="2551" spans="1:13" ht="20.100000000000001" customHeight="1" x14ac:dyDescent="0.2">
      <c r="A2551" s="62"/>
      <c r="B2551" s="86"/>
      <c r="C2551" s="87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</row>
    <row r="2552" spans="1:13" ht="20.100000000000001" customHeight="1" x14ac:dyDescent="0.2">
      <c r="A2552" s="62"/>
      <c r="B2552" s="86"/>
      <c r="C2552" s="87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</row>
    <row r="2553" spans="1:13" ht="20.100000000000001" customHeight="1" x14ac:dyDescent="0.2">
      <c r="A2553" s="62"/>
      <c r="B2553" s="86"/>
      <c r="C2553" s="87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</row>
    <row r="2554" spans="1:13" ht="20.100000000000001" customHeight="1" x14ac:dyDescent="0.2">
      <c r="A2554" s="62"/>
      <c r="B2554" s="86"/>
      <c r="C2554" s="87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</row>
    <row r="2555" spans="1:13" ht="20.100000000000001" customHeight="1" x14ac:dyDescent="0.2">
      <c r="A2555" s="62"/>
      <c r="B2555" s="86"/>
      <c r="C2555" s="87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</row>
    <row r="2556" spans="1:13" ht="20.100000000000001" customHeight="1" x14ac:dyDescent="0.2">
      <c r="A2556" s="62"/>
      <c r="B2556" s="86"/>
      <c r="C2556" s="87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</row>
    <row r="2557" spans="1:13" ht="20.100000000000001" customHeight="1" x14ac:dyDescent="0.2">
      <c r="A2557" s="62"/>
      <c r="B2557" s="86"/>
      <c r="C2557" s="87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</row>
    <row r="2558" spans="1:13" ht="20.100000000000001" customHeight="1" x14ac:dyDescent="0.2">
      <c r="A2558" s="62"/>
      <c r="B2558" s="86"/>
      <c r="C2558" s="87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</row>
    <row r="2559" spans="1:13" ht="20.100000000000001" customHeight="1" x14ac:dyDescent="0.2">
      <c r="A2559" s="62"/>
      <c r="B2559" s="86"/>
      <c r="C2559" s="87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</row>
    <row r="2560" spans="1:13" ht="20.100000000000001" customHeight="1" x14ac:dyDescent="0.2">
      <c r="A2560" s="62"/>
      <c r="B2560" s="86"/>
      <c r="C2560" s="87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</row>
    <row r="2561" spans="1:13" ht="20.100000000000001" customHeight="1" x14ac:dyDescent="0.2">
      <c r="A2561" s="62"/>
      <c r="B2561" s="86"/>
      <c r="C2561" s="87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</row>
    <row r="2562" spans="1:13" ht="20.100000000000001" customHeight="1" x14ac:dyDescent="0.2">
      <c r="A2562" s="62"/>
      <c r="B2562" s="86"/>
      <c r="C2562" s="87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</row>
    <row r="2563" spans="1:13" ht="20.100000000000001" customHeight="1" x14ac:dyDescent="0.2">
      <c r="A2563" s="62"/>
      <c r="B2563" s="86"/>
      <c r="C2563" s="87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</row>
    <row r="2564" spans="1:13" ht="20.100000000000001" customHeight="1" x14ac:dyDescent="0.2">
      <c r="A2564" s="62"/>
      <c r="B2564" s="86"/>
      <c r="C2564" s="87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</row>
    <row r="2565" spans="1:13" ht="20.100000000000001" customHeight="1" x14ac:dyDescent="0.2">
      <c r="A2565" s="62"/>
      <c r="B2565" s="86"/>
      <c r="C2565" s="87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</row>
    <row r="2566" spans="1:13" ht="20.100000000000001" customHeight="1" x14ac:dyDescent="0.2">
      <c r="A2566" s="62"/>
      <c r="B2566" s="86"/>
      <c r="C2566" s="87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</row>
    <row r="2567" spans="1:13" ht="20.100000000000001" customHeight="1" x14ac:dyDescent="0.2">
      <c r="A2567" s="62"/>
      <c r="B2567" s="86"/>
      <c r="C2567" s="87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</row>
    <row r="2568" spans="1:13" ht="20.100000000000001" customHeight="1" x14ac:dyDescent="0.2">
      <c r="A2568" s="62"/>
      <c r="B2568" s="86"/>
      <c r="C2568" s="87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</row>
    <row r="2569" spans="1:13" ht="20.100000000000001" customHeight="1" x14ac:dyDescent="0.2">
      <c r="A2569" s="62"/>
      <c r="B2569" s="86"/>
      <c r="C2569" s="87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</row>
    <row r="2570" spans="1:13" ht="20.100000000000001" customHeight="1" x14ac:dyDescent="0.2">
      <c r="A2570" s="62"/>
      <c r="B2570" s="86"/>
      <c r="C2570" s="87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</row>
    <row r="2571" spans="1:13" ht="20.100000000000001" customHeight="1" x14ac:dyDescent="0.2">
      <c r="A2571" s="62"/>
      <c r="B2571" s="86"/>
      <c r="C2571" s="87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</row>
    <row r="2572" spans="1:13" ht="20.100000000000001" customHeight="1" x14ac:dyDescent="0.2">
      <c r="A2572" s="62"/>
      <c r="B2572" s="86"/>
      <c r="C2572" s="87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</row>
    <row r="2573" spans="1:13" ht="20.100000000000001" customHeight="1" x14ac:dyDescent="0.2">
      <c r="A2573" s="62"/>
      <c r="B2573" s="86"/>
      <c r="C2573" s="87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</row>
    <row r="2574" spans="1:13" ht="20.100000000000001" customHeight="1" x14ac:dyDescent="0.2">
      <c r="A2574" s="62"/>
      <c r="B2574" s="86"/>
      <c r="C2574" s="87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</row>
    <row r="2575" spans="1:13" ht="20.100000000000001" customHeight="1" x14ac:dyDescent="0.2">
      <c r="A2575" s="62"/>
      <c r="B2575" s="86"/>
      <c r="C2575" s="87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</row>
    <row r="2576" spans="1:13" ht="20.100000000000001" customHeight="1" x14ac:dyDescent="0.2">
      <c r="A2576" s="62"/>
      <c r="B2576" s="86"/>
      <c r="C2576" s="87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</row>
    <row r="2577" spans="1:13" ht="20.100000000000001" customHeight="1" x14ac:dyDescent="0.2">
      <c r="A2577" s="62"/>
      <c r="B2577" s="86"/>
      <c r="C2577" s="87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</row>
    <row r="2578" spans="1:13" ht="20.100000000000001" customHeight="1" x14ac:dyDescent="0.2">
      <c r="A2578" s="62"/>
      <c r="B2578" s="86"/>
      <c r="C2578" s="87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</row>
    <row r="2579" spans="1:13" ht="20.100000000000001" customHeight="1" x14ac:dyDescent="0.2">
      <c r="A2579" s="62"/>
      <c r="B2579" s="86"/>
      <c r="C2579" s="87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</row>
    <row r="2580" spans="1:13" ht="20.100000000000001" customHeight="1" x14ac:dyDescent="0.2">
      <c r="A2580" s="62"/>
      <c r="B2580" s="86"/>
      <c r="C2580" s="87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</row>
    <row r="2581" spans="1:13" ht="20.100000000000001" customHeight="1" x14ac:dyDescent="0.2">
      <c r="A2581" s="62"/>
      <c r="B2581" s="86"/>
      <c r="C2581" s="87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</row>
    <row r="2582" spans="1:13" ht="20.100000000000001" customHeight="1" x14ac:dyDescent="0.2">
      <c r="A2582" s="62"/>
      <c r="B2582" s="86"/>
      <c r="C2582" s="87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</row>
    <row r="2583" spans="1:13" ht="20.100000000000001" customHeight="1" x14ac:dyDescent="0.2">
      <c r="A2583" s="62"/>
      <c r="B2583" s="86"/>
      <c r="C2583" s="87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</row>
    <row r="2584" spans="1:13" ht="20.100000000000001" customHeight="1" x14ac:dyDescent="0.2">
      <c r="A2584" s="62"/>
      <c r="B2584" s="86"/>
      <c r="C2584" s="87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</row>
    <row r="2585" spans="1:13" ht="20.100000000000001" customHeight="1" x14ac:dyDescent="0.2">
      <c r="A2585" s="62"/>
      <c r="B2585" s="86"/>
      <c r="C2585" s="87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</row>
    <row r="2586" spans="1:13" ht="20.100000000000001" customHeight="1" x14ac:dyDescent="0.2">
      <c r="A2586" s="62"/>
      <c r="B2586" s="86"/>
      <c r="C2586" s="87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</row>
    <row r="2587" spans="1:13" ht="20.100000000000001" customHeight="1" x14ac:dyDescent="0.2">
      <c r="A2587" s="62"/>
      <c r="B2587" s="86"/>
      <c r="C2587" s="87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</row>
    <row r="2588" spans="1:13" ht="20.100000000000001" customHeight="1" x14ac:dyDescent="0.2">
      <c r="A2588" s="62"/>
      <c r="B2588" s="86"/>
      <c r="C2588" s="87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</row>
    <row r="2589" spans="1:13" ht="20.100000000000001" customHeight="1" x14ac:dyDescent="0.2">
      <c r="A2589" s="62"/>
      <c r="B2589" s="86"/>
      <c r="C2589" s="87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</row>
    <row r="2590" spans="1:13" ht="20.100000000000001" customHeight="1" x14ac:dyDescent="0.2">
      <c r="A2590" s="62"/>
      <c r="B2590" s="86"/>
      <c r="C2590" s="87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</row>
    <row r="2591" spans="1:13" ht="20.100000000000001" customHeight="1" x14ac:dyDescent="0.2">
      <c r="A2591" s="62"/>
      <c r="B2591" s="86"/>
      <c r="C2591" s="87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</row>
    <row r="2592" spans="1:13" ht="20.100000000000001" customHeight="1" x14ac:dyDescent="0.2">
      <c r="A2592" s="62"/>
      <c r="B2592" s="86"/>
      <c r="C2592" s="87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</row>
    <row r="2593" spans="1:13" ht="20.100000000000001" customHeight="1" x14ac:dyDescent="0.2">
      <c r="A2593" s="62"/>
      <c r="B2593" s="86"/>
      <c r="C2593" s="87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</row>
    <row r="2594" spans="1:13" ht="20.100000000000001" customHeight="1" x14ac:dyDescent="0.2">
      <c r="A2594" s="62"/>
      <c r="B2594" s="86"/>
      <c r="C2594" s="87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</row>
    <row r="2595" spans="1:13" ht="20.100000000000001" customHeight="1" x14ac:dyDescent="0.2">
      <c r="A2595" s="62"/>
      <c r="B2595" s="86"/>
      <c r="C2595" s="87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</row>
    <row r="2596" spans="1:13" ht="20.100000000000001" customHeight="1" x14ac:dyDescent="0.2">
      <c r="A2596" s="62"/>
      <c r="B2596" s="86"/>
      <c r="C2596" s="87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</row>
    <row r="2597" spans="1:13" ht="20.100000000000001" customHeight="1" x14ac:dyDescent="0.2">
      <c r="A2597" s="62"/>
      <c r="B2597" s="86"/>
      <c r="C2597" s="87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</row>
    <row r="2598" spans="1:13" ht="20.100000000000001" customHeight="1" x14ac:dyDescent="0.2">
      <c r="A2598" s="62"/>
      <c r="B2598" s="86"/>
      <c r="C2598" s="87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</row>
    <row r="2599" spans="1:13" ht="20.100000000000001" customHeight="1" x14ac:dyDescent="0.2">
      <c r="A2599" s="62"/>
      <c r="B2599" s="86"/>
      <c r="C2599" s="87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</row>
    <row r="2600" spans="1:13" ht="20.100000000000001" customHeight="1" x14ac:dyDescent="0.2">
      <c r="A2600" s="62"/>
      <c r="B2600" s="86"/>
      <c r="C2600" s="87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</row>
    <row r="2601" spans="1:13" ht="20.100000000000001" customHeight="1" x14ac:dyDescent="0.2">
      <c r="A2601" s="62"/>
      <c r="B2601" s="86"/>
      <c r="C2601" s="87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</row>
    <row r="2602" spans="1:13" ht="20.100000000000001" customHeight="1" x14ac:dyDescent="0.2">
      <c r="A2602" s="62"/>
      <c r="B2602" s="86"/>
      <c r="C2602" s="87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</row>
    <row r="2603" spans="1:13" ht="20.100000000000001" customHeight="1" x14ac:dyDescent="0.2">
      <c r="A2603" s="62"/>
      <c r="B2603" s="86"/>
      <c r="C2603" s="87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</row>
    <row r="2604" spans="1:13" ht="20.100000000000001" customHeight="1" x14ac:dyDescent="0.2">
      <c r="A2604" s="62"/>
      <c r="B2604" s="86"/>
      <c r="C2604" s="87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</row>
    <row r="2605" spans="1:13" ht="20.100000000000001" customHeight="1" x14ac:dyDescent="0.2">
      <c r="A2605" s="62"/>
      <c r="B2605" s="86"/>
      <c r="C2605" s="87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</row>
    <row r="2606" spans="1:13" ht="20.100000000000001" customHeight="1" x14ac:dyDescent="0.2">
      <c r="A2606" s="62"/>
      <c r="B2606" s="86"/>
      <c r="C2606" s="87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</row>
    <row r="2607" spans="1:13" ht="20.100000000000001" customHeight="1" x14ac:dyDescent="0.2">
      <c r="A2607" s="62"/>
      <c r="B2607" s="86"/>
      <c r="C2607" s="87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</row>
    <row r="2608" spans="1:13" ht="20.100000000000001" customHeight="1" x14ac:dyDescent="0.2">
      <c r="A2608" s="62"/>
      <c r="B2608" s="86"/>
      <c r="C2608" s="87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</row>
    <row r="2609" spans="1:13" ht="20.100000000000001" customHeight="1" x14ac:dyDescent="0.2">
      <c r="A2609" s="62"/>
      <c r="B2609" s="86"/>
      <c r="C2609" s="87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</row>
    <row r="2610" spans="1:13" ht="20.100000000000001" customHeight="1" x14ac:dyDescent="0.2">
      <c r="A2610" s="62"/>
      <c r="B2610" s="86"/>
      <c r="C2610" s="87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</row>
    <row r="2611" spans="1:13" ht="20.100000000000001" customHeight="1" x14ac:dyDescent="0.2">
      <c r="A2611" s="62"/>
      <c r="B2611" s="86"/>
      <c r="C2611" s="87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</row>
    <row r="2612" spans="1:13" ht="20.100000000000001" customHeight="1" x14ac:dyDescent="0.2">
      <c r="A2612" s="62"/>
      <c r="B2612" s="86"/>
      <c r="C2612" s="87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</row>
    <row r="2613" spans="1:13" ht="20.100000000000001" customHeight="1" x14ac:dyDescent="0.2">
      <c r="A2613" s="62"/>
      <c r="B2613" s="86"/>
      <c r="C2613" s="87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</row>
    <row r="2614" spans="1:13" ht="20.100000000000001" customHeight="1" x14ac:dyDescent="0.2">
      <c r="A2614" s="62"/>
      <c r="B2614" s="86"/>
      <c r="C2614" s="87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</row>
    <row r="2615" spans="1:13" ht="20.100000000000001" customHeight="1" x14ac:dyDescent="0.2">
      <c r="A2615" s="62"/>
      <c r="B2615" s="86"/>
      <c r="C2615" s="87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</row>
    <row r="2616" spans="1:13" ht="20.100000000000001" customHeight="1" x14ac:dyDescent="0.2">
      <c r="A2616" s="62"/>
      <c r="B2616" s="86"/>
      <c r="C2616" s="87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</row>
    <row r="2617" spans="1:13" ht="20.100000000000001" customHeight="1" x14ac:dyDescent="0.2">
      <c r="A2617" s="62"/>
      <c r="B2617" s="86"/>
      <c r="C2617" s="87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</row>
    <row r="2618" spans="1:13" ht="20.100000000000001" customHeight="1" x14ac:dyDescent="0.2">
      <c r="A2618" s="62"/>
      <c r="B2618" s="86"/>
      <c r="C2618" s="87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</row>
    <row r="2619" spans="1:13" ht="20.100000000000001" customHeight="1" x14ac:dyDescent="0.2">
      <c r="A2619" s="62"/>
      <c r="B2619" s="86"/>
      <c r="C2619" s="87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</row>
    <row r="2620" spans="1:13" ht="20.100000000000001" customHeight="1" x14ac:dyDescent="0.2">
      <c r="A2620" s="62"/>
      <c r="B2620" s="86"/>
      <c r="C2620" s="87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</row>
    <row r="2621" spans="1:13" ht="20.100000000000001" customHeight="1" x14ac:dyDescent="0.2">
      <c r="A2621" s="62"/>
      <c r="B2621" s="86"/>
      <c r="C2621" s="87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</row>
    <row r="2622" spans="1:13" ht="20.100000000000001" customHeight="1" x14ac:dyDescent="0.2">
      <c r="A2622" s="62"/>
      <c r="B2622" s="86"/>
      <c r="C2622" s="87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</row>
    <row r="2623" spans="1:13" ht="20.100000000000001" customHeight="1" x14ac:dyDescent="0.2">
      <c r="A2623" s="62"/>
      <c r="B2623" s="86"/>
      <c r="C2623" s="87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</row>
    <row r="2624" spans="1:13" ht="20.100000000000001" customHeight="1" x14ac:dyDescent="0.2">
      <c r="A2624" s="62"/>
      <c r="B2624" s="86"/>
      <c r="C2624" s="87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</row>
    <row r="2625" spans="1:13" ht="20.100000000000001" customHeight="1" x14ac:dyDescent="0.2">
      <c r="A2625" s="62"/>
      <c r="B2625" s="86"/>
      <c r="C2625" s="87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</row>
    <row r="2626" spans="1:13" ht="20.100000000000001" customHeight="1" x14ac:dyDescent="0.2">
      <c r="A2626" s="62"/>
      <c r="B2626" s="86"/>
      <c r="C2626" s="87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</row>
    <row r="2627" spans="1:13" ht="20.100000000000001" customHeight="1" x14ac:dyDescent="0.2">
      <c r="A2627" s="62"/>
      <c r="B2627" s="86"/>
      <c r="C2627" s="87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</row>
    <row r="2628" spans="1:13" ht="20.100000000000001" customHeight="1" x14ac:dyDescent="0.2">
      <c r="A2628" s="62"/>
      <c r="B2628" s="86"/>
      <c r="C2628" s="87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</row>
    <row r="2629" spans="1:13" ht="20.100000000000001" customHeight="1" x14ac:dyDescent="0.2">
      <c r="A2629" s="62"/>
      <c r="B2629" s="86"/>
      <c r="C2629" s="87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</row>
    <row r="2630" spans="1:13" ht="20.100000000000001" customHeight="1" x14ac:dyDescent="0.2">
      <c r="A2630" s="62"/>
      <c r="B2630" s="86"/>
      <c r="C2630" s="87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</row>
    <row r="2631" spans="1:13" ht="20.100000000000001" customHeight="1" x14ac:dyDescent="0.2">
      <c r="A2631" s="62"/>
      <c r="B2631" s="86"/>
      <c r="C2631" s="87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</row>
    <row r="2632" spans="1:13" ht="20.100000000000001" customHeight="1" x14ac:dyDescent="0.2">
      <c r="A2632" s="62"/>
      <c r="B2632" s="86"/>
      <c r="C2632" s="87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</row>
    <row r="2633" spans="1:13" ht="20.100000000000001" customHeight="1" x14ac:dyDescent="0.2">
      <c r="A2633" s="62"/>
      <c r="B2633" s="86"/>
      <c r="C2633" s="87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</row>
    <row r="2634" spans="1:13" ht="20.100000000000001" customHeight="1" x14ac:dyDescent="0.2">
      <c r="A2634" s="62"/>
      <c r="B2634" s="86"/>
      <c r="C2634" s="87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</row>
    <row r="2635" spans="1:13" ht="20.100000000000001" customHeight="1" x14ac:dyDescent="0.2">
      <c r="A2635" s="62"/>
      <c r="B2635" s="86"/>
      <c r="C2635" s="87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</row>
    <row r="2636" spans="1:13" ht="20.100000000000001" customHeight="1" x14ac:dyDescent="0.2">
      <c r="A2636" s="62"/>
      <c r="B2636" s="86"/>
      <c r="C2636" s="87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</row>
    <row r="2637" spans="1:13" ht="20.100000000000001" customHeight="1" x14ac:dyDescent="0.2">
      <c r="A2637" s="62"/>
      <c r="B2637" s="86"/>
      <c r="C2637" s="87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</row>
    <row r="2638" spans="1:13" ht="20.100000000000001" customHeight="1" x14ac:dyDescent="0.2">
      <c r="A2638" s="62"/>
      <c r="B2638" s="86"/>
      <c r="C2638" s="87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</row>
    <row r="2639" spans="1:13" ht="20.100000000000001" customHeight="1" x14ac:dyDescent="0.2">
      <c r="A2639" s="62"/>
      <c r="B2639" s="86"/>
      <c r="C2639" s="87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</row>
    <row r="2640" spans="1:13" ht="20.100000000000001" customHeight="1" x14ac:dyDescent="0.2">
      <c r="A2640" s="62"/>
      <c r="B2640" s="86"/>
      <c r="C2640" s="87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</row>
    <row r="2641" spans="1:13" ht="20.100000000000001" customHeight="1" x14ac:dyDescent="0.2">
      <c r="A2641" s="62"/>
      <c r="B2641" s="86"/>
      <c r="C2641" s="87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</row>
    <row r="2642" spans="1:13" ht="20.100000000000001" customHeight="1" x14ac:dyDescent="0.2">
      <c r="A2642" s="62"/>
      <c r="B2642" s="86"/>
      <c r="C2642" s="87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</row>
    <row r="2643" spans="1:13" ht="20.100000000000001" customHeight="1" x14ac:dyDescent="0.2">
      <c r="A2643" s="62"/>
      <c r="B2643" s="86"/>
      <c r="C2643" s="87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</row>
    <row r="2644" spans="1:13" ht="20.100000000000001" customHeight="1" x14ac:dyDescent="0.2">
      <c r="A2644" s="62"/>
      <c r="B2644" s="86"/>
      <c r="C2644" s="87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</row>
    <row r="2645" spans="1:13" ht="20.100000000000001" customHeight="1" x14ac:dyDescent="0.2">
      <c r="A2645" s="62"/>
      <c r="B2645" s="86"/>
      <c r="C2645" s="87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</row>
    <row r="2646" spans="1:13" ht="20.100000000000001" customHeight="1" x14ac:dyDescent="0.2">
      <c r="A2646" s="62"/>
      <c r="B2646" s="86"/>
      <c r="C2646" s="87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</row>
    <row r="2647" spans="1:13" ht="20.100000000000001" customHeight="1" x14ac:dyDescent="0.2">
      <c r="A2647" s="62"/>
      <c r="B2647" s="86"/>
      <c r="C2647" s="87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</row>
    <row r="2648" spans="1:13" ht="20.100000000000001" customHeight="1" x14ac:dyDescent="0.2">
      <c r="A2648" s="62"/>
      <c r="B2648" s="86"/>
      <c r="C2648" s="87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</row>
    <row r="2649" spans="1:13" ht="20.100000000000001" customHeight="1" x14ac:dyDescent="0.2">
      <c r="A2649" s="62"/>
      <c r="B2649" s="86"/>
      <c r="C2649" s="87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</row>
    <row r="2650" spans="1:13" ht="20.100000000000001" customHeight="1" x14ac:dyDescent="0.2">
      <c r="A2650" s="62"/>
      <c r="B2650" s="86"/>
      <c r="C2650" s="87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</row>
    <row r="2651" spans="1:13" ht="20.100000000000001" customHeight="1" x14ac:dyDescent="0.2">
      <c r="A2651" s="62"/>
      <c r="B2651" s="86"/>
      <c r="C2651" s="87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</row>
    <row r="2652" spans="1:13" ht="20.100000000000001" customHeight="1" x14ac:dyDescent="0.2">
      <c r="A2652" s="62"/>
      <c r="B2652" s="86"/>
      <c r="C2652" s="87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</row>
    <row r="2653" spans="1:13" ht="20.100000000000001" customHeight="1" x14ac:dyDescent="0.2">
      <c r="A2653" s="62"/>
      <c r="B2653" s="86"/>
      <c r="C2653" s="87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</row>
    <row r="2654" spans="1:13" ht="20.100000000000001" customHeight="1" x14ac:dyDescent="0.2">
      <c r="A2654" s="62"/>
      <c r="B2654" s="86"/>
      <c r="C2654" s="87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</row>
    <row r="2655" spans="1:13" ht="20.100000000000001" customHeight="1" x14ac:dyDescent="0.2">
      <c r="A2655" s="62"/>
      <c r="B2655" s="86"/>
      <c r="C2655" s="87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</row>
    <row r="2656" spans="1:13" ht="20.100000000000001" customHeight="1" x14ac:dyDescent="0.2">
      <c r="A2656" s="62"/>
      <c r="B2656" s="86"/>
      <c r="C2656" s="87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</row>
    <row r="2657" spans="1:13" ht="20.100000000000001" customHeight="1" x14ac:dyDescent="0.2">
      <c r="A2657" s="62"/>
      <c r="B2657" s="86"/>
      <c r="C2657" s="87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</row>
    <row r="2658" spans="1:13" ht="20.100000000000001" customHeight="1" x14ac:dyDescent="0.2">
      <c r="A2658" s="62"/>
      <c r="B2658" s="86"/>
      <c r="C2658" s="87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</row>
    <row r="2659" spans="1:13" ht="20.100000000000001" customHeight="1" x14ac:dyDescent="0.2">
      <c r="A2659" s="62"/>
      <c r="B2659" s="86"/>
      <c r="C2659" s="87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</row>
    <row r="2660" spans="1:13" ht="20.100000000000001" customHeight="1" x14ac:dyDescent="0.2">
      <c r="A2660" s="62"/>
      <c r="B2660" s="86"/>
      <c r="C2660" s="87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</row>
    <row r="2661" spans="1:13" ht="20.100000000000001" customHeight="1" x14ac:dyDescent="0.2">
      <c r="A2661" s="62"/>
      <c r="B2661" s="86"/>
      <c r="C2661" s="87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</row>
    <row r="2662" spans="1:13" ht="20.100000000000001" customHeight="1" x14ac:dyDescent="0.2">
      <c r="A2662" s="62"/>
      <c r="B2662" s="86"/>
      <c r="C2662" s="87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</row>
    <row r="2663" spans="1:13" ht="20.100000000000001" customHeight="1" x14ac:dyDescent="0.2">
      <c r="A2663" s="62"/>
      <c r="B2663" s="86"/>
      <c r="C2663" s="87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</row>
    <row r="2664" spans="1:13" ht="20.100000000000001" customHeight="1" x14ac:dyDescent="0.2">
      <c r="A2664" s="62"/>
      <c r="B2664" s="86"/>
      <c r="C2664" s="87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</row>
    <row r="2665" spans="1:13" ht="20.100000000000001" customHeight="1" x14ac:dyDescent="0.2">
      <c r="A2665" s="62"/>
      <c r="B2665" s="86"/>
      <c r="C2665" s="87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</row>
    <row r="2666" spans="1:13" ht="20.100000000000001" customHeight="1" x14ac:dyDescent="0.2">
      <c r="A2666" s="62"/>
      <c r="B2666" s="86"/>
      <c r="C2666" s="87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</row>
    <row r="2667" spans="1:13" ht="20.100000000000001" customHeight="1" x14ac:dyDescent="0.2">
      <c r="A2667" s="62"/>
      <c r="B2667" s="86"/>
      <c r="C2667" s="87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</row>
    <row r="2668" spans="1:13" ht="20.100000000000001" customHeight="1" x14ac:dyDescent="0.2">
      <c r="A2668" s="62"/>
      <c r="B2668" s="86"/>
      <c r="C2668" s="87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</row>
    <row r="2669" spans="1:13" ht="20.100000000000001" customHeight="1" x14ac:dyDescent="0.2">
      <c r="A2669" s="62"/>
      <c r="B2669" s="86"/>
      <c r="C2669" s="87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</row>
    <row r="2670" spans="1:13" ht="20.100000000000001" customHeight="1" x14ac:dyDescent="0.2">
      <c r="A2670" s="62"/>
      <c r="B2670" s="86"/>
      <c r="C2670" s="87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</row>
    <row r="2671" spans="1:13" ht="20.100000000000001" customHeight="1" x14ac:dyDescent="0.2">
      <c r="A2671" s="62"/>
      <c r="B2671" s="86"/>
      <c r="C2671" s="87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</row>
    <row r="2672" spans="1:13" ht="20.100000000000001" customHeight="1" x14ac:dyDescent="0.2">
      <c r="A2672" s="62"/>
      <c r="B2672" s="86"/>
      <c r="C2672" s="87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</row>
    <row r="2673" spans="1:13" ht="20.100000000000001" customHeight="1" x14ac:dyDescent="0.2">
      <c r="A2673" s="62"/>
      <c r="B2673" s="86"/>
      <c r="C2673" s="87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</row>
    <row r="2674" spans="1:13" ht="20.100000000000001" customHeight="1" x14ac:dyDescent="0.2">
      <c r="A2674" s="62"/>
      <c r="B2674" s="86"/>
      <c r="C2674" s="87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</row>
    <row r="2675" spans="1:13" ht="20.100000000000001" customHeight="1" x14ac:dyDescent="0.2">
      <c r="A2675" s="62"/>
      <c r="B2675" s="86"/>
      <c r="C2675" s="87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</row>
    <row r="2676" spans="1:13" ht="20.100000000000001" customHeight="1" x14ac:dyDescent="0.2">
      <c r="A2676" s="62"/>
      <c r="B2676" s="86"/>
      <c r="C2676" s="87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</row>
    <row r="2677" spans="1:13" ht="20.100000000000001" customHeight="1" x14ac:dyDescent="0.2">
      <c r="A2677" s="62"/>
      <c r="B2677" s="86"/>
      <c r="C2677" s="87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</row>
    <row r="2678" spans="1:13" ht="20.100000000000001" customHeight="1" x14ac:dyDescent="0.2">
      <c r="A2678" s="62"/>
      <c r="B2678" s="86"/>
      <c r="C2678" s="87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</row>
    <row r="2679" spans="1:13" ht="20.100000000000001" customHeight="1" x14ac:dyDescent="0.2">
      <c r="A2679" s="62"/>
      <c r="B2679" s="86"/>
      <c r="C2679" s="87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</row>
    <row r="2680" spans="1:13" ht="20.100000000000001" customHeight="1" x14ac:dyDescent="0.2">
      <c r="A2680" s="62"/>
      <c r="B2680" s="86"/>
      <c r="C2680" s="87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</row>
    <row r="2681" spans="1:13" ht="20.100000000000001" customHeight="1" x14ac:dyDescent="0.2">
      <c r="A2681" s="62"/>
      <c r="B2681" s="86"/>
      <c r="C2681" s="87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</row>
    <row r="2682" spans="1:13" ht="20.100000000000001" customHeight="1" x14ac:dyDescent="0.2">
      <c r="A2682" s="62"/>
      <c r="B2682" s="86"/>
      <c r="C2682" s="87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</row>
    <row r="2683" spans="1:13" ht="20.100000000000001" customHeight="1" x14ac:dyDescent="0.2">
      <c r="A2683" s="62"/>
      <c r="B2683" s="86"/>
      <c r="C2683" s="87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</row>
    <row r="2684" spans="1:13" ht="20.100000000000001" customHeight="1" x14ac:dyDescent="0.2">
      <c r="A2684" s="62"/>
      <c r="B2684" s="86"/>
      <c r="C2684" s="87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</row>
    <row r="2685" spans="1:13" ht="20.100000000000001" customHeight="1" x14ac:dyDescent="0.2">
      <c r="A2685" s="62"/>
      <c r="B2685" s="86"/>
      <c r="C2685" s="87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</row>
    <row r="2686" spans="1:13" ht="20.100000000000001" customHeight="1" x14ac:dyDescent="0.2">
      <c r="A2686" s="62"/>
      <c r="B2686" s="86"/>
      <c r="C2686" s="87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</row>
    <row r="2687" spans="1:13" ht="20.100000000000001" customHeight="1" x14ac:dyDescent="0.2">
      <c r="A2687" s="62"/>
      <c r="B2687" s="86"/>
      <c r="C2687" s="87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</row>
    <row r="2688" spans="1:13" ht="20.100000000000001" customHeight="1" x14ac:dyDescent="0.2">
      <c r="A2688" s="62"/>
      <c r="B2688" s="86"/>
      <c r="C2688" s="87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</row>
    <row r="2689" spans="1:13" ht="20.100000000000001" customHeight="1" x14ac:dyDescent="0.2">
      <c r="A2689" s="62"/>
      <c r="B2689" s="86"/>
      <c r="C2689" s="87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</row>
    <row r="2690" spans="1:13" ht="20.100000000000001" customHeight="1" x14ac:dyDescent="0.2">
      <c r="A2690" s="62"/>
      <c r="B2690" s="86"/>
      <c r="C2690" s="87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</row>
    <row r="2691" spans="1:13" ht="20.100000000000001" customHeight="1" x14ac:dyDescent="0.2">
      <c r="A2691" s="62"/>
      <c r="B2691" s="86"/>
      <c r="C2691" s="87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</row>
    <row r="2692" spans="1:13" ht="20.100000000000001" customHeight="1" x14ac:dyDescent="0.2">
      <c r="A2692" s="62"/>
      <c r="B2692" s="86"/>
      <c r="C2692" s="87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</row>
    <row r="2693" spans="1:13" ht="20.100000000000001" customHeight="1" x14ac:dyDescent="0.2">
      <c r="A2693" s="62"/>
      <c r="B2693" s="86"/>
      <c r="C2693" s="87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</row>
    <row r="2694" spans="1:13" ht="20.100000000000001" customHeight="1" x14ac:dyDescent="0.2">
      <c r="A2694" s="62"/>
      <c r="B2694" s="86"/>
      <c r="C2694" s="87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</row>
    <row r="2695" spans="1:13" ht="20.100000000000001" customHeight="1" x14ac:dyDescent="0.2">
      <c r="A2695" s="62"/>
      <c r="B2695" s="86"/>
      <c r="C2695" s="87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</row>
    <row r="2696" spans="1:13" ht="20.100000000000001" customHeight="1" x14ac:dyDescent="0.2">
      <c r="A2696" s="62"/>
      <c r="B2696" s="86"/>
      <c r="C2696" s="87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</row>
    <row r="2697" spans="1:13" ht="20.100000000000001" customHeight="1" x14ac:dyDescent="0.2">
      <c r="A2697" s="62"/>
      <c r="B2697" s="86"/>
      <c r="C2697" s="87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</row>
    <row r="2698" spans="1:13" ht="20.100000000000001" customHeight="1" x14ac:dyDescent="0.2">
      <c r="A2698" s="62"/>
      <c r="B2698" s="86"/>
      <c r="C2698" s="87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</row>
    <row r="2699" spans="1:13" ht="20.100000000000001" customHeight="1" x14ac:dyDescent="0.2">
      <c r="A2699" s="62"/>
      <c r="B2699" s="86"/>
      <c r="C2699" s="87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</row>
    <row r="2700" spans="1:13" ht="20.100000000000001" customHeight="1" x14ac:dyDescent="0.2">
      <c r="A2700" s="62"/>
      <c r="B2700" s="86"/>
      <c r="C2700" s="87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</row>
    <row r="2701" spans="1:13" ht="20.100000000000001" customHeight="1" x14ac:dyDescent="0.2">
      <c r="A2701" s="62"/>
      <c r="B2701" s="86"/>
      <c r="C2701" s="87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</row>
    <row r="2702" spans="1:13" ht="20.100000000000001" customHeight="1" x14ac:dyDescent="0.2">
      <c r="A2702" s="62"/>
      <c r="B2702" s="86"/>
      <c r="C2702" s="87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</row>
    <row r="2703" spans="1:13" ht="20.100000000000001" customHeight="1" x14ac:dyDescent="0.2">
      <c r="A2703" s="62"/>
      <c r="B2703" s="86"/>
      <c r="C2703" s="87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</row>
    <row r="2704" spans="1:13" ht="20.100000000000001" customHeight="1" x14ac:dyDescent="0.2">
      <c r="A2704" s="62"/>
      <c r="B2704" s="86"/>
      <c r="C2704" s="87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</row>
    <row r="2705" spans="1:13" ht="20.100000000000001" customHeight="1" x14ac:dyDescent="0.2">
      <c r="A2705" s="62"/>
      <c r="B2705" s="86"/>
      <c r="C2705" s="87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</row>
    <row r="2706" spans="1:13" ht="20.100000000000001" customHeight="1" x14ac:dyDescent="0.2">
      <c r="A2706" s="62"/>
      <c r="B2706" s="86"/>
      <c r="C2706" s="87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</row>
    <row r="2707" spans="1:13" ht="20.100000000000001" customHeight="1" x14ac:dyDescent="0.2">
      <c r="A2707" s="62"/>
      <c r="B2707" s="86"/>
      <c r="C2707" s="87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</row>
    <row r="2708" spans="1:13" ht="20.100000000000001" customHeight="1" x14ac:dyDescent="0.2">
      <c r="A2708" s="62"/>
      <c r="B2708" s="86"/>
      <c r="C2708" s="87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</row>
    <row r="2709" spans="1:13" ht="20.100000000000001" customHeight="1" x14ac:dyDescent="0.2">
      <c r="A2709" s="62"/>
      <c r="B2709" s="86"/>
      <c r="C2709" s="87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</row>
    <row r="2710" spans="1:13" ht="20.100000000000001" customHeight="1" x14ac:dyDescent="0.2">
      <c r="A2710" s="62"/>
      <c r="B2710" s="86"/>
      <c r="C2710" s="87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</row>
    <row r="2711" spans="1:13" ht="20.100000000000001" customHeight="1" x14ac:dyDescent="0.2">
      <c r="A2711" s="62"/>
      <c r="B2711" s="86"/>
      <c r="C2711" s="87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</row>
    <row r="2712" spans="1:13" ht="20.100000000000001" customHeight="1" x14ac:dyDescent="0.2">
      <c r="A2712" s="62"/>
      <c r="B2712" s="86"/>
      <c r="C2712" s="87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</row>
    <row r="2713" spans="1:13" ht="20.100000000000001" customHeight="1" x14ac:dyDescent="0.2">
      <c r="A2713" s="62"/>
      <c r="B2713" s="86"/>
      <c r="C2713" s="87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</row>
    <row r="2714" spans="1:13" ht="20.100000000000001" customHeight="1" x14ac:dyDescent="0.2">
      <c r="A2714" s="62"/>
      <c r="B2714" s="86"/>
      <c r="C2714" s="87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</row>
    <row r="2715" spans="1:13" ht="20.100000000000001" customHeight="1" x14ac:dyDescent="0.2">
      <c r="A2715" s="62"/>
      <c r="B2715" s="86"/>
      <c r="C2715" s="87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</row>
    <row r="2716" spans="1:13" ht="20.100000000000001" customHeight="1" x14ac:dyDescent="0.2">
      <c r="A2716" s="62"/>
      <c r="B2716" s="86"/>
      <c r="C2716" s="87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</row>
    <row r="2717" spans="1:13" ht="20.100000000000001" customHeight="1" x14ac:dyDescent="0.2">
      <c r="A2717" s="62"/>
      <c r="B2717" s="86"/>
      <c r="C2717" s="87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</row>
    <row r="2718" spans="1:13" ht="20.100000000000001" customHeight="1" x14ac:dyDescent="0.2">
      <c r="A2718" s="62"/>
      <c r="B2718" s="86"/>
      <c r="C2718" s="87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</row>
    <row r="2719" spans="1:13" ht="20.100000000000001" customHeight="1" x14ac:dyDescent="0.2">
      <c r="A2719" s="62"/>
      <c r="B2719" s="86"/>
      <c r="C2719" s="87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</row>
    <row r="2720" spans="1:13" ht="20.100000000000001" customHeight="1" x14ac:dyDescent="0.2">
      <c r="A2720" s="62"/>
      <c r="B2720" s="86"/>
      <c r="C2720" s="87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</row>
    <row r="2721" spans="1:13" ht="20.100000000000001" customHeight="1" x14ac:dyDescent="0.2">
      <c r="A2721" s="62"/>
      <c r="B2721" s="86"/>
      <c r="C2721" s="87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</row>
    <row r="2722" spans="1:13" ht="20.100000000000001" customHeight="1" x14ac:dyDescent="0.2">
      <c r="A2722" s="62"/>
      <c r="B2722" s="86"/>
      <c r="C2722" s="87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</row>
    <row r="2723" spans="1:13" ht="20.100000000000001" customHeight="1" x14ac:dyDescent="0.2">
      <c r="A2723" s="62"/>
      <c r="B2723" s="86"/>
      <c r="C2723" s="87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</row>
    <row r="2724" spans="1:13" ht="20.100000000000001" customHeight="1" x14ac:dyDescent="0.2">
      <c r="A2724" s="62"/>
      <c r="B2724" s="86"/>
      <c r="C2724" s="87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</row>
    <row r="2725" spans="1:13" ht="20.100000000000001" customHeight="1" x14ac:dyDescent="0.2">
      <c r="A2725" s="62"/>
      <c r="B2725" s="86"/>
      <c r="C2725" s="87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</row>
    <row r="2726" spans="1:13" ht="20.100000000000001" customHeight="1" x14ac:dyDescent="0.2">
      <c r="A2726" s="62"/>
      <c r="B2726" s="86"/>
      <c r="C2726" s="87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</row>
    <row r="2727" spans="1:13" ht="20.100000000000001" customHeight="1" x14ac:dyDescent="0.2">
      <c r="A2727" s="62"/>
      <c r="B2727" s="86"/>
      <c r="C2727" s="87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</row>
    <row r="2728" spans="1:13" ht="20.100000000000001" customHeight="1" x14ac:dyDescent="0.2">
      <c r="A2728" s="62"/>
      <c r="B2728" s="86"/>
      <c r="C2728" s="87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</row>
    <row r="2729" spans="1:13" ht="20.100000000000001" customHeight="1" x14ac:dyDescent="0.2">
      <c r="A2729" s="62"/>
      <c r="B2729" s="86"/>
      <c r="C2729" s="87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</row>
    <row r="2730" spans="1:13" ht="20.100000000000001" customHeight="1" x14ac:dyDescent="0.2">
      <c r="A2730" s="62"/>
      <c r="B2730" s="86"/>
      <c r="C2730" s="87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</row>
    <row r="2731" spans="1:13" ht="20.100000000000001" customHeight="1" x14ac:dyDescent="0.2">
      <c r="A2731" s="62"/>
      <c r="B2731" s="86"/>
      <c r="C2731" s="87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</row>
    <row r="2732" spans="1:13" ht="20.100000000000001" customHeight="1" x14ac:dyDescent="0.2">
      <c r="A2732" s="62"/>
      <c r="B2732" s="86"/>
      <c r="C2732" s="87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</row>
    <row r="2733" spans="1:13" ht="20.100000000000001" customHeight="1" x14ac:dyDescent="0.2">
      <c r="A2733" s="62"/>
      <c r="B2733" s="86"/>
      <c r="C2733" s="87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</row>
    <row r="2734" spans="1:13" ht="20.100000000000001" customHeight="1" x14ac:dyDescent="0.2">
      <c r="A2734" s="62"/>
      <c r="B2734" s="86"/>
      <c r="C2734" s="87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</row>
    <row r="2735" spans="1:13" ht="20.100000000000001" customHeight="1" x14ac:dyDescent="0.2">
      <c r="A2735" s="62"/>
      <c r="B2735" s="86"/>
      <c r="C2735" s="87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</row>
    <row r="2736" spans="1:13" ht="20.100000000000001" customHeight="1" x14ac:dyDescent="0.2">
      <c r="A2736" s="62"/>
      <c r="B2736" s="86"/>
      <c r="C2736" s="87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</row>
    <row r="2737" spans="1:13" ht="20.100000000000001" customHeight="1" x14ac:dyDescent="0.2">
      <c r="A2737" s="62"/>
      <c r="B2737" s="86"/>
      <c r="C2737" s="87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</row>
    <row r="2738" spans="1:13" ht="20.100000000000001" customHeight="1" x14ac:dyDescent="0.2">
      <c r="A2738" s="62"/>
      <c r="B2738" s="86"/>
      <c r="C2738" s="87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</row>
    <row r="2739" spans="1:13" ht="20.100000000000001" customHeight="1" x14ac:dyDescent="0.2">
      <c r="A2739" s="62"/>
      <c r="B2739" s="86"/>
      <c r="C2739" s="87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</row>
    <row r="2740" spans="1:13" ht="20.100000000000001" customHeight="1" x14ac:dyDescent="0.2">
      <c r="A2740" s="62"/>
      <c r="B2740" s="86"/>
      <c r="C2740" s="87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</row>
    <row r="2741" spans="1:13" ht="20.100000000000001" customHeight="1" x14ac:dyDescent="0.2">
      <c r="A2741" s="62"/>
      <c r="B2741" s="86"/>
      <c r="C2741" s="87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</row>
    <row r="2742" spans="1:13" ht="20.100000000000001" customHeight="1" x14ac:dyDescent="0.2">
      <c r="A2742" s="62"/>
      <c r="B2742" s="86"/>
      <c r="C2742" s="87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</row>
    <row r="2743" spans="1:13" ht="20.100000000000001" customHeight="1" x14ac:dyDescent="0.2">
      <c r="A2743" s="62"/>
      <c r="B2743" s="86"/>
      <c r="C2743" s="87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</row>
    <row r="2744" spans="1:13" ht="20.100000000000001" customHeight="1" x14ac:dyDescent="0.2">
      <c r="A2744" s="62"/>
      <c r="B2744" s="86"/>
      <c r="C2744" s="87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</row>
    <row r="2745" spans="1:13" ht="20.100000000000001" customHeight="1" x14ac:dyDescent="0.2">
      <c r="A2745" s="62"/>
      <c r="B2745" s="86"/>
      <c r="C2745" s="87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</row>
    <row r="2746" spans="1:13" ht="20.100000000000001" customHeight="1" x14ac:dyDescent="0.2">
      <c r="A2746" s="62"/>
      <c r="B2746" s="86"/>
      <c r="C2746" s="87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</row>
    <row r="2747" spans="1:13" ht="20.100000000000001" customHeight="1" x14ac:dyDescent="0.2">
      <c r="A2747" s="62"/>
      <c r="B2747" s="86"/>
      <c r="C2747" s="87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</row>
    <row r="2748" spans="1:13" ht="20.100000000000001" customHeight="1" x14ac:dyDescent="0.2">
      <c r="A2748" s="62"/>
      <c r="B2748" s="86"/>
      <c r="C2748" s="87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</row>
    <row r="2749" spans="1:13" ht="20.100000000000001" customHeight="1" x14ac:dyDescent="0.2">
      <c r="A2749" s="62"/>
      <c r="B2749" s="86"/>
      <c r="C2749" s="87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</row>
    <row r="2750" spans="1:13" ht="20.100000000000001" customHeight="1" x14ac:dyDescent="0.2">
      <c r="A2750" s="62"/>
      <c r="B2750" s="86"/>
      <c r="C2750" s="87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</row>
    <row r="2751" spans="1:13" ht="20.100000000000001" customHeight="1" x14ac:dyDescent="0.2">
      <c r="A2751" s="62"/>
      <c r="B2751" s="86"/>
      <c r="C2751" s="87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</row>
    <row r="2752" spans="1:13" ht="20.100000000000001" customHeight="1" x14ac:dyDescent="0.2">
      <c r="A2752" s="62"/>
      <c r="B2752" s="86"/>
      <c r="C2752" s="87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</row>
    <row r="2753" spans="1:13" ht="20.100000000000001" customHeight="1" x14ac:dyDescent="0.2">
      <c r="A2753" s="62"/>
      <c r="B2753" s="86"/>
      <c r="C2753" s="87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</row>
    <row r="2754" spans="1:13" ht="20.100000000000001" customHeight="1" x14ac:dyDescent="0.2">
      <c r="A2754" s="62"/>
      <c r="B2754" s="86"/>
      <c r="C2754" s="87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</row>
    <row r="2755" spans="1:13" ht="20.100000000000001" customHeight="1" x14ac:dyDescent="0.2">
      <c r="A2755" s="62"/>
      <c r="B2755" s="86"/>
      <c r="C2755" s="87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</row>
    <row r="2756" spans="1:13" ht="20.100000000000001" customHeight="1" x14ac:dyDescent="0.2">
      <c r="A2756" s="62"/>
      <c r="B2756" s="86"/>
      <c r="C2756" s="87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</row>
    <row r="2757" spans="1:13" ht="20.100000000000001" customHeight="1" x14ac:dyDescent="0.2">
      <c r="A2757" s="62"/>
      <c r="B2757" s="86"/>
      <c r="C2757" s="87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</row>
    <row r="2758" spans="1:13" ht="20.100000000000001" customHeight="1" x14ac:dyDescent="0.2">
      <c r="A2758" s="62"/>
      <c r="B2758" s="86"/>
      <c r="C2758" s="87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</row>
    <row r="2759" spans="1:13" ht="20.100000000000001" customHeight="1" x14ac:dyDescent="0.2">
      <c r="A2759" s="62"/>
      <c r="B2759" s="86"/>
      <c r="C2759" s="87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</row>
    <row r="2760" spans="1:13" ht="20.100000000000001" customHeight="1" x14ac:dyDescent="0.2">
      <c r="A2760" s="62"/>
      <c r="B2760" s="86"/>
      <c r="C2760" s="87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</row>
    <row r="2761" spans="1:13" ht="20.100000000000001" customHeight="1" x14ac:dyDescent="0.2">
      <c r="A2761" s="62"/>
      <c r="B2761" s="86"/>
      <c r="C2761" s="87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</row>
    <row r="2762" spans="1:13" ht="20.100000000000001" customHeight="1" x14ac:dyDescent="0.2">
      <c r="A2762" s="62"/>
      <c r="B2762" s="86"/>
      <c r="C2762" s="87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</row>
    <row r="2763" spans="1:13" ht="20.100000000000001" customHeight="1" x14ac:dyDescent="0.2">
      <c r="A2763" s="62"/>
      <c r="B2763" s="86"/>
      <c r="C2763" s="87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</row>
    <row r="2764" spans="1:13" ht="20.100000000000001" customHeight="1" x14ac:dyDescent="0.2">
      <c r="A2764" s="62"/>
      <c r="B2764" s="86"/>
      <c r="C2764" s="87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</row>
    <row r="2765" spans="1:13" ht="20.100000000000001" customHeight="1" x14ac:dyDescent="0.2">
      <c r="A2765" s="62"/>
      <c r="B2765" s="86"/>
      <c r="C2765" s="87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</row>
    <row r="2766" spans="1:13" ht="20.100000000000001" customHeight="1" x14ac:dyDescent="0.2">
      <c r="A2766" s="62"/>
      <c r="B2766" s="86"/>
      <c r="C2766" s="87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</row>
    <row r="2767" spans="1:13" ht="20.100000000000001" customHeight="1" x14ac:dyDescent="0.2">
      <c r="A2767" s="62"/>
      <c r="B2767" s="86"/>
      <c r="C2767" s="87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</row>
    <row r="2768" spans="1:13" ht="20.100000000000001" customHeight="1" x14ac:dyDescent="0.2">
      <c r="A2768" s="62"/>
      <c r="B2768" s="86"/>
      <c r="C2768" s="87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</row>
    <row r="2769" spans="1:13" ht="20.100000000000001" customHeight="1" x14ac:dyDescent="0.2">
      <c r="A2769" s="62"/>
      <c r="B2769" s="86"/>
      <c r="C2769" s="87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</row>
    <row r="2770" spans="1:13" ht="20.100000000000001" customHeight="1" x14ac:dyDescent="0.2">
      <c r="A2770" s="62"/>
      <c r="B2770" s="86"/>
      <c r="C2770" s="87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</row>
    <row r="2771" spans="1:13" ht="20.100000000000001" customHeight="1" x14ac:dyDescent="0.2">
      <c r="A2771" s="62"/>
      <c r="B2771" s="86"/>
      <c r="C2771" s="87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</row>
    <row r="2772" spans="1:13" ht="20.100000000000001" customHeight="1" x14ac:dyDescent="0.2">
      <c r="A2772" s="62"/>
      <c r="B2772" s="86"/>
      <c r="C2772" s="87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</row>
    <row r="2773" spans="1:13" ht="20.100000000000001" customHeight="1" x14ac:dyDescent="0.2">
      <c r="A2773" s="62"/>
      <c r="B2773" s="86"/>
      <c r="C2773" s="87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</row>
    <row r="2774" spans="1:13" ht="20.100000000000001" customHeight="1" x14ac:dyDescent="0.2">
      <c r="A2774" s="62"/>
      <c r="B2774" s="86"/>
      <c r="C2774" s="87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</row>
    <row r="2775" spans="1:13" ht="20.100000000000001" customHeight="1" x14ac:dyDescent="0.2">
      <c r="A2775" s="62"/>
      <c r="B2775" s="86"/>
      <c r="C2775" s="87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</row>
    <row r="2776" spans="1:13" ht="20.100000000000001" customHeight="1" x14ac:dyDescent="0.2">
      <c r="A2776" s="62"/>
      <c r="B2776" s="86"/>
      <c r="C2776" s="87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</row>
    <row r="2777" spans="1:13" ht="20.100000000000001" customHeight="1" x14ac:dyDescent="0.2">
      <c r="A2777" s="62"/>
      <c r="B2777" s="86"/>
      <c r="C2777" s="87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</row>
    <row r="2778" spans="1:13" ht="20.100000000000001" customHeight="1" x14ac:dyDescent="0.2">
      <c r="A2778" s="62"/>
      <c r="B2778" s="86"/>
      <c r="C2778" s="87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</row>
    <row r="2779" spans="1:13" ht="20.100000000000001" customHeight="1" x14ac:dyDescent="0.2">
      <c r="A2779" s="62"/>
      <c r="B2779" s="86"/>
      <c r="C2779" s="87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</row>
    <row r="2780" spans="1:13" ht="20.100000000000001" customHeight="1" x14ac:dyDescent="0.2">
      <c r="A2780" s="62"/>
      <c r="B2780" s="86"/>
      <c r="C2780" s="87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</row>
    <row r="2781" spans="1:13" ht="20.100000000000001" customHeight="1" x14ac:dyDescent="0.2">
      <c r="A2781" s="62"/>
      <c r="B2781" s="86"/>
      <c r="C2781" s="87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</row>
    <row r="2782" spans="1:13" ht="20.100000000000001" customHeight="1" x14ac:dyDescent="0.2">
      <c r="A2782" s="62"/>
      <c r="B2782" s="86"/>
      <c r="C2782" s="87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</row>
    <row r="2783" spans="1:13" ht="20.100000000000001" customHeight="1" x14ac:dyDescent="0.2">
      <c r="A2783" s="62"/>
      <c r="B2783" s="86"/>
      <c r="C2783" s="87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</row>
    <row r="2784" spans="1:13" ht="20.100000000000001" customHeight="1" x14ac:dyDescent="0.2">
      <c r="A2784" s="62"/>
      <c r="B2784" s="86"/>
      <c r="C2784" s="87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</row>
    <row r="2785" spans="1:13" ht="20.100000000000001" customHeight="1" x14ac:dyDescent="0.2">
      <c r="A2785" s="62"/>
      <c r="B2785" s="86"/>
      <c r="C2785" s="87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</row>
    <row r="2786" spans="1:13" ht="20.100000000000001" customHeight="1" x14ac:dyDescent="0.2">
      <c r="A2786" s="62"/>
      <c r="B2786" s="86"/>
      <c r="C2786" s="87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</row>
    <row r="2787" spans="1:13" ht="20.100000000000001" customHeight="1" x14ac:dyDescent="0.2">
      <c r="A2787" s="62"/>
      <c r="B2787" s="86"/>
      <c r="C2787" s="87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</row>
    <row r="2788" spans="1:13" ht="20.100000000000001" customHeight="1" x14ac:dyDescent="0.2">
      <c r="A2788" s="62"/>
      <c r="B2788" s="86"/>
      <c r="C2788" s="87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</row>
    <row r="2789" spans="1:13" ht="20.100000000000001" customHeight="1" x14ac:dyDescent="0.2">
      <c r="A2789" s="62"/>
      <c r="B2789" s="86"/>
      <c r="C2789" s="87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</row>
    <row r="2790" spans="1:13" ht="20.100000000000001" customHeight="1" x14ac:dyDescent="0.2">
      <c r="A2790" s="62"/>
      <c r="B2790" s="86"/>
      <c r="C2790" s="87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</row>
    <row r="2791" spans="1:13" ht="20.100000000000001" customHeight="1" x14ac:dyDescent="0.2">
      <c r="A2791" s="62"/>
      <c r="B2791" s="86"/>
      <c r="C2791" s="87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</row>
    <row r="2792" spans="1:13" ht="20.100000000000001" customHeight="1" x14ac:dyDescent="0.2">
      <c r="A2792" s="62"/>
      <c r="B2792" s="86"/>
      <c r="C2792" s="87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</row>
    <row r="2793" spans="1:13" ht="20.100000000000001" customHeight="1" x14ac:dyDescent="0.2">
      <c r="A2793" s="62"/>
      <c r="B2793" s="86"/>
      <c r="C2793" s="87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</row>
    <row r="2794" spans="1:13" ht="20.100000000000001" customHeight="1" x14ac:dyDescent="0.2">
      <c r="A2794" s="62"/>
      <c r="B2794" s="86"/>
      <c r="C2794" s="87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</row>
    <row r="2795" spans="1:13" ht="20.100000000000001" customHeight="1" x14ac:dyDescent="0.2">
      <c r="A2795" s="62"/>
      <c r="B2795" s="86"/>
      <c r="C2795" s="87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</row>
    <row r="2796" spans="1:13" ht="20.100000000000001" customHeight="1" x14ac:dyDescent="0.2">
      <c r="A2796" s="62"/>
      <c r="B2796" s="86"/>
      <c r="C2796" s="87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</row>
    <row r="2797" spans="1:13" ht="20.100000000000001" customHeight="1" x14ac:dyDescent="0.2">
      <c r="A2797" s="62"/>
      <c r="B2797" s="86"/>
      <c r="C2797" s="87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</row>
    <row r="2798" spans="1:13" ht="20.100000000000001" customHeight="1" x14ac:dyDescent="0.2">
      <c r="A2798" s="62"/>
      <c r="B2798" s="86"/>
      <c r="C2798" s="87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</row>
    <row r="2799" spans="1:13" ht="20.100000000000001" customHeight="1" x14ac:dyDescent="0.2">
      <c r="A2799" s="62"/>
      <c r="B2799" s="86"/>
      <c r="C2799" s="87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</row>
    <row r="2800" spans="1:13" ht="20.100000000000001" customHeight="1" x14ac:dyDescent="0.2">
      <c r="A2800" s="62"/>
      <c r="B2800" s="86"/>
      <c r="C2800" s="87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</row>
    <row r="2801" spans="1:13" ht="20.100000000000001" customHeight="1" x14ac:dyDescent="0.2">
      <c r="A2801" s="62"/>
      <c r="B2801" s="86"/>
      <c r="C2801" s="87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</row>
    <row r="2802" spans="1:13" ht="20.100000000000001" customHeight="1" x14ac:dyDescent="0.2">
      <c r="A2802" s="62"/>
      <c r="B2802" s="86"/>
      <c r="C2802" s="87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</row>
    <row r="2803" spans="1:13" ht="20.100000000000001" customHeight="1" x14ac:dyDescent="0.2">
      <c r="A2803" s="62"/>
      <c r="B2803" s="86"/>
      <c r="C2803" s="87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</row>
    <row r="2804" spans="1:13" ht="20.100000000000001" customHeight="1" x14ac:dyDescent="0.2">
      <c r="A2804" s="62"/>
      <c r="B2804" s="86"/>
      <c r="C2804" s="87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</row>
    <row r="2805" spans="1:13" ht="20.100000000000001" customHeight="1" x14ac:dyDescent="0.2">
      <c r="A2805" s="62"/>
      <c r="B2805" s="86"/>
      <c r="C2805" s="87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</row>
    <row r="2806" spans="1:13" ht="20.100000000000001" customHeight="1" x14ac:dyDescent="0.2">
      <c r="A2806" s="62"/>
      <c r="B2806" s="86"/>
      <c r="C2806" s="87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</row>
    <row r="2807" spans="1:13" ht="20.100000000000001" customHeight="1" x14ac:dyDescent="0.2">
      <c r="A2807" s="62"/>
      <c r="B2807" s="86"/>
      <c r="C2807" s="87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</row>
    <row r="2808" spans="1:13" ht="20.100000000000001" customHeight="1" x14ac:dyDescent="0.2">
      <c r="A2808" s="62"/>
      <c r="B2808" s="86"/>
      <c r="C2808" s="87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</row>
    <row r="2809" spans="1:13" ht="20.100000000000001" customHeight="1" x14ac:dyDescent="0.2">
      <c r="A2809" s="62"/>
      <c r="B2809" s="86"/>
      <c r="C2809" s="87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</row>
    <row r="2810" spans="1:13" ht="20.100000000000001" customHeight="1" x14ac:dyDescent="0.2">
      <c r="A2810" s="62"/>
      <c r="B2810" s="86"/>
      <c r="C2810" s="87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</row>
    <row r="2811" spans="1:13" ht="20.100000000000001" customHeight="1" x14ac:dyDescent="0.2">
      <c r="A2811" s="62"/>
      <c r="B2811" s="86"/>
      <c r="C2811" s="87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</row>
    <row r="2812" spans="1:13" ht="20.100000000000001" customHeight="1" x14ac:dyDescent="0.2">
      <c r="A2812" s="62"/>
      <c r="B2812" s="86"/>
      <c r="C2812" s="87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</row>
    <row r="2813" spans="1:13" ht="20.100000000000001" customHeight="1" x14ac:dyDescent="0.2">
      <c r="A2813" s="62"/>
      <c r="B2813" s="86"/>
      <c r="C2813" s="87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</row>
    <row r="2814" spans="1:13" ht="20.100000000000001" customHeight="1" x14ac:dyDescent="0.2">
      <c r="A2814" s="62"/>
      <c r="B2814" s="86"/>
      <c r="C2814" s="87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</row>
    <row r="2815" spans="1:13" ht="20.100000000000001" customHeight="1" x14ac:dyDescent="0.2">
      <c r="A2815" s="62"/>
      <c r="B2815" s="86"/>
      <c r="C2815" s="87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</row>
    <row r="2816" spans="1:13" ht="20.100000000000001" customHeight="1" x14ac:dyDescent="0.2">
      <c r="A2816" s="62"/>
      <c r="B2816" s="86"/>
      <c r="C2816" s="87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</row>
    <row r="2817" spans="1:13" ht="20.100000000000001" customHeight="1" x14ac:dyDescent="0.2">
      <c r="A2817" s="62"/>
      <c r="B2817" s="86"/>
      <c r="C2817" s="87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</row>
    <row r="2818" spans="1:13" ht="20.100000000000001" customHeight="1" x14ac:dyDescent="0.2">
      <c r="A2818" s="62"/>
      <c r="B2818" s="86"/>
      <c r="C2818" s="87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</row>
    <row r="2819" spans="1:13" ht="20.100000000000001" customHeight="1" x14ac:dyDescent="0.2">
      <c r="A2819" s="62"/>
      <c r="B2819" s="86"/>
      <c r="C2819" s="87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</row>
    <row r="2820" spans="1:13" ht="20.100000000000001" customHeight="1" x14ac:dyDescent="0.2">
      <c r="A2820" s="62"/>
      <c r="B2820" s="86"/>
      <c r="C2820" s="87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</row>
    <row r="2821" spans="1:13" ht="20.100000000000001" customHeight="1" x14ac:dyDescent="0.2">
      <c r="A2821" s="62"/>
      <c r="B2821" s="86"/>
      <c r="C2821" s="87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</row>
    <row r="2822" spans="1:13" ht="20.100000000000001" customHeight="1" x14ac:dyDescent="0.2">
      <c r="A2822" s="62"/>
      <c r="B2822" s="86"/>
      <c r="C2822" s="87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</row>
    <row r="2823" spans="1:13" ht="20.100000000000001" customHeight="1" x14ac:dyDescent="0.2">
      <c r="A2823" s="62"/>
      <c r="B2823" s="86"/>
      <c r="C2823" s="87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</row>
    <row r="2824" spans="1:13" ht="20.100000000000001" customHeight="1" x14ac:dyDescent="0.2">
      <c r="A2824" s="62"/>
      <c r="B2824" s="86"/>
      <c r="C2824" s="87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</row>
    <row r="2825" spans="1:13" ht="20.100000000000001" customHeight="1" x14ac:dyDescent="0.2">
      <c r="A2825" s="62"/>
      <c r="B2825" s="86"/>
      <c r="C2825" s="87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</row>
    <row r="2826" spans="1:13" ht="20.100000000000001" customHeight="1" x14ac:dyDescent="0.2">
      <c r="A2826" s="62"/>
      <c r="B2826" s="86"/>
      <c r="C2826" s="87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</row>
    <row r="2827" spans="1:13" ht="20.100000000000001" customHeight="1" x14ac:dyDescent="0.2">
      <c r="A2827" s="62"/>
      <c r="B2827" s="86"/>
      <c r="C2827" s="87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</row>
    <row r="2828" spans="1:13" ht="20.100000000000001" customHeight="1" x14ac:dyDescent="0.2">
      <c r="A2828" s="62"/>
      <c r="B2828" s="86"/>
      <c r="C2828" s="87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</row>
    <row r="2829" spans="1:13" ht="20.100000000000001" customHeight="1" x14ac:dyDescent="0.2">
      <c r="A2829" s="62"/>
      <c r="B2829" s="86"/>
      <c r="C2829" s="87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</row>
    <row r="2830" spans="1:13" ht="20.100000000000001" customHeight="1" x14ac:dyDescent="0.2">
      <c r="A2830" s="62"/>
      <c r="B2830" s="86"/>
      <c r="C2830" s="87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</row>
    <row r="2831" spans="1:13" ht="20.100000000000001" customHeight="1" x14ac:dyDescent="0.2">
      <c r="A2831" s="62"/>
      <c r="B2831" s="86"/>
      <c r="C2831" s="87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</row>
    <row r="2832" spans="1:13" ht="20.100000000000001" customHeight="1" x14ac:dyDescent="0.2">
      <c r="A2832" s="62"/>
      <c r="B2832" s="86"/>
      <c r="C2832" s="87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</row>
    <row r="2833" spans="1:13" ht="20.100000000000001" customHeight="1" x14ac:dyDescent="0.2">
      <c r="A2833" s="62"/>
      <c r="B2833" s="86"/>
      <c r="C2833" s="87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</row>
    <row r="2834" spans="1:13" ht="20.100000000000001" customHeight="1" x14ac:dyDescent="0.2">
      <c r="A2834" s="62"/>
      <c r="B2834" s="86"/>
      <c r="C2834" s="87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</row>
    <row r="2835" spans="1:13" ht="20.100000000000001" customHeight="1" x14ac:dyDescent="0.2">
      <c r="A2835" s="62"/>
      <c r="B2835" s="86"/>
      <c r="C2835" s="87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</row>
    <row r="2836" spans="1:13" ht="20.100000000000001" customHeight="1" x14ac:dyDescent="0.2">
      <c r="A2836" s="62"/>
      <c r="B2836" s="86"/>
      <c r="C2836" s="87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</row>
    <row r="2837" spans="1:13" ht="20.100000000000001" customHeight="1" x14ac:dyDescent="0.2">
      <c r="A2837" s="62"/>
      <c r="B2837" s="86"/>
      <c r="C2837" s="87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</row>
    <row r="2838" spans="1:13" ht="20.100000000000001" customHeight="1" x14ac:dyDescent="0.2">
      <c r="A2838" s="62"/>
      <c r="B2838" s="86"/>
      <c r="C2838" s="87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</row>
    <row r="2839" spans="1:13" ht="20.100000000000001" customHeight="1" x14ac:dyDescent="0.2">
      <c r="A2839" s="62"/>
      <c r="B2839" s="86"/>
      <c r="C2839" s="87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</row>
    <row r="2840" spans="1:13" ht="20.100000000000001" customHeight="1" x14ac:dyDescent="0.2">
      <c r="A2840" s="62"/>
      <c r="B2840" s="86"/>
      <c r="C2840" s="87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</row>
    <row r="2841" spans="1:13" ht="20.100000000000001" customHeight="1" x14ac:dyDescent="0.2">
      <c r="A2841" s="62"/>
      <c r="B2841" s="86"/>
      <c r="C2841" s="87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</row>
    <row r="2842" spans="1:13" ht="20.100000000000001" customHeight="1" x14ac:dyDescent="0.2">
      <c r="A2842" s="62"/>
      <c r="B2842" s="86"/>
      <c r="C2842" s="87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</row>
    <row r="2843" spans="1:13" ht="20.100000000000001" customHeight="1" x14ac:dyDescent="0.2">
      <c r="A2843" s="62"/>
      <c r="B2843" s="86"/>
      <c r="C2843" s="87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</row>
    <row r="2844" spans="1:13" ht="20.100000000000001" customHeight="1" x14ac:dyDescent="0.2">
      <c r="A2844" s="62"/>
      <c r="B2844" s="86"/>
      <c r="C2844" s="87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</row>
    <row r="2845" spans="1:13" ht="20.100000000000001" customHeight="1" x14ac:dyDescent="0.2">
      <c r="A2845" s="62"/>
      <c r="B2845" s="86"/>
      <c r="C2845" s="87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</row>
    <row r="2846" spans="1:13" ht="20.100000000000001" customHeight="1" x14ac:dyDescent="0.2">
      <c r="A2846" s="62"/>
      <c r="B2846" s="86"/>
      <c r="C2846" s="87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</row>
    <row r="2847" spans="1:13" ht="20.100000000000001" customHeight="1" x14ac:dyDescent="0.2">
      <c r="A2847" s="62"/>
      <c r="B2847" s="86"/>
      <c r="C2847" s="87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</row>
    <row r="2848" spans="1:13" ht="20.100000000000001" customHeight="1" x14ac:dyDescent="0.2">
      <c r="A2848" s="62"/>
      <c r="B2848" s="86"/>
      <c r="C2848" s="87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</row>
    <row r="2849" spans="1:13" ht="20.100000000000001" customHeight="1" x14ac:dyDescent="0.2">
      <c r="A2849" s="62"/>
      <c r="B2849" s="86"/>
      <c r="C2849" s="87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</row>
    <row r="2850" spans="1:13" ht="20.100000000000001" customHeight="1" x14ac:dyDescent="0.2">
      <c r="A2850" s="62"/>
      <c r="B2850" s="86"/>
      <c r="C2850" s="87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</row>
    <row r="2851" spans="1:13" ht="20.100000000000001" customHeight="1" x14ac:dyDescent="0.2">
      <c r="A2851" s="62"/>
      <c r="B2851" s="86"/>
      <c r="C2851" s="87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</row>
    <row r="2852" spans="1:13" ht="20.100000000000001" customHeight="1" x14ac:dyDescent="0.2">
      <c r="A2852" s="62"/>
      <c r="B2852" s="86"/>
      <c r="C2852" s="87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</row>
    <row r="2853" spans="1:13" ht="20.100000000000001" customHeight="1" x14ac:dyDescent="0.2">
      <c r="A2853" s="62"/>
      <c r="B2853" s="86"/>
      <c r="C2853" s="87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</row>
    <row r="2854" spans="1:13" ht="20.100000000000001" customHeight="1" x14ac:dyDescent="0.2">
      <c r="A2854" s="62"/>
      <c r="B2854" s="86"/>
      <c r="C2854" s="87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</row>
    <row r="2855" spans="1:13" ht="20.100000000000001" customHeight="1" x14ac:dyDescent="0.2">
      <c r="A2855" s="62"/>
      <c r="B2855" s="86"/>
      <c r="C2855" s="87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</row>
    <row r="2856" spans="1:13" ht="20.100000000000001" customHeight="1" x14ac:dyDescent="0.2">
      <c r="A2856" s="62"/>
      <c r="B2856" s="86"/>
      <c r="C2856" s="87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</row>
    <row r="2857" spans="1:13" ht="20.100000000000001" customHeight="1" x14ac:dyDescent="0.2">
      <c r="A2857" s="62"/>
      <c r="B2857" s="86"/>
      <c r="C2857" s="87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</row>
    <row r="2858" spans="1:13" ht="20.100000000000001" customHeight="1" x14ac:dyDescent="0.2">
      <c r="A2858" s="62"/>
      <c r="B2858" s="86"/>
      <c r="C2858" s="87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</row>
    <row r="2859" spans="1:13" ht="20.100000000000001" customHeight="1" x14ac:dyDescent="0.2">
      <c r="A2859" s="62"/>
      <c r="B2859" s="86"/>
      <c r="C2859" s="87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</row>
    <row r="2860" spans="1:13" ht="20.100000000000001" customHeight="1" x14ac:dyDescent="0.2">
      <c r="A2860" s="62"/>
      <c r="B2860" s="86"/>
      <c r="C2860" s="87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</row>
    <row r="2861" spans="1:13" ht="20.100000000000001" customHeight="1" x14ac:dyDescent="0.2">
      <c r="A2861" s="62"/>
      <c r="B2861" s="86"/>
      <c r="C2861" s="87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</row>
    <row r="2862" spans="1:13" ht="20.100000000000001" customHeight="1" x14ac:dyDescent="0.2">
      <c r="A2862" s="62"/>
      <c r="B2862" s="86"/>
      <c r="C2862" s="87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</row>
    <row r="2863" spans="1:13" ht="20.100000000000001" customHeight="1" x14ac:dyDescent="0.2">
      <c r="A2863" s="62"/>
      <c r="B2863" s="86"/>
      <c r="C2863" s="87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</row>
    <row r="2864" spans="1:13" ht="20.100000000000001" customHeight="1" x14ac:dyDescent="0.2">
      <c r="A2864" s="62"/>
      <c r="B2864" s="86"/>
      <c r="C2864" s="87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</row>
    <row r="2865" spans="1:13" ht="20.100000000000001" customHeight="1" x14ac:dyDescent="0.2">
      <c r="A2865" s="62"/>
      <c r="B2865" s="86"/>
      <c r="C2865" s="87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</row>
    <row r="2866" spans="1:13" ht="20.100000000000001" customHeight="1" x14ac:dyDescent="0.2">
      <c r="A2866" s="62"/>
      <c r="B2866" s="86"/>
      <c r="C2866" s="87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</row>
    <row r="2867" spans="1:13" ht="20.100000000000001" customHeight="1" x14ac:dyDescent="0.2">
      <c r="A2867" s="62"/>
      <c r="B2867" s="86"/>
      <c r="C2867" s="87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</row>
    <row r="2868" spans="1:13" ht="20.100000000000001" customHeight="1" x14ac:dyDescent="0.2">
      <c r="A2868" s="62"/>
      <c r="B2868" s="86"/>
      <c r="C2868" s="87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</row>
    <row r="2869" spans="1:13" ht="20.100000000000001" customHeight="1" x14ac:dyDescent="0.2">
      <c r="A2869" s="62"/>
      <c r="B2869" s="86"/>
      <c r="C2869" s="87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</row>
    <row r="2870" spans="1:13" ht="20.100000000000001" customHeight="1" x14ac:dyDescent="0.2">
      <c r="A2870" s="62"/>
      <c r="B2870" s="86"/>
      <c r="C2870" s="87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</row>
    <row r="2871" spans="1:13" ht="20.100000000000001" customHeight="1" x14ac:dyDescent="0.2">
      <c r="A2871" s="62"/>
      <c r="B2871" s="86"/>
      <c r="C2871" s="87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</row>
    <row r="2872" spans="1:13" ht="20.100000000000001" customHeight="1" x14ac:dyDescent="0.2">
      <c r="A2872" s="62"/>
      <c r="B2872" s="86"/>
      <c r="C2872" s="87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</row>
    <row r="2873" spans="1:13" ht="20.100000000000001" customHeight="1" x14ac:dyDescent="0.2">
      <c r="A2873" s="62"/>
      <c r="B2873" s="86"/>
      <c r="C2873" s="87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</row>
    <row r="2874" spans="1:13" ht="20.100000000000001" customHeight="1" x14ac:dyDescent="0.2">
      <c r="A2874" s="62"/>
      <c r="B2874" s="86"/>
      <c r="C2874" s="87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</row>
    <row r="2875" spans="1:13" ht="20.100000000000001" customHeight="1" x14ac:dyDescent="0.2">
      <c r="A2875" s="62"/>
      <c r="B2875" s="86"/>
      <c r="C2875" s="87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</row>
    <row r="2876" spans="1:13" ht="20.100000000000001" customHeight="1" x14ac:dyDescent="0.2">
      <c r="A2876" s="62"/>
      <c r="B2876" s="86"/>
      <c r="C2876" s="87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</row>
    <row r="2877" spans="1:13" ht="20.100000000000001" customHeight="1" x14ac:dyDescent="0.2">
      <c r="A2877" s="62"/>
      <c r="B2877" s="86"/>
      <c r="C2877" s="87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</row>
    <row r="2878" spans="1:13" ht="20.100000000000001" customHeight="1" x14ac:dyDescent="0.2">
      <c r="A2878" s="62"/>
      <c r="B2878" s="86"/>
      <c r="C2878" s="87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</row>
    <row r="2879" spans="1:13" ht="20.100000000000001" customHeight="1" x14ac:dyDescent="0.2">
      <c r="A2879" s="62"/>
      <c r="B2879" s="86"/>
      <c r="C2879" s="87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</row>
    <row r="2880" spans="1:13" ht="20.100000000000001" customHeight="1" x14ac:dyDescent="0.2">
      <c r="A2880" s="62"/>
      <c r="B2880" s="86"/>
      <c r="C2880" s="87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</row>
    <row r="2881" spans="1:13" ht="20.100000000000001" customHeight="1" x14ac:dyDescent="0.2">
      <c r="A2881" s="62"/>
      <c r="B2881" s="86"/>
      <c r="C2881" s="87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</row>
    <row r="2882" spans="1:13" ht="20.100000000000001" customHeight="1" x14ac:dyDescent="0.2">
      <c r="A2882" s="62"/>
      <c r="B2882" s="86"/>
      <c r="C2882" s="87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</row>
    <row r="2883" spans="1:13" ht="20.100000000000001" customHeight="1" x14ac:dyDescent="0.2">
      <c r="A2883" s="62"/>
      <c r="B2883" s="86"/>
      <c r="C2883" s="87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</row>
    <row r="2884" spans="1:13" ht="20.100000000000001" customHeight="1" x14ac:dyDescent="0.2">
      <c r="A2884" s="62"/>
      <c r="B2884" s="86"/>
      <c r="C2884" s="87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</row>
    <row r="2885" spans="1:13" ht="20.100000000000001" customHeight="1" x14ac:dyDescent="0.2">
      <c r="A2885" s="62"/>
      <c r="B2885" s="86"/>
      <c r="C2885" s="87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</row>
    <row r="2886" spans="1:13" ht="20.100000000000001" customHeight="1" x14ac:dyDescent="0.2">
      <c r="A2886" s="62"/>
      <c r="B2886" s="86"/>
      <c r="C2886" s="87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</row>
    <row r="2887" spans="1:13" ht="20.100000000000001" customHeight="1" x14ac:dyDescent="0.2">
      <c r="A2887" s="62"/>
      <c r="B2887" s="86"/>
      <c r="C2887" s="87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</row>
    <row r="2888" spans="1:13" ht="20.100000000000001" customHeight="1" x14ac:dyDescent="0.2">
      <c r="A2888" s="62"/>
      <c r="B2888" s="86"/>
      <c r="C2888" s="87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</row>
    <row r="2889" spans="1:13" ht="20.100000000000001" customHeight="1" x14ac:dyDescent="0.2">
      <c r="A2889" s="62"/>
      <c r="B2889" s="86"/>
      <c r="C2889" s="87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</row>
    <row r="2890" spans="1:13" ht="20.100000000000001" customHeight="1" x14ac:dyDescent="0.2">
      <c r="A2890" s="62"/>
      <c r="B2890" s="86"/>
      <c r="C2890" s="87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</row>
    <row r="2891" spans="1:13" ht="20.100000000000001" customHeight="1" x14ac:dyDescent="0.2">
      <c r="A2891" s="62"/>
      <c r="B2891" s="86"/>
      <c r="C2891" s="87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</row>
    <row r="2892" spans="1:13" ht="20.100000000000001" customHeight="1" x14ac:dyDescent="0.2">
      <c r="A2892" s="62"/>
      <c r="B2892" s="86"/>
      <c r="C2892" s="87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</row>
    <row r="2893" spans="1:13" ht="20.100000000000001" customHeight="1" x14ac:dyDescent="0.2">
      <c r="A2893" s="62"/>
      <c r="B2893" s="86"/>
      <c r="C2893" s="87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</row>
    <row r="2894" spans="1:13" ht="20.100000000000001" customHeight="1" x14ac:dyDescent="0.2">
      <c r="A2894" s="62"/>
      <c r="B2894" s="86"/>
      <c r="C2894" s="87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</row>
    <row r="2895" spans="1:13" ht="20.100000000000001" customHeight="1" x14ac:dyDescent="0.2">
      <c r="A2895" s="62"/>
      <c r="B2895" s="86"/>
      <c r="C2895" s="87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</row>
    <row r="2896" spans="1:13" ht="20.100000000000001" customHeight="1" x14ac:dyDescent="0.2">
      <c r="A2896" s="62"/>
      <c r="B2896" s="86"/>
      <c r="C2896" s="87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</row>
    <row r="2897" spans="1:13" ht="20.100000000000001" customHeight="1" x14ac:dyDescent="0.2">
      <c r="A2897" s="62"/>
      <c r="B2897" s="86"/>
      <c r="C2897" s="87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</row>
    <row r="2898" spans="1:13" ht="20.100000000000001" customHeight="1" x14ac:dyDescent="0.2">
      <c r="A2898" s="62"/>
      <c r="B2898" s="86"/>
      <c r="C2898" s="87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</row>
    <row r="2899" spans="1:13" ht="20.100000000000001" customHeight="1" x14ac:dyDescent="0.2">
      <c r="A2899" s="62"/>
      <c r="B2899" s="86"/>
      <c r="C2899" s="87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</row>
    <row r="2900" spans="1:13" ht="20.100000000000001" customHeight="1" x14ac:dyDescent="0.2">
      <c r="A2900" s="62"/>
      <c r="B2900" s="86"/>
      <c r="C2900" s="87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</row>
    <row r="2901" spans="1:13" ht="20.100000000000001" customHeight="1" x14ac:dyDescent="0.2">
      <c r="A2901" s="62"/>
      <c r="B2901" s="86"/>
      <c r="C2901" s="87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</row>
    <row r="2902" spans="1:13" ht="20.100000000000001" customHeight="1" x14ac:dyDescent="0.2">
      <c r="A2902" s="62"/>
      <c r="B2902" s="86"/>
      <c r="C2902" s="87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</row>
    <row r="2903" spans="1:13" ht="20.100000000000001" customHeight="1" x14ac:dyDescent="0.2">
      <c r="A2903" s="62"/>
      <c r="B2903" s="86"/>
      <c r="C2903" s="87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</row>
    <row r="2904" spans="1:13" ht="20.100000000000001" customHeight="1" x14ac:dyDescent="0.2">
      <c r="A2904" s="62"/>
      <c r="B2904" s="86"/>
      <c r="C2904" s="87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</row>
    <row r="2905" spans="1:13" ht="20.100000000000001" customHeight="1" x14ac:dyDescent="0.2">
      <c r="A2905" s="62"/>
      <c r="B2905" s="86"/>
      <c r="C2905" s="87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</row>
    <row r="2906" spans="1:13" ht="20.100000000000001" customHeight="1" x14ac:dyDescent="0.2">
      <c r="A2906" s="62"/>
      <c r="B2906" s="86"/>
      <c r="C2906" s="87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</row>
    <row r="2907" spans="1:13" ht="20.100000000000001" customHeight="1" x14ac:dyDescent="0.2">
      <c r="A2907" s="62"/>
      <c r="B2907" s="86"/>
      <c r="C2907" s="87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</row>
    <row r="2908" spans="1:13" ht="20.100000000000001" customHeight="1" x14ac:dyDescent="0.2">
      <c r="A2908" s="62"/>
      <c r="B2908" s="86"/>
      <c r="C2908" s="87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</row>
    <row r="2909" spans="1:13" ht="20.100000000000001" customHeight="1" x14ac:dyDescent="0.2">
      <c r="A2909" s="62"/>
      <c r="B2909" s="86"/>
      <c r="C2909" s="87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</row>
    <row r="2910" spans="1:13" ht="20.100000000000001" customHeight="1" x14ac:dyDescent="0.2">
      <c r="A2910" s="62"/>
      <c r="B2910" s="86"/>
      <c r="C2910" s="87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</row>
    <row r="2911" spans="1:13" ht="20.100000000000001" customHeight="1" x14ac:dyDescent="0.2">
      <c r="A2911" s="62"/>
      <c r="B2911" s="86"/>
      <c r="C2911" s="87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</row>
    <row r="2912" spans="1:13" ht="20.100000000000001" customHeight="1" x14ac:dyDescent="0.2">
      <c r="A2912" s="62"/>
      <c r="B2912" s="86"/>
      <c r="C2912" s="87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</row>
    <row r="2913" spans="1:13" ht="20.100000000000001" customHeight="1" x14ac:dyDescent="0.2">
      <c r="A2913" s="62"/>
      <c r="B2913" s="86"/>
      <c r="C2913" s="87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</row>
    <row r="2914" spans="1:13" ht="20.100000000000001" customHeight="1" x14ac:dyDescent="0.2">
      <c r="A2914" s="62"/>
      <c r="B2914" s="86"/>
      <c r="C2914" s="87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</row>
    <row r="2915" spans="1:13" ht="20.100000000000001" customHeight="1" x14ac:dyDescent="0.2">
      <c r="A2915" s="62"/>
      <c r="B2915" s="86"/>
      <c r="C2915" s="87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</row>
    <row r="2916" spans="1:13" ht="20.100000000000001" customHeight="1" x14ac:dyDescent="0.2">
      <c r="A2916" s="62"/>
      <c r="B2916" s="86"/>
      <c r="C2916" s="87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</row>
    <row r="2917" spans="1:13" ht="20.100000000000001" customHeight="1" x14ac:dyDescent="0.2">
      <c r="A2917" s="62"/>
      <c r="B2917" s="86"/>
      <c r="C2917" s="87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</row>
    <row r="2918" spans="1:13" ht="20.100000000000001" customHeight="1" x14ac:dyDescent="0.2">
      <c r="A2918" s="62"/>
      <c r="B2918" s="86"/>
      <c r="C2918" s="87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</row>
    <row r="2919" spans="1:13" ht="20.100000000000001" customHeight="1" x14ac:dyDescent="0.2">
      <c r="A2919" s="62"/>
      <c r="B2919" s="86"/>
      <c r="C2919" s="87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</row>
    <row r="2920" spans="1:13" ht="20.100000000000001" customHeight="1" x14ac:dyDescent="0.2">
      <c r="A2920" s="62"/>
      <c r="B2920" s="86"/>
      <c r="C2920" s="87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</row>
    <row r="2921" spans="1:13" ht="20.100000000000001" customHeight="1" x14ac:dyDescent="0.2">
      <c r="A2921" s="62"/>
      <c r="B2921" s="86"/>
      <c r="C2921" s="87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</row>
    <row r="2922" spans="1:13" ht="20.100000000000001" customHeight="1" x14ac:dyDescent="0.2">
      <c r="A2922" s="62"/>
      <c r="B2922" s="86"/>
      <c r="C2922" s="87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</row>
    <row r="2923" spans="1:13" ht="20.100000000000001" customHeight="1" x14ac:dyDescent="0.2">
      <c r="A2923" s="62"/>
      <c r="B2923" s="86"/>
      <c r="C2923" s="87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</row>
    <row r="2924" spans="1:13" ht="20.100000000000001" customHeight="1" x14ac:dyDescent="0.2">
      <c r="A2924" s="62"/>
      <c r="B2924" s="86"/>
      <c r="C2924" s="87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</row>
    <row r="2925" spans="1:13" ht="20.100000000000001" customHeight="1" x14ac:dyDescent="0.2">
      <c r="A2925" s="62"/>
      <c r="B2925" s="86"/>
      <c r="C2925" s="87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</row>
    <row r="2926" spans="1:13" ht="20.100000000000001" customHeight="1" x14ac:dyDescent="0.2">
      <c r="A2926" s="62"/>
      <c r="B2926" s="86"/>
      <c r="C2926" s="87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</row>
    <row r="2927" spans="1:13" ht="20.100000000000001" customHeight="1" x14ac:dyDescent="0.2">
      <c r="A2927" s="62"/>
      <c r="B2927" s="86"/>
      <c r="C2927" s="87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</row>
    <row r="2928" spans="1:13" ht="20.100000000000001" customHeight="1" x14ac:dyDescent="0.2">
      <c r="A2928" s="62"/>
      <c r="B2928" s="86"/>
      <c r="C2928" s="87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</row>
    <row r="2929" spans="1:13" ht="20.100000000000001" customHeight="1" x14ac:dyDescent="0.2">
      <c r="A2929" s="62"/>
      <c r="B2929" s="86"/>
      <c r="C2929" s="87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</row>
    <row r="2930" spans="1:13" ht="20.100000000000001" customHeight="1" x14ac:dyDescent="0.2">
      <c r="A2930" s="62"/>
      <c r="B2930" s="86"/>
      <c r="C2930" s="87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</row>
    <row r="2931" spans="1:13" ht="20.100000000000001" customHeight="1" x14ac:dyDescent="0.2">
      <c r="A2931" s="62"/>
      <c r="B2931" s="86"/>
      <c r="C2931" s="87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</row>
    <row r="2932" spans="1:13" ht="20.100000000000001" customHeight="1" x14ac:dyDescent="0.2">
      <c r="A2932" s="62"/>
      <c r="B2932" s="86"/>
      <c r="C2932" s="87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</row>
    <row r="2933" spans="1:13" ht="20.100000000000001" customHeight="1" x14ac:dyDescent="0.2">
      <c r="A2933" s="62"/>
      <c r="B2933" s="86"/>
      <c r="C2933" s="87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</row>
    <row r="2934" spans="1:13" ht="20.100000000000001" customHeight="1" x14ac:dyDescent="0.2">
      <c r="A2934" s="62"/>
      <c r="B2934" s="86"/>
      <c r="C2934" s="87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</row>
    <row r="2935" spans="1:13" ht="20.100000000000001" customHeight="1" x14ac:dyDescent="0.2">
      <c r="A2935" s="62"/>
      <c r="B2935" s="86"/>
      <c r="C2935" s="87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</row>
    <row r="2936" spans="1:13" ht="20.100000000000001" customHeight="1" x14ac:dyDescent="0.2">
      <c r="A2936" s="62"/>
      <c r="B2936" s="86"/>
      <c r="C2936" s="87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</row>
    <row r="2937" spans="1:13" ht="20.100000000000001" customHeight="1" x14ac:dyDescent="0.2">
      <c r="A2937" s="62"/>
      <c r="B2937" s="86"/>
      <c r="C2937" s="87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</row>
    <row r="2938" spans="1:13" ht="20.100000000000001" customHeight="1" x14ac:dyDescent="0.2">
      <c r="A2938" s="62"/>
      <c r="B2938" s="86"/>
      <c r="C2938" s="87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</row>
    <row r="2939" spans="1:13" ht="20.100000000000001" customHeight="1" x14ac:dyDescent="0.2">
      <c r="A2939" s="62"/>
      <c r="B2939" s="86"/>
      <c r="C2939" s="87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</row>
    <row r="2940" spans="1:13" ht="20.100000000000001" customHeight="1" x14ac:dyDescent="0.2">
      <c r="A2940" s="62"/>
      <c r="B2940" s="86"/>
      <c r="C2940" s="87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</row>
    <row r="2941" spans="1:13" ht="20.100000000000001" customHeight="1" x14ac:dyDescent="0.2">
      <c r="A2941" s="62"/>
      <c r="B2941" s="86"/>
      <c r="C2941" s="87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</row>
    <row r="2942" spans="1:13" ht="20.100000000000001" customHeight="1" x14ac:dyDescent="0.2">
      <c r="A2942" s="62"/>
      <c r="B2942" s="86"/>
      <c r="C2942" s="87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</row>
    <row r="2943" spans="1:13" ht="20.100000000000001" customHeight="1" x14ac:dyDescent="0.2">
      <c r="A2943" s="62"/>
      <c r="B2943" s="86"/>
      <c r="C2943" s="87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</row>
    <row r="2944" spans="1:13" ht="20.100000000000001" customHeight="1" x14ac:dyDescent="0.2">
      <c r="A2944" s="62"/>
      <c r="B2944" s="86"/>
      <c r="C2944" s="87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</row>
    <row r="2945" spans="1:13" ht="20.100000000000001" customHeight="1" x14ac:dyDescent="0.2">
      <c r="A2945" s="62"/>
      <c r="B2945" s="86"/>
      <c r="C2945" s="87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</row>
    <row r="2946" spans="1:13" ht="20.100000000000001" customHeight="1" x14ac:dyDescent="0.2">
      <c r="A2946" s="62"/>
      <c r="B2946" s="86"/>
      <c r="C2946" s="87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</row>
    <row r="2947" spans="1:13" ht="20.100000000000001" customHeight="1" x14ac:dyDescent="0.2">
      <c r="A2947" s="62"/>
      <c r="B2947" s="86"/>
      <c r="C2947" s="87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</row>
    <row r="2948" spans="1:13" ht="20.100000000000001" customHeight="1" x14ac:dyDescent="0.2">
      <c r="A2948" s="62"/>
      <c r="B2948" s="86"/>
      <c r="C2948" s="87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</row>
    <row r="2949" spans="1:13" ht="20.100000000000001" customHeight="1" x14ac:dyDescent="0.2">
      <c r="A2949" s="62"/>
      <c r="B2949" s="86"/>
      <c r="C2949" s="87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</row>
    <row r="2950" spans="1:13" ht="20.100000000000001" customHeight="1" x14ac:dyDescent="0.2">
      <c r="A2950" s="62"/>
      <c r="B2950" s="86"/>
      <c r="C2950" s="87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</row>
    <row r="2951" spans="1:13" ht="20.100000000000001" customHeight="1" x14ac:dyDescent="0.2">
      <c r="A2951" s="62"/>
      <c r="B2951" s="86"/>
      <c r="C2951" s="87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</row>
    <row r="2952" spans="1:13" ht="20.100000000000001" customHeight="1" x14ac:dyDescent="0.2">
      <c r="A2952" s="62"/>
      <c r="B2952" s="86"/>
      <c r="C2952" s="87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</row>
    <row r="2953" spans="1:13" ht="20.100000000000001" customHeight="1" x14ac:dyDescent="0.2">
      <c r="A2953" s="62"/>
      <c r="B2953" s="86"/>
      <c r="C2953" s="87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</row>
    <row r="2954" spans="1:13" ht="20.100000000000001" customHeight="1" x14ac:dyDescent="0.2">
      <c r="A2954" s="62"/>
      <c r="B2954" s="86"/>
      <c r="C2954" s="87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</row>
    <row r="2955" spans="1:13" ht="20.100000000000001" customHeight="1" x14ac:dyDescent="0.2">
      <c r="A2955" s="62"/>
      <c r="B2955" s="86"/>
      <c r="C2955" s="87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</row>
    <row r="2956" spans="1:13" ht="20.100000000000001" customHeight="1" x14ac:dyDescent="0.2">
      <c r="A2956" s="62"/>
      <c r="B2956" s="86"/>
      <c r="C2956" s="87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</row>
    <row r="2957" spans="1:13" ht="20.100000000000001" customHeight="1" x14ac:dyDescent="0.2">
      <c r="A2957" s="62"/>
      <c r="B2957" s="86"/>
      <c r="C2957" s="87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</row>
    <row r="2958" spans="1:13" ht="20.100000000000001" customHeight="1" x14ac:dyDescent="0.2">
      <c r="A2958" s="62"/>
      <c r="B2958" s="86"/>
      <c r="C2958" s="87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</row>
    <row r="2959" spans="1:13" ht="20.100000000000001" customHeight="1" x14ac:dyDescent="0.2">
      <c r="A2959" s="62"/>
      <c r="B2959" s="86"/>
      <c r="C2959" s="87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</row>
    <row r="2960" spans="1:13" ht="20.100000000000001" customHeight="1" x14ac:dyDescent="0.2">
      <c r="A2960" s="62"/>
      <c r="B2960" s="86"/>
      <c r="C2960" s="87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</row>
    <row r="2961" spans="1:13" ht="20.100000000000001" customHeight="1" x14ac:dyDescent="0.2">
      <c r="A2961" s="62"/>
      <c r="B2961" s="86"/>
      <c r="C2961" s="87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</row>
    <row r="2962" spans="1:13" ht="20.100000000000001" customHeight="1" x14ac:dyDescent="0.2">
      <c r="A2962" s="62"/>
      <c r="B2962" s="86"/>
      <c r="C2962" s="87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</row>
    <row r="2963" spans="1:13" ht="20.100000000000001" customHeight="1" x14ac:dyDescent="0.2">
      <c r="A2963" s="62"/>
      <c r="B2963" s="86"/>
      <c r="C2963" s="87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</row>
    <row r="2964" spans="1:13" ht="20.100000000000001" customHeight="1" x14ac:dyDescent="0.2">
      <c r="A2964" s="62"/>
      <c r="B2964" s="86"/>
      <c r="C2964" s="87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</row>
    <row r="2965" spans="1:13" ht="20.100000000000001" customHeight="1" x14ac:dyDescent="0.2">
      <c r="A2965" s="62"/>
      <c r="B2965" s="86"/>
      <c r="C2965" s="87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</row>
    <row r="2966" spans="1:13" ht="20.100000000000001" customHeight="1" x14ac:dyDescent="0.2">
      <c r="A2966" s="62"/>
      <c r="B2966" s="86"/>
      <c r="C2966" s="87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</row>
    <row r="2967" spans="1:13" ht="20.100000000000001" customHeight="1" x14ac:dyDescent="0.2">
      <c r="A2967" s="62"/>
      <c r="B2967" s="86"/>
      <c r="C2967" s="87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</row>
    <row r="2968" spans="1:13" ht="20.100000000000001" customHeight="1" x14ac:dyDescent="0.2">
      <c r="A2968" s="62"/>
      <c r="B2968" s="86"/>
      <c r="C2968" s="87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</row>
    <row r="2969" spans="1:13" ht="20.100000000000001" customHeight="1" x14ac:dyDescent="0.2">
      <c r="A2969" s="62"/>
      <c r="B2969" s="86"/>
      <c r="C2969" s="87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</row>
    <row r="2970" spans="1:13" ht="20.100000000000001" customHeight="1" x14ac:dyDescent="0.2">
      <c r="A2970" s="62"/>
      <c r="B2970" s="86"/>
      <c r="C2970" s="87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</row>
    <row r="2971" spans="1:13" ht="20.100000000000001" customHeight="1" x14ac:dyDescent="0.2">
      <c r="A2971" s="62"/>
      <c r="B2971" s="86"/>
      <c r="C2971" s="87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</row>
    <row r="2972" spans="1:13" ht="20.100000000000001" customHeight="1" x14ac:dyDescent="0.2">
      <c r="A2972" s="62"/>
      <c r="B2972" s="86"/>
      <c r="C2972" s="87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</row>
    <row r="2973" spans="1:13" ht="20.100000000000001" customHeight="1" x14ac:dyDescent="0.2">
      <c r="A2973" s="62"/>
      <c r="B2973" s="86"/>
      <c r="C2973" s="87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</row>
    <row r="2974" spans="1:13" ht="20.100000000000001" customHeight="1" x14ac:dyDescent="0.2">
      <c r="A2974" s="62"/>
      <c r="B2974" s="86"/>
      <c r="C2974" s="87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</row>
    <row r="2975" spans="1:13" ht="20.100000000000001" customHeight="1" x14ac:dyDescent="0.2">
      <c r="A2975" s="62"/>
      <c r="B2975" s="86"/>
      <c r="C2975" s="87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</row>
    <row r="2976" spans="1:13" ht="20.100000000000001" customHeight="1" x14ac:dyDescent="0.2">
      <c r="A2976" s="62"/>
      <c r="B2976" s="86"/>
      <c r="C2976" s="87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</row>
    <row r="2977" spans="1:13" ht="20.100000000000001" customHeight="1" x14ac:dyDescent="0.2">
      <c r="A2977" s="62"/>
      <c r="B2977" s="86"/>
      <c r="C2977" s="87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</row>
    <row r="2978" spans="1:13" ht="20.100000000000001" customHeight="1" x14ac:dyDescent="0.2">
      <c r="A2978" s="62"/>
      <c r="B2978" s="86"/>
      <c r="C2978" s="87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</row>
    <row r="2979" spans="1:13" ht="20.100000000000001" customHeight="1" x14ac:dyDescent="0.2">
      <c r="A2979" s="62"/>
      <c r="B2979" s="86"/>
      <c r="C2979" s="87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</row>
    <row r="2980" spans="1:13" ht="20.100000000000001" customHeight="1" x14ac:dyDescent="0.2">
      <c r="A2980" s="62"/>
      <c r="B2980" s="86"/>
      <c r="C2980" s="87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</row>
    <row r="2981" spans="1:13" ht="20.100000000000001" customHeight="1" x14ac:dyDescent="0.2">
      <c r="A2981" s="62"/>
      <c r="B2981" s="86"/>
      <c r="C2981" s="87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</row>
    <row r="2982" spans="1:13" ht="20.100000000000001" customHeight="1" x14ac:dyDescent="0.2">
      <c r="A2982" s="62"/>
      <c r="B2982" s="86"/>
      <c r="C2982" s="87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</row>
    <row r="2983" spans="1:13" ht="20.100000000000001" customHeight="1" x14ac:dyDescent="0.2">
      <c r="A2983" s="62"/>
      <c r="B2983" s="86"/>
      <c r="C2983" s="87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</row>
    <row r="2984" spans="1:13" ht="20.100000000000001" customHeight="1" x14ac:dyDescent="0.2">
      <c r="A2984" s="62"/>
      <c r="B2984" s="86"/>
      <c r="C2984" s="87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</row>
    <row r="2985" spans="1:13" ht="20.100000000000001" customHeight="1" x14ac:dyDescent="0.2">
      <c r="A2985" s="62"/>
      <c r="B2985" s="86"/>
      <c r="C2985" s="87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</row>
    <row r="2986" spans="1:13" ht="20.100000000000001" customHeight="1" x14ac:dyDescent="0.2">
      <c r="A2986" s="62"/>
      <c r="B2986" s="86"/>
      <c r="C2986" s="87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</row>
    <row r="2987" spans="1:13" ht="20.100000000000001" customHeight="1" x14ac:dyDescent="0.2">
      <c r="A2987" s="62"/>
      <c r="B2987" s="86"/>
      <c r="C2987" s="87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</row>
    <row r="2988" spans="1:13" ht="20.100000000000001" customHeight="1" x14ac:dyDescent="0.2">
      <c r="A2988" s="62"/>
      <c r="B2988" s="86"/>
      <c r="C2988" s="87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</row>
    <row r="2989" spans="1:13" ht="20.100000000000001" customHeight="1" x14ac:dyDescent="0.2">
      <c r="A2989" s="62"/>
      <c r="B2989" s="86"/>
      <c r="C2989" s="87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</row>
    <row r="2990" spans="1:13" ht="20.100000000000001" customHeight="1" x14ac:dyDescent="0.2">
      <c r="A2990" s="62"/>
      <c r="B2990" s="86"/>
      <c r="C2990" s="87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</row>
    <row r="2991" spans="1:13" ht="20.100000000000001" customHeight="1" x14ac:dyDescent="0.2">
      <c r="A2991" s="62"/>
      <c r="B2991" s="86"/>
      <c r="C2991" s="87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</row>
    <row r="2992" spans="1:13" ht="20.100000000000001" customHeight="1" x14ac:dyDescent="0.2">
      <c r="A2992" s="62"/>
      <c r="B2992" s="86"/>
      <c r="C2992" s="87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</row>
    <row r="2993" spans="1:13" ht="20.100000000000001" customHeight="1" x14ac:dyDescent="0.2">
      <c r="A2993" s="62"/>
      <c r="B2993" s="86"/>
      <c r="C2993" s="87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</row>
    <row r="2994" spans="1:13" ht="20.100000000000001" customHeight="1" x14ac:dyDescent="0.2">
      <c r="A2994" s="62"/>
      <c r="B2994" s="86"/>
      <c r="C2994" s="87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</row>
    <row r="2995" spans="1:13" ht="20.100000000000001" customHeight="1" x14ac:dyDescent="0.2">
      <c r="A2995" s="62"/>
      <c r="B2995" s="86"/>
      <c r="C2995" s="87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</row>
    <row r="2996" spans="1:13" ht="20.100000000000001" customHeight="1" x14ac:dyDescent="0.2">
      <c r="A2996" s="62"/>
      <c r="B2996" s="86"/>
      <c r="C2996" s="87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</row>
    <row r="2997" spans="1:13" ht="20.100000000000001" customHeight="1" x14ac:dyDescent="0.2">
      <c r="A2997" s="62"/>
      <c r="B2997" s="86"/>
      <c r="C2997" s="87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</row>
    <row r="2998" spans="1:13" ht="20.100000000000001" customHeight="1" x14ac:dyDescent="0.2">
      <c r="A2998" s="62"/>
      <c r="B2998" s="86"/>
      <c r="C2998" s="87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</row>
    <row r="2999" spans="1:13" ht="20.100000000000001" customHeight="1" x14ac:dyDescent="0.2">
      <c r="A2999" s="62"/>
      <c r="B2999" s="86"/>
      <c r="C2999" s="87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</row>
    <row r="3000" spans="1:13" ht="20.100000000000001" customHeight="1" x14ac:dyDescent="0.2">
      <c r="A3000" s="62"/>
      <c r="B3000" s="86"/>
      <c r="C3000" s="87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</row>
    <row r="3001" spans="1:13" ht="20.100000000000001" customHeight="1" x14ac:dyDescent="0.2">
      <c r="A3001" s="62"/>
      <c r="B3001" s="86"/>
      <c r="C3001" s="87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</row>
    <row r="3002" spans="1:13" ht="20.100000000000001" customHeight="1" x14ac:dyDescent="0.2">
      <c r="A3002" s="62"/>
      <c r="B3002" s="86"/>
      <c r="C3002" s="87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</row>
    <row r="3003" spans="1:13" ht="20.100000000000001" customHeight="1" x14ac:dyDescent="0.2">
      <c r="A3003" s="62"/>
      <c r="B3003" s="86"/>
      <c r="C3003" s="87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</row>
    <row r="3004" spans="1:13" ht="20.100000000000001" customHeight="1" x14ac:dyDescent="0.2">
      <c r="A3004" s="62"/>
      <c r="B3004" s="86"/>
      <c r="C3004" s="87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</row>
    <row r="3005" spans="1:13" ht="20.100000000000001" customHeight="1" x14ac:dyDescent="0.2">
      <c r="A3005" s="62"/>
      <c r="B3005" s="86"/>
      <c r="C3005" s="87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</row>
    <row r="3006" spans="1:13" ht="20.100000000000001" customHeight="1" x14ac:dyDescent="0.2">
      <c r="A3006" s="62"/>
      <c r="B3006" s="86"/>
      <c r="C3006" s="87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</row>
    <row r="3007" spans="1:13" ht="20.100000000000001" customHeight="1" x14ac:dyDescent="0.2">
      <c r="A3007" s="62"/>
      <c r="B3007" s="86"/>
      <c r="C3007" s="87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</row>
    <row r="3008" spans="1:13" ht="20.100000000000001" customHeight="1" x14ac:dyDescent="0.2">
      <c r="A3008" s="62"/>
      <c r="B3008" s="86"/>
      <c r="C3008" s="87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</row>
    <row r="3009" spans="1:13" ht="20.100000000000001" customHeight="1" x14ac:dyDescent="0.2">
      <c r="A3009" s="62"/>
      <c r="B3009" s="86"/>
      <c r="C3009" s="87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</row>
    <row r="3010" spans="1:13" ht="20.100000000000001" customHeight="1" x14ac:dyDescent="0.2">
      <c r="A3010" s="62"/>
      <c r="B3010" s="86"/>
      <c r="C3010" s="87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</row>
    <row r="3011" spans="1:13" ht="20.100000000000001" customHeight="1" x14ac:dyDescent="0.2">
      <c r="A3011" s="62"/>
      <c r="B3011" s="86"/>
      <c r="C3011" s="87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</row>
    <row r="3012" spans="1:13" ht="20.100000000000001" customHeight="1" x14ac:dyDescent="0.2">
      <c r="A3012" s="62"/>
      <c r="B3012" s="86"/>
      <c r="C3012" s="87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</row>
    <row r="3013" spans="1:13" ht="20.100000000000001" customHeight="1" x14ac:dyDescent="0.2">
      <c r="A3013" s="62"/>
      <c r="B3013" s="86"/>
      <c r="C3013" s="87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</row>
    <row r="3014" spans="1:13" ht="20.100000000000001" customHeight="1" x14ac:dyDescent="0.2">
      <c r="A3014" s="62"/>
      <c r="B3014" s="86"/>
      <c r="C3014" s="87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</row>
    <row r="3015" spans="1:13" ht="20.100000000000001" customHeight="1" x14ac:dyDescent="0.2">
      <c r="A3015" s="62"/>
      <c r="B3015" s="86"/>
      <c r="C3015" s="87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</row>
    <row r="3016" spans="1:13" ht="20.100000000000001" customHeight="1" x14ac:dyDescent="0.2">
      <c r="A3016" s="62"/>
      <c r="B3016" s="86"/>
      <c r="C3016" s="87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</row>
    <row r="3017" spans="1:13" ht="20.100000000000001" customHeight="1" x14ac:dyDescent="0.2">
      <c r="A3017" s="62"/>
      <c r="B3017" s="86"/>
      <c r="C3017" s="87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</row>
    <row r="3018" spans="1:13" ht="20.100000000000001" customHeight="1" x14ac:dyDescent="0.2">
      <c r="A3018" s="62"/>
      <c r="B3018" s="86"/>
      <c r="C3018" s="87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</row>
    <row r="3019" spans="1:13" ht="20.100000000000001" customHeight="1" x14ac:dyDescent="0.2">
      <c r="A3019" s="62"/>
      <c r="B3019" s="86"/>
      <c r="C3019" s="87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</row>
    <row r="3020" spans="1:13" ht="20.100000000000001" customHeight="1" x14ac:dyDescent="0.2">
      <c r="A3020" s="62"/>
      <c r="B3020" s="86"/>
      <c r="C3020" s="87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</row>
    <row r="3021" spans="1:13" ht="20.100000000000001" customHeight="1" x14ac:dyDescent="0.2">
      <c r="A3021" s="62"/>
      <c r="B3021" s="86"/>
      <c r="C3021" s="87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</row>
    <row r="3022" spans="1:13" ht="20.100000000000001" customHeight="1" x14ac:dyDescent="0.2">
      <c r="A3022" s="62"/>
      <c r="B3022" s="86"/>
      <c r="C3022" s="87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</row>
    <row r="3023" spans="1:13" ht="20.100000000000001" customHeight="1" x14ac:dyDescent="0.2">
      <c r="A3023" s="62"/>
      <c r="B3023" s="86"/>
      <c r="C3023" s="87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</row>
    <row r="3024" spans="1:13" ht="20.100000000000001" customHeight="1" x14ac:dyDescent="0.2">
      <c r="A3024" s="62"/>
      <c r="B3024" s="86"/>
      <c r="C3024" s="87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</row>
    <row r="3025" spans="1:13" ht="20.100000000000001" customHeight="1" x14ac:dyDescent="0.2">
      <c r="A3025" s="62"/>
      <c r="B3025" s="86"/>
      <c r="C3025" s="87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</row>
    <row r="3026" spans="1:13" ht="20.100000000000001" customHeight="1" x14ac:dyDescent="0.2">
      <c r="A3026" s="62"/>
      <c r="B3026" s="86"/>
      <c r="C3026" s="87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</row>
    <row r="3027" spans="1:13" ht="20.100000000000001" customHeight="1" x14ac:dyDescent="0.2">
      <c r="A3027" s="62"/>
      <c r="B3027" s="86"/>
      <c r="C3027" s="87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</row>
    <row r="3028" spans="1:13" ht="20.100000000000001" customHeight="1" x14ac:dyDescent="0.2">
      <c r="A3028" s="62"/>
      <c r="B3028" s="86"/>
      <c r="C3028" s="87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</row>
    <row r="3029" spans="1:13" ht="20.100000000000001" customHeight="1" x14ac:dyDescent="0.2">
      <c r="A3029" s="62"/>
      <c r="B3029" s="86"/>
      <c r="C3029" s="87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</row>
    <row r="3030" spans="1:13" ht="20.100000000000001" customHeight="1" x14ac:dyDescent="0.2">
      <c r="A3030" s="62"/>
      <c r="B3030" s="86"/>
      <c r="C3030" s="87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</row>
    <row r="3031" spans="1:13" ht="20.100000000000001" customHeight="1" x14ac:dyDescent="0.2">
      <c r="A3031" s="62"/>
      <c r="B3031" s="86"/>
      <c r="C3031" s="87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</row>
    <row r="3032" spans="1:13" ht="20.100000000000001" customHeight="1" x14ac:dyDescent="0.2">
      <c r="A3032" s="62"/>
      <c r="B3032" s="86"/>
      <c r="C3032" s="87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</row>
    <row r="3033" spans="1:13" ht="20.100000000000001" customHeight="1" x14ac:dyDescent="0.2">
      <c r="A3033" s="62"/>
      <c r="B3033" s="86"/>
      <c r="C3033" s="87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</row>
    <row r="3034" spans="1:13" ht="20.100000000000001" customHeight="1" x14ac:dyDescent="0.2">
      <c r="A3034" s="62"/>
      <c r="B3034" s="86"/>
      <c r="C3034" s="87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</row>
    <row r="3035" spans="1:13" ht="20.100000000000001" customHeight="1" x14ac:dyDescent="0.2">
      <c r="A3035" s="62"/>
      <c r="B3035" s="86"/>
      <c r="C3035" s="87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</row>
    <row r="3036" spans="1:13" ht="20.100000000000001" customHeight="1" x14ac:dyDescent="0.2">
      <c r="A3036" s="62"/>
      <c r="B3036" s="86"/>
      <c r="C3036" s="87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</row>
    <row r="3037" spans="1:13" ht="20.100000000000001" customHeight="1" x14ac:dyDescent="0.2">
      <c r="A3037" s="62"/>
      <c r="B3037" s="86"/>
      <c r="C3037" s="87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</row>
    <row r="3038" spans="1:13" ht="20.100000000000001" customHeight="1" x14ac:dyDescent="0.2">
      <c r="A3038" s="62"/>
      <c r="B3038" s="86"/>
      <c r="C3038" s="87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</row>
    <row r="3039" spans="1:13" ht="20.100000000000001" customHeight="1" x14ac:dyDescent="0.2">
      <c r="A3039" s="62"/>
      <c r="B3039" s="86"/>
      <c r="C3039" s="87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</row>
    <row r="3040" spans="1:13" ht="20.100000000000001" customHeight="1" x14ac:dyDescent="0.2">
      <c r="A3040" s="62"/>
      <c r="B3040" s="86"/>
      <c r="C3040" s="87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</row>
    <row r="3041" spans="1:13" ht="20.100000000000001" customHeight="1" x14ac:dyDescent="0.2">
      <c r="A3041" s="62"/>
      <c r="B3041" s="86"/>
      <c r="C3041" s="87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</row>
    <row r="3042" spans="1:13" ht="20.100000000000001" customHeight="1" x14ac:dyDescent="0.2">
      <c r="A3042" s="62"/>
      <c r="B3042" s="86"/>
      <c r="C3042" s="87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</row>
    <row r="3043" spans="1:13" ht="20.100000000000001" customHeight="1" x14ac:dyDescent="0.2">
      <c r="A3043" s="62"/>
      <c r="B3043" s="86"/>
      <c r="C3043" s="87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</row>
    <row r="3044" spans="1:13" ht="20.100000000000001" customHeight="1" x14ac:dyDescent="0.2">
      <c r="A3044" s="62"/>
      <c r="B3044" s="86"/>
      <c r="C3044" s="87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</row>
    <row r="3045" spans="1:13" ht="20.100000000000001" customHeight="1" x14ac:dyDescent="0.2">
      <c r="A3045" s="62"/>
      <c r="B3045" s="86"/>
      <c r="C3045" s="87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</row>
    <row r="3046" spans="1:13" ht="20.100000000000001" customHeight="1" x14ac:dyDescent="0.2">
      <c r="A3046" s="62"/>
      <c r="B3046" s="86"/>
      <c r="C3046" s="87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</row>
    <row r="3047" spans="1:13" ht="20.100000000000001" customHeight="1" x14ac:dyDescent="0.2">
      <c r="A3047" s="62"/>
      <c r="B3047" s="86"/>
      <c r="C3047" s="87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</row>
    <row r="3048" spans="1:13" ht="20.100000000000001" customHeight="1" x14ac:dyDescent="0.2">
      <c r="A3048" s="62"/>
      <c r="B3048" s="86"/>
      <c r="C3048" s="87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</row>
    <row r="3049" spans="1:13" ht="20.100000000000001" customHeight="1" x14ac:dyDescent="0.2">
      <c r="A3049" s="62"/>
      <c r="B3049" s="86"/>
      <c r="C3049" s="87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</row>
    <row r="3050" spans="1:13" ht="20.100000000000001" customHeight="1" x14ac:dyDescent="0.2">
      <c r="A3050" s="62"/>
      <c r="B3050" s="86"/>
      <c r="C3050" s="87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</row>
    <row r="3051" spans="1:13" ht="20.100000000000001" customHeight="1" x14ac:dyDescent="0.2">
      <c r="A3051" s="62"/>
      <c r="B3051" s="86"/>
      <c r="C3051" s="87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</row>
    <row r="3052" spans="1:13" ht="20.100000000000001" customHeight="1" x14ac:dyDescent="0.2">
      <c r="A3052" s="62"/>
      <c r="B3052" s="86"/>
      <c r="C3052" s="87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</row>
    <row r="3053" spans="1:13" ht="20.100000000000001" customHeight="1" x14ac:dyDescent="0.2">
      <c r="A3053" s="62"/>
      <c r="B3053" s="86"/>
      <c r="C3053" s="87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</row>
    <row r="3054" spans="1:13" ht="20.100000000000001" customHeight="1" x14ac:dyDescent="0.2">
      <c r="A3054" s="62"/>
      <c r="B3054" s="86"/>
      <c r="C3054" s="87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</row>
    <row r="3055" spans="1:13" ht="20.100000000000001" customHeight="1" x14ac:dyDescent="0.2">
      <c r="A3055" s="62"/>
      <c r="B3055" s="86"/>
      <c r="C3055" s="87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</row>
    <row r="3056" spans="1:13" ht="20.100000000000001" customHeight="1" x14ac:dyDescent="0.2">
      <c r="A3056" s="62"/>
      <c r="B3056" s="86"/>
      <c r="C3056" s="87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</row>
    <row r="3057" spans="1:13" ht="20.100000000000001" customHeight="1" x14ac:dyDescent="0.2">
      <c r="A3057" s="62"/>
      <c r="B3057" s="86"/>
      <c r="C3057" s="87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</row>
    <row r="3058" spans="1:13" ht="20.100000000000001" customHeight="1" x14ac:dyDescent="0.2">
      <c r="A3058" s="62"/>
      <c r="B3058" s="86"/>
      <c r="C3058" s="87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</row>
    <row r="3059" spans="1:13" ht="20.100000000000001" customHeight="1" x14ac:dyDescent="0.2">
      <c r="A3059" s="62"/>
      <c r="B3059" s="86"/>
      <c r="C3059" s="87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</row>
    <row r="3060" spans="1:13" ht="20.100000000000001" customHeight="1" x14ac:dyDescent="0.2">
      <c r="A3060" s="62"/>
      <c r="B3060" s="86"/>
      <c r="C3060" s="87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</row>
    <row r="3061" spans="1:13" ht="20.100000000000001" customHeight="1" x14ac:dyDescent="0.2">
      <c r="A3061" s="62"/>
      <c r="B3061" s="86"/>
      <c r="C3061" s="87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</row>
    <row r="3062" spans="1:13" ht="20.100000000000001" customHeight="1" x14ac:dyDescent="0.2">
      <c r="A3062" s="62"/>
      <c r="B3062" s="86"/>
      <c r="C3062" s="87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</row>
    <row r="3063" spans="1:13" ht="20.100000000000001" customHeight="1" x14ac:dyDescent="0.2">
      <c r="A3063" s="62"/>
      <c r="B3063" s="86"/>
      <c r="C3063" s="87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</row>
    <row r="3064" spans="1:13" ht="20.100000000000001" customHeight="1" x14ac:dyDescent="0.2">
      <c r="A3064" s="62"/>
      <c r="B3064" s="86"/>
      <c r="C3064" s="87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</row>
    <row r="3065" spans="1:13" ht="20.100000000000001" customHeight="1" x14ac:dyDescent="0.2">
      <c r="A3065" s="62"/>
      <c r="B3065" s="86"/>
      <c r="C3065" s="87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</row>
    <row r="3066" spans="1:13" ht="20.100000000000001" customHeight="1" x14ac:dyDescent="0.2">
      <c r="A3066" s="62"/>
      <c r="B3066" s="86"/>
      <c r="C3066" s="87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</row>
    <row r="3067" spans="1:13" ht="20.100000000000001" customHeight="1" x14ac:dyDescent="0.2">
      <c r="A3067" s="62"/>
      <c r="B3067" s="86"/>
      <c r="C3067" s="87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</row>
    <row r="3068" spans="1:13" ht="20.100000000000001" customHeight="1" x14ac:dyDescent="0.2">
      <c r="A3068" s="62"/>
      <c r="B3068" s="86"/>
      <c r="C3068" s="87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</row>
    <row r="3069" spans="1:13" ht="20.100000000000001" customHeight="1" x14ac:dyDescent="0.2">
      <c r="A3069" s="62"/>
      <c r="B3069" s="86"/>
      <c r="C3069" s="87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</row>
    <row r="3070" spans="1:13" ht="20.100000000000001" customHeight="1" x14ac:dyDescent="0.2">
      <c r="A3070" s="62"/>
      <c r="B3070" s="86"/>
      <c r="C3070" s="87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</row>
    <row r="3071" spans="1:13" ht="20.100000000000001" customHeight="1" x14ac:dyDescent="0.2">
      <c r="A3071" s="62"/>
      <c r="B3071" s="86"/>
      <c r="C3071" s="87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</row>
    <row r="3072" spans="1:13" ht="20.100000000000001" customHeight="1" x14ac:dyDescent="0.2">
      <c r="A3072" s="62"/>
      <c r="B3072" s="86"/>
      <c r="C3072" s="87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</row>
    <row r="3073" spans="1:13" ht="20.100000000000001" customHeight="1" x14ac:dyDescent="0.2">
      <c r="A3073" s="62"/>
      <c r="B3073" s="86"/>
      <c r="C3073" s="87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</row>
    <row r="3074" spans="1:13" ht="20.100000000000001" customHeight="1" x14ac:dyDescent="0.2">
      <c r="A3074" s="62"/>
      <c r="B3074" s="86"/>
      <c r="C3074" s="87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</row>
    <row r="3075" spans="1:13" ht="20.100000000000001" customHeight="1" x14ac:dyDescent="0.2">
      <c r="A3075" s="62"/>
      <c r="B3075" s="86"/>
      <c r="C3075" s="87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</row>
    <row r="3076" spans="1:13" ht="20.100000000000001" customHeight="1" x14ac:dyDescent="0.2">
      <c r="A3076" s="62"/>
      <c r="B3076" s="86"/>
      <c r="C3076" s="87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</row>
    <row r="3077" spans="1:13" ht="20.100000000000001" customHeight="1" x14ac:dyDescent="0.2">
      <c r="A3077" s="62"/>
      <c r="B3077" s="86"/>
      <c r="C3077" s="87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</row>
    <row r="3078" spans="1:13" ht="20.100000000000001" customHeight="1" x14ac:dyDescent="0.2">
      <c r="A3078" s="62"/>
      <c r="B3078" s="86"/>
      <c r="C3078" s="87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</row>
    <row r="3079" spans="1:13" ht="20.100000000000001" customHeight="1" x14ac:dyDescent="0.2">
      <c r="A3079" s="62"/>
      <c r="B3079" s="86"/>
      <c r="C3079" s="87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</row>
    <row r="3080" spans="1:13" ht="20.100000000000001" customHeight="1" x14ac:dyDescent="0.2">
      <c r="A3080" s="62"/>
      <c r="B3080" s="86"/>
      <c r="C3080" s="87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</row>
    <row r="3081" spans="1:13" ht="20.100000000000001" customHeight="1" x14ac:dyDescent="0.2">
      <c r="A3081" s="62"/>
      <c r="B3081" s="86"/>
      <c r="C3081" s="87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</row>
    <row r="3082" spans="1:13" ht="20.100000000000001" customHeight="1" x14ac:dyDescent="0.2">
      <c r="A3082" s="62"/>
      <c r="B3082" s="86"/>
      <c r="C3082" s="87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</row>
    <row r="3083" spans="1:13" ht="20.100000000000001" customHeight="1" x14ac:dyDescent="0.2">
      <c r="A3083" s="62"/>
      <c r="B3083" s="86"/>
      <c r="C3083" s="87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</row>
    <row r="3084" spans="1:13" ht="20.100000000000001" customHeight="1" x14ac:dyDescent="0.2">
      <c r="A3084" s="62"/>
      <c r="B3084" s="86"/>
      <c r="C3084" s="87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</row>
    <row r="3085" spans="1:13" ht="20.100000000000001" customHeight="1" x14ac:dyDescent="0.2">
      <c r="A3085" s="62"/>
      <c r="B3085" s="86"/>
      <c r="C3085" s="87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</row>
    <row r="3086" spans="1:13" ht="20.100000000000001" customHeight="1" x14ac:dyDescent="0.2">
      <c r="A3086" s="62"/>
      <c r="B3086" s="86"/>
      <c r="C3086" s="87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</row>
    <row r="3087" spans="1:13" ht="20.100000000000001" customHeight="1" x14ac:dyDescent="0.2">
      <c r="A3087" s="62"/>
      <c r="B3087" s="86"/>
      <c r="C3087" s="87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</row>
    <row r="3088" spans="1:13" ht="20.100000000000001" customHeight="1" x14ac:dyDescent="0.2">
      <c r="A3088" s="62"/>
      <c r="B3088" s="86"/>
      <c r="C3088" s="87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</row>
    <row r="3089" spans="1:13" ht="20.100000000000001" customHeight="1" x14ac:dyDescent="0.2">
      <c r="A3089" s="62"/>
      <c r="B3089" s="86"/>
      <c r="C3089" s="87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</row>
    <row r="3090" spans="1:13" ht="20.100000000000001" customHeight="1" x14ac:dyDescent="0.2">
      <c r="A3090" s="62"/>
      <c r="B3090" s="86"/>
      <c r="C3090" s="87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</row>
    <row r="3091" spans="1:13" ht="20.100000000000001" customHeight="1" x14ac:dyDescent="0.2">
      <c r="A3091" s="62"/>
      <c r="B3091" s="86"/>
      <c r="C3091" s="87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</row>
    <row r="3092" spans="1:13" ht="20.100000000000001" customHeight="1" x14ac:dyDescent="0.2">
      <c r="A3092" s="62"/>
      <c r="B3092" s="86"/>
      <c r="C3092" s="87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</row>
    <row r="3093" spans="1:13" ht="20.100000000000001" customHeight="1" x14ac:dyDescent="0.2">
      <c r="A3093" s="62"/>
      <c r="B3093" s="86"/>
      <c r="C3093" s="87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</row>
    <row r="3094" spans="1:13" ht="20.100000000000001" customHeight="1" x14ac:dyDescent="0.2">
      <c r="A3094" s="62"/>
      <c r="B3094" s="86"/>
      <c r="C3094" s="87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</row>
    <row r="3095" spans="1:13" ht="20.100000000000001" customHeight="1" x14ac:dyDescent="0.2">
      <c r="A3095" s="62"/>
      <c r="B3095" s="86"/>
      <c r="C3095" s="87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</row>
    <row r="3096" spans="1:13" ht="20.100000000000001" customHeight="1" x14ac:dyDescent="0.2">
      <c r="A3096" s="62"/>
      <c r="B3096" s="86"/>
      <c r="C3096" s="87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</row>
    <row r="3097" spans="1:13" ht="20.100000000000001" customHeight="1" x14ac:dyDescent="0.2">
      <c r="A3097" s="62"/>
      <c r="B3097" s="86"/>
      <c r="C3097" s="87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</row>
    <row r="3098" spans="1:13" ht="20.100000000000001" customHeight="1" x14ac:dyDescent="0.2">
      <c r="A3098" s="62"/>
      <c r="B3098" s="86"/>
      <c r="C3098" s="87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</row>
    <row r="3099" spans="1:13" ht="20.100000000000001" customHeight="1" x14ac:dyDescent="0.2">
      <c r="A3099" s="62"/>
      <c r="B3099" s="86"/>
      <c r="C3099" s="87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</row>
    <row r="3100" spans="1:13" ht="20.100000000000001" customHeight="1" x14ac:dyDescent="0.2">
      <c r="A3100" s="62"/>
      <c r="B3100" s="86"/>
      <c r="C3100" s="87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</row>
    <row r="3101" spans="1:13" ht="20.100000000000001" customHeight="1" x14ac:dyDescent="0.2">
      <c r="A3101" s="62"/>
      <c r="B3101" s="86"/>
      <c r="C3101" s="87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</row>
    <row r="3102" spans="1:13" ht="20.100000000000001" customHeight="1" x14ac:dyDescent="0.2">
      <c r="A3102" s="62"/>
      <c r="B3102" s="86"/>
      <c r="C3102" s="87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</row>
    <row r="3103" spans="1:13" ht="20.100000000000001" customHeight="1" x14ac:dyDescent="0.2">
      <c r="A3103" s="62"/>
      <c r="B3103" s="86"/>
      <c r="C3103" s="87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</row>
    <row r="3104" spans="1:13" ht="20.100000000000001" customHeight="1" x14ac:dyDescent="0.2">
      <c r="A3104" s="62"/>
      <c r="B3104" s="86"/>
      <c r="C3104" s="87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</row>
    <row r="3105" spans="1:13" ht="20.100000000000001" customHeight="1" x14ac:dyDescent="0.2">
      <c r="A3105" s="62"/>
      <c r="B3105" s="86"/>
      <c r="C3105" s="87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</row>
    <row r="3106" spans="1:13" ht="20.100000000000001" customHeight="1" x14ac:dyDescent="0.2">
      <c r="A3106" s="62"/>
      <c r="B3106" s="86"/>
      <c r="C3106" s="87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</row>
    <row r="3107" spans="1:13" ht="20.100000000000001" customHeight="1" x14ac:dyDescent="0.2">
      <c r="A3107" s="62"/>
      <c r="B3107" s="86"/>
      <c r="C3107" s="87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</row>
    <row r="3108" spans="1:13" ht="20.100000000000001" customHeight="1" x14ac:dyDescent="0.2">
      <c r="A3108" s="62"/>
      <c r="B3108" s="86"/>
      <c r="C3108" s="87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</row>
    <row r="3109" spans="1:13" ht="20.100000000000001" customHeight="1" x14ac:dyDescent="0.2">
      <c r="A3109" s="62"/>
      <c r="B3109" s="86"/>
      <c r="C3109" s="87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</row>
    <row r="3110" spans="1:13" ht="20.100000000000001" customHeight="1" x14ac:dyDescent="0.2">
      <c r="A3110" s="62"/>
      <c r="B3110" s="86"/>
      <c r="C3110" s="87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</row>
    <row r="3111" spans="1:13" ht="20.100000000000001" customHeight="1" x14ac:dyDescent="0.2">
      <c r="A3111" s="62"/>
      <c r="B3111" s="86"/>
      <c r="C3111" s="87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</row>
    <row r="3112" spans="1:13" ht="20.100000000000001" customHeight="1" x14ac:dyDescent="0.2">
      <c r="A3112" s="62"/>
      <c r="B3112" s="86"/>
      <c r="C3112" s="87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</row>
    <row r="3113" spans="1:13" ht="20.100000000000001" customHeight="1" x14ac:dyDescent="0.2">
      <c r="A3113" s="62"/>
      <c r="B3113" s="86"/>
      <c r="C3113" s="87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</row>
    <row r="3114" spans="1:13" ht="20.100000000000001" customHeight="1" x14ac:dyDescent="0.2">
      <c r="A3114" s="62"/>
      <c r="B3114" s="86"/>
      <c r="C3114" s="87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</row>
    <row r="3115" spans="1:13" ht="20.100000000000001" customHeight="1" x14ac:dyDescent="0.2">
      <c r="A3115" s="62"/>
      <c r="B3115" s="86"/>
      <c r="C3115" s="87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</row>
    <row r="3116" spans="1:13" ht="20.100000000000001" customHeight="1" x14ac:dyDescent="0.2">
      <c r="A3116" s="62"/>
      <c r="B3116" s="86"/>
      <c r="C3116" s="87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</row>
    <row r="3117" spans="1:13" ht="20.100000000000001" customHeight="1" x14ac:dyDescent="0.2">
      <c r="A3117" s="62"/>
      <c r="B3117" s="86"/>
      <c r="C3117" s="87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</row>
    <row r="3118" spans="1:13" ht="20.100000000000001" customHeight="1" x14ac:dyDescent="0.2">
      <c r="A3118" s="62"/>
      <c r="B3118" s="86"/>
      <c r="C3118" s="87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</row>
    <row r="3119" spans="1:13" ht="20.100000000000001" customHeight="1" x14ac:dyDescent="0.2">
      <c r="A3119" s="62"/>
      <c r="B3119" s="86"/>
      <c r="C3119" s="87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</row>
    <row r="3120" spans="1:13" ht="20.100000000000001" customHeight="1" x14ac:dyDescent="0.2">
      <c r="A3120" s="62"/>
      <c r="B3120" s="86"/>
      <c r="C3120" s="87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</row>
    <row r="3121" spans="1:13" ht="20.100000000000001" customHeight="1" x14ac:dyDescent="0.2">
      <c r="A3121" s="62"/>
      <c r="B3121" s="86"/>
      <c r="C3121" s="87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</row>
    <row r="3122" spans="1:13" ht="20.100000000000001" customHeight="1" x14ac:dyDescent="0.2">
      <c r="A3122" s="62"/>
      <c r="B3122" s="86"/>
      <c r="C3122" s="87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</row>
    <row r="3123" spans="1:13" ht="20.100000000000001" customHeight="1" x14ac:dyDescent="0.2">
      <c r="A3123" s="62"/>
      <c r="B3123" s="86"/>
      <c r="C3123" s="87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</row>
    <row r="3124" spans="1:13" ht="20.100000000000001" customHeight="1" x14ac:dyDescent="0.2">
      <c r="A3124" s="62"/>
      <c r="B3124" s="86"/>
      <c r="C3124" s="87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</row>
    <row r="3125" spans="1:13" ht="20.100000000000001" customHeight="1" x14ac:dyDescent="0.2">
      <c r="A3125" s="62"/>
      <c r="B3125" s="86"/>
      <c r="C3125" s="87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</row>
    <row r="3126" spans="1:13" ht="20.100000000000001" customHeight="1" x14ac:dyDescent="0.2">
      <c r="A3126" s="62"/>
      <c r="B3126" s="86"/>
      <c r="C3126" s="87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</row>
    <row r="3127" spans="1:13" ht="20.100000000000001" customHeight="1" x14ac:dyDescent="0.2">
      <c r="A3127" s="62"/>
      <c r="B3127" s="86"/>
      <c r="C3127" s="87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</row>
    <row r="3128" spans="1:13" ht="20.100000000000001" customHeight="1" x14ac:dyDescent="0.2">
      <c r="A3128" s="62"/>
      <c r="B3128" s="86"/>
      <c r="C3128" s="87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</row>
    <row r="3129" spans="1:13" ht="20.100000000000001" customHeight="1" x14ac:dyDescent="0.2">
      <c r="A3129" s="62"/>
      <c r="B3129" s="86"/>
      <c r="C3129" s="87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</row>
    <row r="3130" spans="1:13" ht="20.100000000000001" customHeight="1" x14ac:dyDescent="0.2">
      <c r="A3130" s="62"/>
      <c r="B3130" s="86"/>
      <c r="C3130" s="87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</row>
    <row r="3131" spans="1:13" ht="20.100000000000001" customHeight="1" x14ac:dyDescent="0.2">
      <c r="A3131" s="62"/>
      <c r="B3131" s="86"/>
      <c r="C3131" s="87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</row>
    <row r="3132" spans="1:13" ht="20.100000000000001" customHeight="1" x14ac:dyDescent="0.2">
      <c r="A3132" s="62"/>
      <c r="B3132" s="86"/>
      <c r="C3132" s="87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</row>
    <row r="3133" spans="1:13" ht="20.100000000000001" customHeight="1" x14ac:dyDescent="0.2">
      <c r="A3133" s="62"/>
      <c r="B3133" s="86"/>
      <c r="C3133" s="87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</row>
    <row r="3134" spans="1:13" ht="20.100000000000001" customHeight="1" x14ac:dyDescent="0.2">
      <c r="A3134" s="62"/>
      <c r="B3134" s="86"/>
      <c r="C3134" s="87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</row>
    <row r="3135" spans="1:13" ht="20.100000000000001" customHeight="1" x14ac:dyDescent="0.2">
      <c r="A3135" s="62"/>
      <c r="B3135" s="86"/>
      <c r="C3135" s="87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</row>
    <row r="3136" spans="1:13" ht="20.100000000000001" customHeight="1" x14ac:dyDescent="0.2">
      <c r="A3136" s="62"/>
      <c r="B3136" s="86"/>
      <c r="C3136" s="87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</row>
    <row r="3137" spans="1:13" ht="20.100000000000001" customHeight="1" x14ac:dyDescent="0.2">
      <c r="A3137" s="62"/>
      <c r="B3137" s="86"/>
      <c r="C3137" s="87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</row>
    <row r="3138" spans="1:13" ht="20.100000000000001" customHeight="1" x14ac:dyDescent="0.2">
      <c r="A3138" s="62"/>
      <c r="B3138" s="86"/>
      <c r="C3138" s="87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</row>
    <row r="3139" spans="1:13" ht="20.100000000000001" customHeight="1" x14ac:dyDescent="0.2">
      <c r="A3139" s="62"/>
      <c r="B3139" s="86"/>
      <c r="C3139" s="87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</row>
    <row r="3140" spans="1:13" ht="20.100000000000001" customHeight="1" x14ac:dyDescent="0.2">
      <c r="A3140" s="62"/>
      <c r="B3140" s="86"/>
      <c r="C3140" s="87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</row>
    <row r="3141" spans="1:13" ht="20.100000000000001" customHeight="1" x14ac:dyDescent="0.2">
      <c r="A3141" s="62"/>
      <c r="B3141" s="86"/>
      <c r="C3141" s="87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</row>
    <row r="3142" spans="1:13" ht="20.100000000000001" customHeight="1" x14ac:dyDescent="0.2">
      <c r="A3142" s="62"/>
      <c r="B3142" s="86"/>
      <c r="C3142" s="87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</row>
    <row r="3143" spans="1:13" ht="20.100000000000001" customHeight="1" x14ac:dyDescent="0.2">
      <c r="A3143" s="62"/>
      <c r="B3143" s="86"/>
      <c r="C3143" s="87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</row>
    <row r="3144" spans="1:13" ht="20.100000000000001" customHeight="1" x14ac:dyDescent="0.2">
      <c r="A3144" s="62"/>
      <c r="B3144" s="86"/>
      <c r="C3144" s="87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</row>
    <row r="3145" spans="1:13" ht="20.100000000000001" customHeight="1" x14ac:dyDescent="0.2">
      <c r="A3145" s="62"/>
      <c r="B3145" s="86"/>
      <c r="C3145" s="87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</row>
    <row r="3146" spans="1:13" ht="20.100000000000001" customHeight="1" x14ac:dyDescent="0.2">
      <c r="A3146" s="62"/>
      <c r="B3146" s="86"/>
      <c r="C3146" s="87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</row>
    <row r="3147" spans="1:13" ht="20.100000000000001" customHeight="1" x14ac:dyDescent="0.2">
      <c r="A3147" s="62"/>
      <c r="B3147" s="86"/>
      <c r="C3147" s="87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</row>
    <row r="3148" spans="1:13" ht="20.100000000000001" customHeight="1" x14ac:dyDescent="0.2">
      <c r="A3148" s="62"/>
      <c r="B3148" s="86"/>
      <c r="C3148" s="87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</row>
    <row r="3149" spans="1:13" ht="20.100000000000001" customHeight="1" x14ac:dyDescent="0.2">
      <c r="A3149" s="62"/>
      <c r="B3149" s="86"/>
      <c r="C3149" s="87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</row>
    <row r="3150" spans="1:13" ht="20.100000000000001" customHeight="1" x14ac:dyDescent="0.2">
      <c r="A3150" s="62"/>
      <c r="B3150" s="86"/>
      <c r="C3150" s="87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</row>
    <row r="3151" spans="1:13" ht="20.100000000000001" customHeight="1" x14ac:dyDescent="0.2">
      <c r="A3151" s="62"/>
      <c r="B3151" s="86"/>
      <c r="C3151" s="87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</row>
    <row r="3152" spans="1:13" ht="20.100000000000001" customHeight="1" x14ac:dyDescent="0.2">
      <c r="A3152" s="62"/>
      <c r="B3152" s="86"/>
      <c r="C3152" s="87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</row>
    <row r="3153" spans="1:13" ht="20.100000000000001" customHeight="1" x14ac:dyDescent="0.2">
      <c r="A3153" s="62"/>
      <c r="B3153" s="86"/>
      <c r="C3153" s="87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</row>
    <row r="3154" spans="1:13" ht="20.100000000000001" customHeight="1" x14ac:dyDescent="0.2">
      <c r="A3154" s="62"/>
      <c r="B3154" s="86"/>
      <c r="C3154" s="87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</row>
    <row r="3155" spans="1:13" ht="20.100000000000001" customHeight="1" x14ac:dyDescent="0.2">
      <c r="A3155" s="62"/>
      <c r="B3155" s="86"/>
      <c r="C3155" s="87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</row>
    <row r="3156" spans="1:13" ht="20.100000000000001" customHeight="1" x14ac:dyDescent="0.2">
      <c r="A3156" s="62"/>
      <c r="B3156" s="86"/>
      <c r="C3156" s="87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</row>
    <row r="3157" spans="1:13" ht="20.100000000000001" customHeight="1" x14ac:dyDescent="0.2">
      <c r="A3157" s="62"/>
      <c r="B3157" s="86"/>
      <c r="C3157" s="87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</row>
    <row r="3158" spans="1:13" ht="20.100000000000001" customHeight="1" x14ac:dyDescent="0.2">
      <c r="A3158" s="62"/>
      <c r="B3158" s="86"/>
      <c r="C3158" s="87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</row>
    <row r="3159" spans="1:13" ht="20.100000000000001" customHeight="1" x14ac:dyDescent="0.2">
      <c r="A3159" s="62"/>
      <c r="B3159" s="86"/>
      <c r="C3159" s="87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</row>
    <row r="3160" spans="1:13" ht="20.100000000000001" customHeight="1" x14ac:dyDescent="0.2">
      <c r="A3160" s="62"/>
      <c r="B3160" s="86"/>
      <c r="C3160" s="87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</row>
    <row r="3161" spans="1:13" ht="20.100000000000001" customHeight="1" x14ac:dyDescent="0.2">
      <c r="A3161" s="62"/>
      <c r="B3161" s="86"/>
      <c r="C3161" s="87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</row>
    <row r="3162" spans="1:13" ht="20.100000000000001" customHeight="1" x14ac:dyDescent="0.2">
      <c r="A3162" s="62"/>
      <c r="B3162" s="86"/>
      <c r="C3162" s="87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</row>
    <row r="3163" spans="1:13" ht="20.100000000000001" customHeight="1" x14ac:dyDescent="0.2">
      <c r="A3163" s="62"/>
      <c r="B3163" s="86"/>
      <c r="C3163" s="87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</row>
    <row r="3164" spans="1:13" ht="20.100000000000001" customHeight="1" x14ac:dyDescent="0.2">
      <c r="A3164" s="62"/>
      <c r="B3164" s="86"/>
      <c r="C3164" s="87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</row>
    <row r="3165" spans="1:13" ht="20.100000000000001" customHeight="1" x14ac:dyDescent="0.2">
      <c r="A3165" s="62"/>
      <c r="B3165" s="86"/>
      <c r="C3165" s="87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</row>
    <row r="3166" spans="1:13" ht="20.100000000000001" customHeight="1" x14ac:dyDescent="0.2">
      <c r="A3166" s="62"/>
      <c r="B3166" s="86"/>
      <c r="C3166" s="87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</row>
    <row r="3167" spans="1:13" ht="20.100000000000001" customHeight="1" x14ac:dyDescent="0.2">
      <c r="A3167" s="62"/>
      <c r="B3167" s="86"/>
      <c r="C3167" s="87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</row>
    <row r="3168" spans="1:13" ht="20.100000000000001" customHeight="1" x14ac:dyDescent="0.2">
      <c r="A3168" s="62"/>
      <c r="B3168" s="86"/>
      <c r="C3168" s="87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</row>
    <row r="3169" spans="1:13" ht="20.100000000000001" customHeight="1" x14ac:dyDescent="0.2">
      <c r="A3169" s="62"/>
      <c r="B3169" s="86"/>
      <c r="C3169" s="87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</row>
    <row r="3170" spans="1:13" ht="20.100000000000001" customHeight="1" x14ac:dyDescent="0.2">
      <c r="A3170" s="62"/>
      <c r="B3170" s="86"/>
      <c r="C3170" s="87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</row>
    <row r="3171" spans="1:13" ht="20.100000000000001" customHeight="1" x14ac:dyDescent="0.2">
      <c r="A3171" s="62"/>
      <c r="B3171" s="86"/>
      <c r="C3171" s="87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</row>
    <row r="3172" spans="1:13" ht="20.100000000000001" customHeight="1" x14ac:dyDescent="0.2">
      <c r="A3172" s="62"/>
      <c r="B3172" s="86"/>
      <c r="C3172" s="87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</row>
    <row r="3173" spans="1:13" ht="20.100000000000001" customHeight="1" x14ac:dyDescent="0.2">
      <c r="A3173" s="62"/>
      <c r="B3173" s="86"/>
      <c r="C3173" s="87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</row>
    <row r="3174" spans="1:13" ht="20.100000000000001" customHeight="1" x14ac:dyDescent="0.2">
      <c r="A3174" s="62"/>
      <c r="B3174" s="86"/>
      <c r="C3174" s="87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</row>
    <row r="3175" spans="1:13" ht="20.100000000000001" customHeight="1" x14ac:dyDescent="0.2">
      <c r="A3175" s="62"/>
      <c r="B3175" s="86"/>
      <c r="C3175" s="87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</row>
    <row r="3176" spans="1:13" ht="20.100000000000001" customHeight="1" x14ac:dyDescent="0.2">
      <c r="A3176" s="62"/>
      <c r="B3176" s="86"/>
      <c r="C3176" s="87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</row>
    <row r="3177" spans="1:13" ht="20.100000000000001" customHeight="1" x14ac:dyDescent="0.2">
      <c r="A3177" s="62"/>
      <c r="B3177" s="86"/>
      <c r="C3177" s="87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</row>
    <row r="3178" spans="1:13" ht="20.100000000000001" customHeight="1" x14ac:dyDescent="0.2">
      <c r="A3178" s="62"/>
      <c r="B3178" s="86"/>
      <c r="C3178" s="87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</row>
    <row r="3179" spans="1:13" ht="20.100000000000001" customHeight="1" x14ac:dyDescent="0.2">
      <c r="A3179" s="62"/>
      <c r="B3179" s="86"/>
      <c r="C3179" s="87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</row>
    <row r="3180" spans="1:13" ht="20.100000000000001" customHeight="1" x14ac:dyDescent="0.2">
      <c r="A3180" s="62"/>
      <c r="B3180" s="86"/>
      <c r="C3180" s="87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</row>
    <row r="3181" spans="1:13" ht="20.100000000000001" customHeight="1" x14ac:dyDescent="0.2">
      <c r="A3181" s="62"/>
      <c r="B3181" s="86"/>
      <c r="C3181" s="87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</row>
    <row r="3182" spans="1:13" ht="20.100000000000001" customHeight="1" x14ac:dyDescent="0.2">
      <c r="A3182" s="62"/>
      <c r="B3182" s="86"/>
      <c r="C3182" s="87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</row>
    <row r="3183" spans="1:13" ht="20.100000000000001" customHeight="1" x14ac:dyDescent="0.2">
      <c r="A3183" s="62"/>
      <c r="B3183" s="86"/>
      <c r="C3183" s="87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</row>
    <row r="3184" spans="1:13" ht="20.100000000000001" customHeight="1" x14ac:dyDescent="0.2">
      <c r="A3184" s="62"/>
      <c r="B3184" s="86"/>
      <c r="C3184" s="87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</row>
    <row r="3185" spans="1:13" ht="20.100000000000001" customHeight="1" x14ac:dyDescent="0.2">
      <c r="A3185" s="62"/>
      <c r="B3185" s="86"/>
      <c r="C3185" s="87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</row>
    <row r="3186" spans="1:13" ht="20.100000000000001" customHeight="1" x14ac:dyDescent="0.2">
      <c r="A3186" s="62"/>
      <c r="B3186" s="86"/>
      <c r="C3186" s="87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</row>
    <row r="3187" spans="1:13" ht="20.100000000000001" customHeight="1" x14ac:dyDescent="0.2">
      <c r="A3187" s="62"/>
      <c r="B3187" s="86"/>
      <c r="C3187" s="87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</row>
    <row r="3188" spans="1:13" ht="20.100000000000001" customHeight="1" x14ac:dyDescent="0.2">
      <c r="A3188" s="62"/>
      <c r="B3188" s="86"/>
      <c r="C3188" s="87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</row>
    <row r="3189" spans="1:13" ht="20.100000000000001" customHeight="1" x14ac:dyDescent="0.2">
      <c r="A3189" s="62"/>
      <c r="B3189" s="86"/>
      <c r="C3189" s="87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</row>
    <row r="3190" spans="1:13" ht="20.100000000000001" customHeight="1" x14ac:dyDescent="0.2">
      <c r="A3190" s="62"/>
      <c r="B3190" s="86"/>
      <c r="C3190" s="87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</row>
    <row r="3191" spans="1:13" ht="20.100000000000001" customHeight="1" x14ac:dyDescent="0.2">
      <c r="A3191" s="62"/>
      <c r="B3191" s="86"/>
      <c r="C3191" s="87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</row>
    <row r="3192" spans="1:13" ht="20.100000000000001" customHeight="1" x14ac:dyDescent="0.2">
      <c r="A3192" s="62"/>
      <c r="B3192" s="86"/>
      <c r="C3192" s="87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</row>
    <row r="3193" spans="1:13" ht="20.100000000000001" customHeight="1" x14ac:dyDescent="0.2">
      <c r="A3193" s="62"/>
      <c r="B3193" s="86"/>
      <c r="C3193" s="87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</row>
    <row r="3194" spans="1:13" ht="20.100000000000001" customHeight="1" x14ac:dyDescent="0.2">
      <c r="A3194" s="62"/>
      <c r="B3194" s="86"/>
      <c r="C3194" s="87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</row>
    <row r="3195" spans="1:13" ht="20.100000000000001" customHeight="1" x14ac:dyDescent="0.2">
      <c r="A3195" s="62"/>
      <c r="B3195" s="86"/>
      <c r="C3195" s="87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</row>
    <row r="3196" spans="1:13" ht="20.100000000000001" customHeight="1" x14ac:dyDescent="0.2">
      <c r="A3196" s="62"/>
      <c r="B3196" s="86"/>
      <c r="C3196" s="87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</row>
    <row r="3197" spans="1:13" ht="20.100000000000001" customHeight="1" x14ac:dyDescent="0.2">
      <c r="A3197" s="62"/>
      <c r="B3197" s="86"/>
      <c r="C3197" s="87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</row>
    <row r="3198" spans="1:13" ht="20.100000000000001" customHeight="1" x14ac:dyDescent="0.2">
      <c r="A3198" s="62"/>
      <c r="B3198" s="86"/>
      <c r="C3198" s="87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</row>
    <row r="3199" spans="1:13" ht="20.100000000000001" customHeight="1" x14ac:dyDescent="0.2">
      <c r="A3199" s="62"/>
      <c r="B3199" s="86"/>
      <c r="C3199" s="87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</row>
    <row r="3200" spans="1:13" ht="20.100000000000001" customHeight="1" x14ac:dyDescent="0.2">
      <c r="A3200" s="62"/>
      <c r="B3200" s="86"/>
      <c r="C3200" s="87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</row>
    <row r="3201" spans="1:13" ht="20.100000000000001" customHeight="1" x14ac:dyDescent="0.2">
      <c r="A3201" s="62"/>
      <c r="B3201" s="86"/>
      <c r="C3201" s="87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</row>
    <row r="3202" spans="1:13" ht="20.100000000000001" customHeight="1" x14ac:dyDescent="0.2">
      <c r="A3202" s="62"/>
      <c r="B3202" s="86"/>
      <c r="C3202" s="87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</row>
    <row r="3203" spans="1:13" ht="20.100000000000001" customHeight="1" x14ac:dyDescent="0.2">
      <c r="A3203" s="62"/>
      <c r="B3203" s="86"/>
      <c r="C3203" s="87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</row>
    <row r="3204" spans="1:13" ht="20.100000000000001" customHeight="1" x14ac:dyDescent="0.2">
      <c r="A3204" s="62"/>
      <c r="B3204" s="86"/>
      <c r="C3204" s="87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</row>
    <row r="3205" spans="1:13" ht="20.100000000000001" customHeight="1" x14ac:dyDescent="0.2">
      <c r="A3205" s="62"/>
      <c r="B3205" s="86"/>
      <c r="C3205" s="87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</row>
    <row r="3206" spans="1:13" ht="20.100000000000001" customHeight="1" x14ac:dyDescent="0.2">
      <c r="A3206" s="62"/>
      <c r="B3206" s="86"/>
      <c r="C3206" s="87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</row>
    <row r="3207" spans="1:13" ht="20.100000000000001" customHeight="1" x14ac:dyDescent="0.2">
      <c r="A3207" s="62"/>
      <c r="B3207" s="86"/>
      <c r="C3207" s="87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</row>
    <row r="3208" spans="1:13" ht="20.100000000000001" customHeight="1" x14ac:dyDescent="0.2">
      <c r="A3208" s="62"/>
      <c r="B3208" s="86"/>
      <c r="C3208" s="87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</row>
    <row r="3209" spans="1:13" ht="20.100000000000001" customHeight="1" x14ac:dyDescent="0.2">
      <c r="A3209" s="62"/>
      <c r="B3209" s="86"/>
      <c r="C3209" s="87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</row>
    <row r="3210" spans="1:13" ht="20.100000000000001" customHeight="1" x14ac:dyDescent="0.2">
      <c r="A3210" s="62"/>
      <c r="B3210" s="86"/>
      <c r="C3210" s="87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</row>
    <row r="3211" spans="1:13" ht="20.100000000000001" customHeight="1" x14ac:dyDescent="0.2">
      <c r="A3211" s="62"/>
      <c r="B3211" s="86"/>
      <c r="C3211" s="87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</row>
    <row r="3212" spans="1:13" ht="20.100000000000001" customHeight="1" x14ac:dyDescent="0.2">
      <c r="A3212" s="62"/>
      <c r="B3212" s="86"/>
      <c r="C3212" s="87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</row>
    <row r="3213" spans="1:13" ht="20.100000000000001" customHeight="1" x14ac:dyDescent="0.2">
      <c r="A3213" s="62"/>
      <c r="B3213" s="86"/>
      <c r="C3213" s="87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</row>
    <row r="3214" spans="1:13" ht="20.100000000000001" customHeight="1" x14ac:dyDescent="0.2">
      <c r="A3214" s="62"/>
      <c r="B3214" s="86"/>
      <c r="C3214" s="87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</row>
    <row r="3215" spans="1:13" ht="20.100000000000001" customHeight="1" x14ac:dyDescent="0.2">
      <c r="A3215" s="62"/>
      <c r="B3215" s="86"/>
      <c r="C3215" s="87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</row>
    <row r="3216" spans="1:13" ht="20.100000000000001" customHeight="1" x14ac:dyDescent="0.2">
      <c r="A3216" s="62"/>
      <c r="B3216" s="86"/>
      <c r="C3216" s="87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</row>
    <row r="3217" spans="1:13" ht="20.100000000000001" customHeight="1" x14ac:dyDescent="0.2">
      <c r="A3217" s="62"/>
      <c r="B3217" s="86"/>
      <c r="C3217" s="87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</row>
    <row r="3218" spans="1:13" ht="20.100000000000001" customHeight="1" x14ac:dyDescent="0.2">
      <c r="A3218" s="62"/>
      <c r="B3218" s="86"/>
      <c r="C3218" s="87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</row>
    <row r="3219" spans="1:13" ht="20.100000000000001" customHeight="1" x14ac:dyDescent="0.2">
      <c r="A3219" s="62"/>
      <c r="B3219" s="86"/>
      <c r="C3219" s="87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</row>
    <row r="3220" spans="1:13" ht="20.100000000000001" customHeight="1" x14ac:dyDescent="0.2">
      <c r="A3220" s="62"/>
      <c r="B3220" s="86"/>
      <c r="C3220" s="87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</row>
    <row r="3221" spans="1:13" ht="20.100000000000001" customHeight="1" x14ac:dyDescent="0.2">
      <c r="A3221" s="62"/>
      <c r="B3221" s="86"/>
      <c r="C3221" s="87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</row>
    <row r="3222" spans="1:13" ht="20.100000000000001" customHeight="1" x14ac:dyDescent="0.2">
      <c r="A3222" s="62"/>
      <c r="B3222" s="86"/>
      <c r="C3222" s="87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</row>
    <row r="3223" spans="1:13" ht="20.100000000000001" customHeight="1" x14ac:dyDescent="0.2">
      <c r="A3223" s="62"/>
      <c r="B3223" s="86"/>
      <c r="C3223" s="87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</row>
    <row r="3224" spans="1:13" ht="20.100000000000001" customHeight="1" x14ac:dyDescent="0.2">
      <c r="A3224" s="62"/>
      <c r="B3224" s="86"/>
      <c r="C3224" s="87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</row>
    <row r="3225" spans="1:13" ht="20.100000000000001" customHeight="1" x14ac:dyDescent="0.2">
      <c r="A3225" s="62"/>
      <c r="B3225" s="86"/>
      <c r="C3225" s="87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</row>
    <row r="3226" spans="1:13" ht="20.100000000000001" customHeight="1" x14ac:dyDescent="0.2">
      <c r="A3226" s="62"/>
      <c r="B3226" s="86"/>
      <c r="C3226" s="87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</row>
    <row r="3227" spans="1:13" ht="20.100000000000001" customHeight="1" x14ac:dyDescent="0.2">
      <c r="A3227" s="62"/>
      <c r="B3227" s="86"/>
      <c r="C3227" s="87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</row>
    <row r="3228" spans="1:13" ht="20.100000000000001" customHeight="1" x14ac:dyDescent="0.2">
      <c r="A3228" s="62"/>
      <c r="B3228" s="86"/>
      <c r="C3228" s="87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</row>
    <row r="3229" spans="1:13" ht="20.100000000000001" customHeight="1" x14ac:dyDescent="0.2">
      <c r="A3229" s="62"/>
      <c r="B3229" s="86"/>
      <c r="C3229" s="87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</row>
    <row r="3230" spans="1:13" ht="20.100000000000001" customHeight="1" x14ac:dyDescent="0.2">
      <c r="A3230" s="62"/>
      <c r="B3230" s="86"/>
      <c r="C3230" s="87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</row>
    <row r="3231" spans="1:13" ht="20.100000000000001" customHeight="1" x14ac:dyDescent="0.2">
      <c r="A3231" s="62"/>
      <c r="B3231" s="86"/>
      <c r="C3231" s="87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</row>
    <row r="3232" spans="1:13" ht="20.100000000000001" customHeight="1" x14ac:dyDescent="0.2">
      <c r="A3232" s="62"/>
      <c r="B3232" s="86"/>
      <c r="C3232" s="87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</row>
    <row r="3233" spans="1:13" ht="20.100000000000001" customHeight="1" x14ac:dyDescent="0.2">
      <c r="A3233" s="62"/>
      <c r="B3233" s="86"/>
      <c r="C3233" s="87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</row>
    <row r="3234" spans="1:13" ht="20.100000000000001" customHeight="1" x14ac:dyDescent="0.2">
      <c r="A3234" s="62"/>
      <c r="B3234" s="86"/>
      <c r="C3234" s="87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</row>
    <row r="3235" spans="1:13" ht="20.100000000000001" customHeight="1" x14ac:dyDescent="0.2">
      <c r="A3235" s="62"/>
      <c r="B3235" s="86"/>
      <c r="C3235" s="87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</row>
    <row r="3236" spans="1:13" ht="20.100000000000001" customHeight="1" x14ac:dyDescent="0.2">
      <c r="A3236" s="62"/>
      <c r="B3236" s="86"/>
      <c r="C3236" s="87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</row>
    <row r="3237" spans="1:13" ht="20.100000000000001" customHeight="1" x14ac:dyDescent="0.2">
      <c r="A3237" s="62"/>
      <c r="B3237" s="86"/>
      <c r="C3237" s="87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</row>
    <row r="3238" spans="1:13" ht="20.100000000000001" customHeight="1" x14ac:dyDescent="0.2">
      <c r="A3238" s="62"/>
      <c r="B3238" s="86"/>
      <c r="C3238" s="87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</row>
    <row r="3239" spans="1:13" ht="20.100000000000001" customHeight="1" x14ac:dyDescent="0.2">
      <c r="A3239" s="62"/>
      <c r="B3239" s="86"/>
      <c r="C3239" s="87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</row>
    <row r="3240" spans="1:13" ht="20.100000000000001" customHeight="1" x14ac:dyDescent="0.2">
      <c r="A3240" s="62"/>
      <c r="B3240" s="86"/>
      <c r="C3240" s="87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</row>
    <row r="3241" spans="1:13" ht="20.100000000000001" customHeight="1" x14ac:dyDescent="0.2">
      <c r="A3241" s="62"/>
      <c r="B3241" s="86"/>
      <c r="C3241" s="87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</row>
    <row r="3242" spans="1:13" ht="20.100000000000001" customHeight="1" x14ac:dyDescent="0.2">
      <c r="A3242" s="62"/>
      <c r="B3242" s="86"/>
      <c r="C3242" s="87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</row>
    <row r="3243" spans="1:13" ht="20.100000000000001" customHeight="1" x14ac:dyDescent="0.2">
      <c r="A3243" s="62"/>
      <c r="B3243" s="86"/>
      <c r="C3243" s="87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</row>
    <row r="3244" spans="1:13" ht="20.100000000000001" customHeight="1" x14ac:dyDescent="0.2">
      <c r="A3244" s="62"/>
      <c r="B3244" s="86"/>
      <c r="C3244" s="87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</row>
    <row r="3245" spans="1:13" ht="20.100000000000001" customHeight="1" x14ac:dyDescent="0.2">
      <c r="A3245" s="62"/>
      <c r="B3245" s="86"/>
      <c r="C3245" s="87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</row>
    <row r="3246" spans="1:13" ht="20.100000000000001" customHeight="1" x14ac:dyDescent="0.2">
      <c r="A3246" s="62"/>
      <c r="B3246" s="86"/>
      <c r="C3246" s="87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</row>
    <row r="3247" spans="1:13" ht="20.100000000000001" customHeight="1" x14ac:dyDescent="0.2">
      <c r="A3247" s="62"/>
      <c r="B3247" s="86"/>
      <c r="C3247" s="87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</row>
    <row r="3248" spans="1:13" ht="20.100000000000001" customHeight="1" x14ac:dyDescent="0.2">
      <c r="A3248" s="62"/>
      <c r="B3248" s="86"/>
      <c r="C3248" s="87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</row>
    <row r="3249" spans="1:13" ht="20.100000000000001" customHeight="1" x14ac:dyDescent="0.2">
      <c r="A3249" s="62"/>
      <c r="B3249" s="86"/>
      <c r="C3249" s="87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</row>
    <row r="3250" spans="1:13" ht="20.100000000000001" customHeight="1" x14ac:dyDescent="0.2">
      <c r="A3250" s="62"/>
      <c r="B3250" s="86"/>
      <c r="C3250" s="87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</row>
    <row r="3251" spans="1:13" ht="20.100000000000001" customHeight="1" x14ac:dyDescent="0.2">
      <c r="A3251" s="62"/>
      <c r="B3251" s="86"/>
      <c r="C3251" s="87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</row>
    <row r="3252" spans="1:13" ht="20.100000000000001" customHeight="1" x14ac:dyDescent="0.2">
      <c r="A3252" s="62"/>
      <c r="B3252" s="86"/>
      <c r="C3252" s="87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</row>
    <row r="3253" spans="1:13" ht="20.100000000000001" customHeight="1" x14ac:dyDescent="0.2">
      <c r="A3253" s="62"/>
      <c r="B3253" s="86"/>
      <c r="C3253" s="87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</row>
    <row r="3254" spans="1:13" ht="20.100000000000001" customHeight="1" x14ac:dyDescent="0.2">
      <c r="A3254" s="62"/>
      <c r="B3254" s="86"/>
      <c r="C3254" s="87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</row>
    <row r="3255" spans="1:13" ht="20.100000000000001" customHeight="1" x14ac:dyDescent="0.2">
      <c r="A3255" s="62"/>
      <c r="B3255" s="86"/>
      <c r="C3255" s="87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</row>
    <row r="3256" spans="1:13" ht="20.100000000000001" customHeight="1" x14ac:dyDescent="0.2">
      <c r="A3256" s="62"/>
      <c r="B3256" s="86"/>
      <c r="C3256" s="87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</row>
    <row r="3257" spans="1:13" ht="20.100000000000001" customHeight="1" x14ac:dyDescent="0.2">
      <c r="A3257" s="62"/>
      <c r="B3257" s="86"/>
      <c r="C3257" s="87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</row>
    <row r="3258" spans="1:13" ht="20.100000000000001" customHeight="1" x14ac:dyDescent="0.2">
      <c r="A3258" s="62"/>
      <c r="B3258" s="86"/>
      <c r="C3258" s="87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</row>
    <row r="3259" spans="1:13" ht="20.100000000000001" customHeight="1" x14ac:dyDescent="0.2">
      <c r="A3259" s="62"/>
      <c r="B3259" s="86"/>
      <c r="C3259" s="87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</row>
    <row r="3260" spans="1:13" ht="20.100000000000001" customHeight="1" x14ac:dyDescent="0.2">
      <c r="A3260" s="62"/>
      <c r="B3260" s="86"/>
      <c r="C3260" s="87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</row>
    <row r="3261" spans="1:13" ht="20.100000000000001" customHeight="1" x14ac:dyDescent="0.2">
      <c r="A3261" s="62"/>
      <c r="B3261" s="86"/>
      <c r="C3261" s="87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</row>
    <row r="3262" spans="1:13" ht="20.100000000000001" customHeight="1" x14ac:dyDescent="0.2">
      <c r="A3262" s="62"/>
      <c r="B3262" s="86"/>
      <c r="C3262" s="87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</row>
    <row r="3263" spans="1:13" ht="20.100000000000001" customHeight="1" x14ac:dyDescent="0.2">
      <c r="A3263" s="62"/>
      <c r="B3263" s="86"/>
      <c r="C3263" s="87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</row>
    <row r="3264" spans="1:13" ht="20.100000000000001" customHeight="1" x14ac:dyDescent="0.2">
      <c r="A3264" s="62"/>
      <c r="B3264" s="86"/>
      <c r="C3264" s="87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</row>
    <row r="3265" spans="1:13" ht="20.100000000000001" customHeight="1" x14ac:dyDescent="0.2">
      <c r="A3265" s="62"/>
      <c r="B3265" s="86"/>
      <c r="C3265" s="87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</row>
    <row r="3266" spans="1:13" ht="20.100000000000001" customHeight="1" x14ac:dyDescent="0.2">
      <c r="A3266" s="62"/>
      <c r="B3266" s="86"/>
      <c r="C3266" s="87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</row>
    <row r="3267" spans="1:13" ht="20.100000000000001" customHeight="1" x14ac:dyDescent="0.2">
      <c r="A3267" s="62"/>
      <c r="B3267" s="86"/>
      <c r="C3267" s="87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</row>
    <row r="3268" spans="1:13" ht="20.100000000000001" customHeight="1" x14ac:dyDescent="0.2">
      <c r="A3268" s="62"/>
      <c r="B3268" s="86"/>
      <c r="C3268" s="87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</row>
    <row r="3269" spans="1:13" ht="20.100000000000001" customHeight="1" x14ac:dyDescent="0.2">
      <c r="A3269" s="62"/>
      <c r="B3269" s="86"/>
      <c r="C3269" s="87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</row>
    <row r="3270" spans="1:13" ht="20.100000000000001" customHeight="1" x14ac:dyDescent="0.2">
      <c r="A3270" s="62"/>
      <c r="B3270" s="86"/>
      <c r="C3270" s="87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</row>
    <row r="3271" spans="1:13" ht="20.100000000000001" customHeight="1" x14ac:dyDescent="0.2">
      <c r="A3271" s="62"/>
      <c r="B3271" s="86"/>
      <c r="C3271" s="87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</row>
    <row r="3272" spans="1:13" ht="20.100000000000001" customHeight="1" x14ac:dyDescent="0.2">
      <c r="A3272" s="62"/>
      <c r="B3272" s="86"/>
      <c r="C3272" s="87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</row>
    <row r="3273" spans="1:13" ht="20.100000000000001" customHeight="1" x14ac:dyDescent="0.2">
      <c r="A3273" s="62"/>
      <c r="B3273" s="86"/>
      <c r="C3273" s="87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</row>
    <row r="3274" spans="1:13" ht="20.100000000000001" customHeight="1" x14ac:dyDescent="0.2">
      <c r="A3274" s="62"/>
      <c r="B3274" s="86"/>
      <c r="C3274" s="87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</row>
    <row r="3275" spans="1:13" ht="20.100000000000001" customHeight="1" x14ac:dyDescent="0.2">
      <c r="A3275" s="62"/>
      <c r="B3275" s="86"/>
      <c r="C3275" s="87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</row>
    <row r="3276" spans="1:13" ht="20.100000000000001" customHeight="1" x14ac:dyDescent="0.2">
      <c r="A3276" s="62"/>
      <c r="B3276" s="86"/>
      <c r="C3276" s="87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</row>
    <row r="3277" spans="1:13" ht="20.100000000000001" customHeight="1" x14ac:dyDescent="0.2">
      <c r="A3277" s="62"/>
      <c r="B3277" s="86"/>
      <c r="C3277" s="87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</row>
    <row r="3278" spans="1:13" ht="20.100000000000001" customHeight="1" x14ac:dyDescent="0.2">
      <c r="A3278" s="62"/>
      <c r="B3278" s="86"/>
      <c r="C3278" s="87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</row>
    <row r="3279" spans="1:13" ht="20.100000000000001" customHeight="1" x14ac:dyDescent="0.2">
      <c r="A3279" s="62"/>
      <c r="B3279" s="86"/>
      <c r="C3279" s="87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</row>
    <row r="3280" spans="1:13" ht="20.100000000000001" customHeight="1" x14ac:dyDescent="0.2">
      <c r="A3280" s="62"/>
      <c r="B3280" s="86"/>
      <c r="C3280" s="87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</row>
    <row r="3281" spans="1:13" ht="20.100000000000001" customHeight="1" x14ac:dyDescent="0.2">
      <c r="A3281" s="62"/>
      <c r="B3281" s="86"/>
      <c r="C3281" s="87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</row>
    <row r="3282" spans="1:13" ht="20.100000000000001" customHeight="1" x14ac:dyDescent="0.2">
      <c r="A3282" s="62"/>
      <c r="B3282" s="86"/>
      <c r="C3282" s="87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</row>
    <row r="3283" spans="1:13" ht="20.100000000000001" customHeight="1" x14ac:dyDescent="0.2">
      <c r="A3283" s="62"/>
      <c r="B3283" s="86"/>
      <c r="C3283" s="87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</row>
    <row r="3284" spans="1:13" ht="20.100000000000001" customHeight="1" x14ac:dyDescent="0.2">
      <c r="A3284" s="62"/>
      <c r="B3284" s="86"/>
      <c r="C3284" s="87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</row>
    <row r="3285" spans="1:13" ht="20.100000000000001" customHeight="1" x14ac:dyDescent="0.2">
      <c r="A3285" s="62"/>
      <c r="B3285" s="86"/>
      <c r="C3285" s="87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</row>
    <row r="3286" spans="1:13" ht="20.100000000000001" customHeight="1" x14ac:dyDescent="0.2">
      <c r="A3286" s="62"/>
      <c r="B3286" s="86"/>
      <c r="C3286" s="87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</row>
    <row r="3287" spans="1:13" ht="20.100000000000001" customHeight="1" x14ac:dyDescent="0.2">
      <c r="A3287" s="62"/>
      <c r="B3287" s="86"/>
      <c r="C3287" s="87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</row>
    <row r="3288" spans="1:13" ht="20.100000000000001" customHeight="1" x14ac:dyDescent="0.2">
      <c r="A3288" s="62"/>
      <c r="B3288" s="86"/>
      <c r="C3288" s="87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</row>
    <row r="3289" spans="1:13" ht="20.100000000000001" customHeight="1" x14ac:dyDescent="0.2">
      <c r="A3289" s="62"/>
      <c r="B3289" s="86"/>
      <c r="C3289" s="87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</row>
    <row r="3290" spans="1:13" ht="20.100000000000001" customHeight="1" x14ac:dyDescent="0.2">
      <c r="A3290" s="62"/>
      <c r="B3290" s="86"/>
      <c r="C3290" s="87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</row>
    <row r="3291" spans="1:13" ht="20.100000000000001" customHeight="1" x14ac:dyDescent="0.2">
      <c r="A3291" s="62"/>
      <c r="B3291" s="86"/>
      <c r="C3291" s="87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</row>
    <row r="3292" spans="1:13" ht="20.100000000000001" customHeight="1" x14ac:dyDescent="0.2">
      <c r="A3292" s="62"/>
      <c r="B3292" s="86"/>
      <c r="C3292" s="87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</row>
    <row r="3293" spans="1:13" ht="20.100000000000001" customHeight="1" x14ac:dyDescent="0.2">
      <c r="A3293" s="62"/>
      <c r="B3293" s="86"/>
      <c r="C3293" s="87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</row>
    <row r="3294" spans="1:13" ht="20.100000000000001" customHeight="1" x14ac:dyDescent="0.2">
      <c r="A3294" s="62"/>
      <c r="B3294" s="86"/>
      <c r="C3294" s="87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</row>
    <row r="3295" spans="1:13" ht="20.100000000000001" customHeight="1" x14ac:dyDescent="0.2">
      <c r="A3295" s="62"/>
      <c r="B3295" s="86"/>
      <c r="C3295" s="87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</row>
    <row r="3296" spans="1:13" ht="20.100000000000001" customHeight="1" x14ac:dyDescent="0.2">
      <c r="A3296" s="62"/>
      <c r="B3296" s="86"/>
      <c r="C3296" s="87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</row>
    <row r="3297" spans="1:13" ht="20.100000000000001" customHeight="1" x14ac:dyDescent="0.2">
      <c r="A3297" s="62"/>
      <c r="B3297" s="86"/>
      <c r="C3297" s="87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</row>
    <row r="3298" spans="1:13" ht="20.100000000000001" customHeight="1" x14ac:dyDescent="0.2">
      <c r="A3298" s="62"/>
      <c r="B3298" s="86"/>
      <c r="C3298" s="87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</row>
    <row r="3299" spans="1:13" ht="20.100000000000001" customHeight="1" x14ac:dyDescent="0.2">
      <c r="A3299" s="62"/>
      <c r="B3299" s="86"/>
      <c r="C3299" s="87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</row>
    <row r="3300" spans="1:13" ht="20.100000000000001" customHeight="1" x14ac:dyDescent="0.2">
      <c r="A3300" s="62"/>
      <c r="B3300" s="86"/>
      <c r="C3300" s="87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</row>
    <row r="3301" spans="1:13" ht="20.100000000000001" customHeight="1" x14ac:dyDescent="0.2">
      <c r="A3301" s="62"/>
      <c r="B3301" s="86"/>
      <c r="C3301" s="87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</row>
    <row r="3302" spans="1:13" ht="20.100000000000001" customHeight="1" x14ac:dyDescent="0.2">
      <c r="A3302" s="62"/>
      <c r="B3302" s="86"/>
      <c r="C3302" s="87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</row>
    <row r="3303" spans="1:13" ht="20.100000000000001" customHeight="1" x14ac:dyDescent="0.2">
      <c r="A3303" s="62"/>
      <c r="B3303" s="86"/>
      <c r="C3303" s="87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</row>
    <row r="3304" spans="1:13" ht="20.100000000000001" customHeight="1" x14ac:dyDescent="0.2">
      <c r="A3304" s="62"/>
      <c r="B3304" s="86"/>
      <c r="C3304" s="87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</row>
    <row r="3305" spans="1:13" ht="20.100000000000001" customHeight="1" x14ac:dyDescent="0.2">
      <c r="A3305" s="62"/>
      <c r="B3305" s="86"/>
      <c r="C3305" s="87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</row>
    <row r="3306" spans="1:13" ht="20.100000000000001" customHeight="1" x14ac:dyDescent="0.2">
      <c r="A3306" s="62"/>
      <c r="B3306" s="86"/>
      <c r="C3306" s="87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</row>
    <row r="3307" spans="1:13" ht="20.100000000000001" customHeight="1" x14ac:dyDescent="0.2">
      <c r="A3307" s="62"/>
      <c r="B3307" s="86"/>
      <c r="C3307" s="87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</row>
    <row r="3308" spans="1:13" ht="20.100000000000001" customHeight="1" x14ac:dyDescent="0.2">
      <c r="A3308" s="62"/>
      <c r="B3308" s="86"/>
      <c r="C3308" s="87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</row>
    <row r="3309" spans="1:13" ht="20.100000000000001" customHeight="1" x14ac:dyDescent="0.2">
      <c r="A3309" s="62"/>
      <c r="B3309" s="86"/>
      <c r="C3309" s="87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</row>
    <row r="3310" spans="1:13" ht="20.100000000000001" customHeight="1" x14ac:dyDescent="0.2">
      <c r="A3310" s="62"/>
      <c r="B3310" s="86"/>
      <c r="C3310" s="87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</row>
    <row r="3311" spans="1:13" ht="20.100000000000001" customHeight="1" x14ac:dyDescent="0.2">
      <c r="A3311" s="62"/>
      <c r="B3311" s="86"/>
      <c r="C3311" s="87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</row>
    <row r="3312" spans="1:13" ht="20.100000000000001" customHeight="1" x14ac:dyDescent="0.2">
      <c r="A3312" s="62"/>
      <c r="B3312" s="86"/>
      <c r="C3312" s="87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</row>
    <row r="3313" spans="1:13" ht="20.100000000000001" customHeight="1" x14ac:dyDescent="0.2">
      <c r="A3313" s="62"/>
      <c r="B3313" s="86"/>
      <c r="C3313" s="87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</row>
    <row r="3314" spans="1:13" ht="20.100000000000001" customHeight="1" x14ac:dyDescent="0.2">
      <c r="A3314" s="62"/>
      <c r="B3314" s="86"/>
      <c r="C3314" s="87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</row>
    <row r="3315" spans="1:13" ht="20.100000000000001" customHeight="1" x14ac:dyDescent="0.2">
      <c r="A3315" s="62"/>
      <c r="B3315" s="86"/>
      <c r="C3315" s="87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</row>
    <row r="3316" spans="1:13" ht="20.100000000000001" customHeight="1" x14ac:dyDescent="0.2">
      <c r="A3316" s="62"/>
      <c r="B3316" s="86"/>
      <c r="C3316" s="87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</row>
    <row r="3317" spans="1:13" ht="20.100000000000001" customHeight="1" x14ac:dyDescent="0.2">
      <c r="A3317" s="62"/>
      <c r="B3317" s="86"/>
      <c r="C3317" s="87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</row>
    <row r="3318" spans="1:13" ht="20.100000000000001" customHeight="1" x14ac:dyDescent="0.2">
      <c r="A3318" s="62"/>
      <c r="B3318" s="86"/>
      <c r="C3318" s="87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</row>
    <row r="3319" spans="1:13" ht="20.100000000000001" customHeight="1" x14ac:dyDescent="0.2">
      <c r="A3319" s="62"/>
      <c r="B3319" s="86"/>
      <c r="C3319" s="87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</row>
    <row r="3320" spans="1:13" ht="20.100000000000001" customHeight="1" x14ac:dyDescent="0.2">
      <c r="A3320" s="62"/>
      <c r="B3320" s="86"/>
      <c r="C3320" s="87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</row>
    <row r="3321" spans="1:13" ht="20.100000000000001" customHeight="1" x14ac:dyDescent="0.2">
      <c r="A3321" s="62"/>
      <c r="B3321" s="86"/>
      <c r="C3321" s="87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</row>
    <row r="3322" spans="1:13" ht="20.100000000000001" customHeight="1" x14ac:dyDescent="0.2">
      <c r="A3322" s="62"/>
      <c r="B3322" s="86"/>
      <c r="C3322" s="87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</row>
    <row r="3323" spans="1:13" ht="20.100000000000001" customHeight="1" x14ac:dyDescent="0.2">
      <c r="A3323" s="62"/>
      <c r="B3323" s="86"/>
      <c r="C3323" s="87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</row>
    <row r="3324" spans="1:13" ht="20.100000000000001" customHeight="1" x14ac:dyDescent="0.2">
      <c r="A3324" s="62"/>
      <c r="B3324" s="86"/>
      <c r="C3324" s="87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</row>
    <row r="3325" spans="1:13" ht="20.100000000000001" customHeight="1" x14ac:dyDescent="0.2">
      <c r="A3325" s="62"/>
      <c r="B3325" s="86"/>
      <c r="C3325" s="87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</row>
    <row r="3326" spans="1:13" ht="20.100000000000001" customHeight="1" x14ac:dyDescent="0.2">
      <c r="A3326" s="62"/>
      <c r="B3326" s="86"/>
      <c r="C3326" s="87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</row>
    <row r="3327" spans="1:13" ht="20.100000000000001" customHeight="1" x14ac:dyDescent="0.2">
      <c r="A3327" s="62"/>
      <c r="B3327" s="86"/>
      <c r="C3327" s="87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</row>
    <row r="3328" spans="1:13" ht="20.100000000000001" customHeight="1" x14ac:dyDescent="0.2">
      <c r="A3328" s="62"/>
      <c r="B3328" s="86"/>
      <c r="C3328" s="87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</row>
    <row r="3329" spans="1:13" ht="20.100000000000001" customHeight="1" x14ac:dyDescent="0.2">
      <c r="A3329" s="62"/>
      <c r="B3329" s="86"/>
      <c r="C3329" s="87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</row>
    <row r="3330" spans="1:13" ht="20.100000000000001" customHeight="1" x14ac:dyDescent="0.2">
      <c r="A3330" s="62"/>
      <c r="B3330" s="86"/>
      <c r="C3330" s="87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</row>
    <row r="3331" spans="1:13" ht="20.100000000000001" customHeight="1" x14ac:dyDescent="0.2">
      <c r="A3331" s="62"/>
      <c r="B3331" s="86"/>
      <c r="C3331" s="87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</row>
    <row r="3332" spans="1:13" ht="20.100000000000001" customHeight="1" x14ac:dyDescent="0.2">
      <c r="A3332" s="62"/>
      <c r="B3332" s="86"/>
      <c r="C3332" s="87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</row>
    <row r="3333" spans="1:13" ht="20.100000000000001" customHeight="1" x14ac:dyDescent="0.2">
      <c r="A3333" s="62"/>
      <c r="B3333" s="86"/>
      <c r="C3333" s="87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</row>
    <row r="3334" spans="1:13" ht="20.100000000000001" customHeight="1" x14ac:dyDescent="0.2">
      <c r="A3334" s="62"/>
      <c r="B3334" s="86"/>
      <c r="C3334" s="87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</row>
    <row r="3335" spans="1:13" ht="20.100000000000001" customHeight="1" x14ac:dyDescent="0.2">
      <c r="A3335" s="62"/>
      <c r="B3335" s="86"/>
      <c r="C3335" s="87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</row>
    <row r="3336" spans="1:13" ht="20.100000000000001" customHeight="1" x14ac:dyDescent="0.2">
      <c r="A3336" s="62"/>
      <c r="B3336" s="86"/>
      <c r="C3336" s="87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</row>
    <row r="3337" spans="1:13" ht="20.100000000000001" customHeight="1" x14ac:dyDescent="0.2">
      <c r="A3337" s="62"/>
      <c r="B3337" s="86"/>
      <c r="C3337" s="87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</row>
    <row r="3338" spans="1:13" ht="20.100000000000001" customHeight="1" x14ac:dyDescent="0.2">
      <c r="A3338" s="62"/>
      <c r="B3338" s="86"/>
      <c r="C3338" s="87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</row>
    <row r="3339" spans="1:13" ht="20.100000000000001" customHeight="1" x14ac:dyDescent="0.2">
      <c r="A3339" s="62"/>
      <c r="B3339" s="86"/>
      <c r="C3339" s="87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</row>
    <row r="3340" spans="1:13" ht="20.100000000000001" customHeight="1" x14ac:dyDescent="0.2">
      <c r="A3340" s="62"/>
      <c r="B3340" s="86"/>
      <c r="C3340" s="87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</row>
    <row r="3341" spans="1:13" ht="20.100000000000001" customHeight="1" x14ac:dyDescent="0.2">
      <c r="A3341" s="62"/>
      <c r="B3341" s="86"/>
      <c r="C3341" s="87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</row>
    <row r="3342" spans="1:13" ht="20.100000000000001" customHeight="1" x14ac:dyDescent="0.2">
      <c r="A3342" s="62"/>
      <c r="B3342" s="86"/>
      <c r="C3342" s="87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</row>
    <row r="3343" spans="1:13" ht="20.100000000000001" customHeight="1" x14ac:dyDescent="0.2">
      <c r="A3343" s="62"/>
      <c r="B3343" s="86"/>
      <c r="C3343" s="87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</row>
    <row r="3344" spans="1:13" ht="20.100000000000001" customHeight="1" x14ac:dyDescent="0.2">
      <c r="A3344" s="62"/>
      <c r="B3344" s="86"/>
      <c r="C3344" s="87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</row>
    <row r="3345" spans="1:13" ht="20.100000000000001" customHeight="1" x14ac:dyDescent="0.2">
      <c r="A3345" s="62"/>
      <c r="B3345" s="86"/>
      <c r="C3345" s="87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</row>
    <row r="3346" spans="1:13" ht="20.100000000000001" customHeight="1" x14ac:dyDescent="0.2">
      <c r="A3346" s="62"/>
      <c r="B3346" s="86"/>
      <c r="C3346" s="87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</row>
    <row r="3347" spans="1:13" ht="20.100000000000001" customHeight="1" x14ac:dyDescent="0.2">
      <c r="A3347" s="62"/>
      <c r="B3347" s="86"/>
      <c r="C3347" s="87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</row>
    <row r="3348" spans="1:13" ht="20.100000000000001" customHeight="1" x14ac:dyDescent="0.2">
      <c r="A3348" s="62"/>
      <c r="B3348" s="86"/>
      <c r="C3348" s="87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</row>
    <row r="3349" spans="1:13" ht="20.100000000000001" customHeight="1" x14ac:dyDescent="0.2">
      <c r="A3349" s="62"/>
      <c r="B3349" s="86"/>
      <c r="C3349" s="87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</row>
    <row r="3350" spans="1:13" ht="20.100000000000001" customHeight="1" x14ac:dyDescent="0.2">
      <c r="A3350" s="62"/>
      <c r="B3350" s="86"/>
      <c r="C3350" s="87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</row>
    <row r="3351" spans="1:13" ht="20.100000000000001" customHeight="1" x14ac:dyDescent="0.2">
      <c r="A3351" s="62"/>
      <c r="B3351" s="86"/>
      <c r="C3351" s="87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</row>
    <row r="3352" spans="1:13" ht="20.100000000000001" customHeight="1" x14ac:dyDescent="0.2">
      <c r="A3352" s="62"/>
      <c r="B3352" s="86"/>
      <c r="C3352" s="87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</row>
    <row r="3353" spans="1:13" ht="20.100000000000001" customHeight="1" x14ac:dyDescent="0.2">
      <c r="A3353" s="62"/>
      <c r="B3353" s="86"/>
      <c r="C3353" s="87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</row>
    <row r="3354" spans="1:13" ht="20.100000000000001" customHeight="1" x14ac:dyDescent="0.2">
      <c r="A3354" s="62"/>
      <c r="B3354" s="86"/>
      <c r="C3354" s="87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</row>
    <row r="3355" spans="1:13" ht="20.100000000000001" customHeight="1" x14ac:dyDescent="0.2">
      <c r="A3355" s="62"/>
      <c r="B3355" s="86"/>
      <c r="C3355" s="87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</row>
    <row r="3356" spans="1:13" ht="20.100000000000001" customHeight="1" x14ac:dyDescent="0.2">
      <c r="A3356" s="62"/>
      <c r="B3356" s="86"/>
      <c r="C3356" s="87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</row>
    <row r="3357" spans="1:13" ht="20.100000000000001" customHeight="1" x14ac:dyDescent="0.2">
      <c r="A3357" s="62"/>
      <c r="B3357" s="86"/>
      <c r="C3357" s="87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</row>
    <row r="3358" spans="1:13" ht="20.100000000000001" customHeight="1" x14ac:dyDescent="0.2">
      <c r="A3358" s="62"/>
      <c r="B3358" s="86"/>
      <c r="C3358" s="87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</row>
    <row r="3359" spans="1:13" ht="20.100000000000001" customHeight="1" x14ac:dyDescent="0.2">
      <c r="A3359" s="62"/>
      <c r="B3359" s="86"/>
      <c r="C3359" s="87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</row>
    <row r="3360" spans="1:13" ht="20.100000000000001" customHeight="1" x14ac:dyDescent="0.2">
      <c r="A3360" s="62"/>
      <c r="B3360" s="86"/>
      <c r="C3360" s="87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</row>
    <row r="3361" spans="1:13" ht="20.100000000000001" customHeight="1" x14ac:dyDescent="0.2">
      <c r="A3361" s="62"/>
      <c r="B3361" s="86"/>
      <c r="C3361" s="87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</row>
    <row r="3362" spans="1:13" ht="20.100000000000001" customHeight="1" x14ac:dyDescent="0.2">
      <c r="A3362" s="62"/>
      <c r="B3362" s="86"/>
      <c r="C3362" s="87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</row>
    <row r="3363" spans="1:13" ht="20.100000000000001" customHeight="1" x14ac:dyDescent="0.2">
      <c r="A3363" s="62"/>
      <c r="B3363" s="86"/>
      <c r="C3363" s="87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</row>
    <row r="3364" spans="1:13" ht="20.100000000000001" customHeight="1" x14ac:dyDescent="0.2">
      <c r="A3364" s="62"/>
      <c r="B3364" s="86"/>
      <c r="C3364" s="87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</row>
    <row r="3365" spans="1:13" ht="20.100000000000001" customHeight="1" x14ac:dyDescent="0.2">
      <c r="A3365" s="62"/>
      <c r="B3365" s="86"/>
      <c r="C3365" s="87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</row>
    <row r="3366" spans="1:13" ht="20.100000000000001" customHeight="1" x14ac:dyDescent="0.2">
      <c r="A3366" s="62"/>
      <c r="B3366" s="86"/>
      <c r="C3366" s="87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</row>
    <row r="3367" spans="1:13" ht="20.100000000000001" customHeight="1" x14ac:dyDescent="0.2">
      <c r="A3367" s="62"/>
      <c r="B3367" s="86"/>
      <c r="C3367" s="87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</row>
    <row r="3368" spans="1:13" ht="20.100000000000001" customHeight="1" x14ac:dyDescent="0.2">
      <c r="A3368" s="62"/>
      <c r="B3368" s="86"/>
      <c r="C3368" s="87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</row>
    <row r="3369" spans="1:13" ht="20.100000000000001" customHeight="1" x14ac:dyDescent="0.2">
      <c r="A3369" s="62"/>
      <c r="B3369" s="86"/>
      <c r="C3369" s="87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</row>
    <row r="3370" spans="1:13" ht="20.100000000000001" customHeight="1" x14ac:dyDescent="0.2">
      <c r="A3370" s="62"/>
      <c r="B3370" s="86"/>
      <c r="C3370" s="87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</row>
    <row r="3371" spans="1:13" ht="20.100000000000001" customHeight="1" x14ac:dyDescent="0.2">
      <c r="A3371" s="62"/>
      <c r="B3371" s="86"/>
      <c r="C3371" s="87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</row>
    <row r="3372" spans="1:13" ht="20.100000000000001" customHeight="1" x14ac:dyDescent="0.2">
      <c r="A3372" s="62"/>
      <c r="B3372" s="86"/>
      <c r="C3372" s="87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</row>
    <row r="3373" spans="1:13" ht="20.100000000000001" customHeight="1" x14ac:dyDescent="0.2">
      <c r="A3373" s="62"/>
      <c r="B3373" s="86"/>
      <c r="C3373" s="87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</row>
    <row r="3374" spans="1:13" ht="20.100000000000001" customHeight="1" x14ac:dyDescent="0.2">
      <c r="A3374" s="62"/>
      <c r="B3374" s="86"/>
      <c r="C3374" s="87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</row>
    <row r="3375" spans="1:13" ht="20.100000000000001" customHeight="1" x14ac:dyDescent="0.2">
      <c r="A3375" s="62"/>
      <c r="B3375" s="86"/>
      <c r="C3375" s="87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</row>
    <row r="3376" spans="1:13" ht="20.100000000000001" customHeight="1" x14ac:dyDescent="0.2">
      <c r="A3376" s="62"/>
      <c r="B3376" s="86"/>
      <c r="C3376" s="87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</row>
    <row r="3377" spans="1:13" ht="20.100000000000001" customHeight="1" x14ac:dyDescent="0.2">
      <c r="A3377" s="62"/>
      <c r="B3377" s="86"/>
      <c r="C3377" s="87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</row>
    <row r="3378" spans="1:13" ht="20.100000000000001" customHeight="1" x14ac:dyDescent="0.2">
      <c r="A3378" s="62"/>
      <c r="B3378" s="86"/>
      <c r="C3378" s="87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</row>
    <row r="3379" spans="1:13" ht="20.100000000000001" customHeight="1" x14ac:dyDescent="0.2">
      <c r="A3379" s="62"/>
      <c r="B3379" s="86"/>
      <c r="C3379" s="87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</row>
    <row r="3380" spans="1:13" ht="20.100000000000001" customHeight="1" x14ac:dyDescent="0.2">
      <c r="A3380" s="62"/>
      <c r="B3380" s="86"/>
      <c r="C3380" s="87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</row>
    <row r="3381" spans="1:13" ht="20.100000000000001" customHeight="1" x14ac:dyDescent="0.2">
      <c r="A3381" s="62"/>
      <c r="B3381" s="86"/>
      <c r="C3381" s="87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</row>
    <row r="3382" spans="1:13" ht="20.100000000000001" customHeight="1" x14ac:dyDescent="0.2">
      <c r="A3382" s="62"/>
      <c r="B3382" s="86"/>
      <c r="C3382" s="87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</row>
    <row r="3383" spans="1:13" ht="20.100000000000001" customHeight="1" x14ac:dyDescent="0.2">
      <c r="A3383" s="62"/>
      <c r="B3383" s="86"/>
      <c r="C3383" s="87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</row>
    <row r="3384" spans="1:13" ht="20.100000000000001" customHeight="1" x14ac:dyDescent="0.2">
      <c r="A3384" s="62"/>
      <c r="B3384" s="86"/>
      <c r="C3384" s="87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</row>
    <row r="3385" spans="1:13" ht="20.100000000000001" customHeight="1" x14ac:dyDescent="0.2">
      <c r="A3385" s="62"/>
      <c r="B3385" s="86"/>
      <c r="C3385" s="87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</row>
    <row r="3386" spans="1:13" ht="20.100000000000001" customHeight="1" x14ac:dyDescent="0.2">
      <c r="A3386" s="62"/>
      <c r="B3386" s="86"/>
      <c r="C3386" s="87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</row>
    <row r="3387" spans="1:13" ht="20.100000000000001" customHeight="1" x14ac:dyDescent="0.2">
      <c r="A3387" s="62"/>
      <c r="B3387" s="86"/>
      <c r="C3387" s="87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</row>
    <row r="3388" spans="1:13" ht="20.100000000000001" customHeight="1" x14ac:dyDescent="0.2">
      <c r="A3388" s="62"/>
      <c r="B3388" s="86"/>
      <c r="C3388" s="87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</row>
    <row r="3389" spans="1:13" ht="20.100000000000001" customHeight="1" x14ac:dyDescent="0.2">
      <c r="A3389" s="62"/>
      <c r="B3389" s="86"/>
      <c r="C3389" s="87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</row>
    <row r="3390" spans="1:13" ht="20.100000000000001" customHeight="1" x14ac:dyDescent="0.2">
      <c r="A3390" s="62"/>
      <c r="B3390" s="86"/>
      <c r="C3390" s="87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</row>
    <row r="3391" spans="1:13" ht="20.100000000000001" customHeight="1" x14ac:dyDescent="0.2">
      <c r="A3391" s="62"/>
      <c r="B3391" s="86"/>
      <c r="C3391" s="87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</row>
    <row r="3392" spans="1:13" ht="20.100000000000001" customHeight="1" x14ac:dyDescent="0.2">
      <c r="A3392" s="62"/>
      <c r="B3392" s="86"/>
      <c r="C3392" s="87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</row>
    <row r="3393" spans="1:13" ht="20.100000000000001" customHeight="1" x14ac:dyDescent="0.2">
      <c r="A3393" s="62"/>
      <c r="B3393" s="86"/>
      <c r="C3393" s="87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</row>
    <row r="3394" spans="1:13" ht="20.100000000000001" customHeight="1" x14ac:dyDescent="0.2">
      <c r="A3394" s="62"/>
      <c r="B3394" s="86"/>
      <c r="C3394" s="87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</row>
    <row r="3395" spans="1:13" ht="20.100000000000001" customHeight="1" x14ac:dyDescent="0.2">
      <c r="A3395" s="62"/>
      <c r="B3395" s="86"/>
      <c r="C3395" s="87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</row>
    <row r="3396" spans="1:13" ht="20.100000000000001" customHeight="1" x14ac:dyDescent="0.2">
      <c r="A3396" s="62"/>
      <c r="B3396" s="86"/>
      <c r="C3396" s="87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</row>
    <row r="3397" spans="1:13" ht="20.100000000000001" customHeight="1" x14ac:dyDescent="0.2">
      <c r="A3397" s="62"/>
      <c r="B3397" s="86"/>
      <c r="C3397" s="87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</row>
    <row r="3398" spans="1:13" ht="20.100000000000001" customHeight="1" x14ac:dyDescent="0.2">
      <c r="A3398" s="62"/>
      <c r="B3398" s="86"/>
      <c r="C3398" s="87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</row>
    <row r="3399" spans="1:13" ht="20.100000000000001" customHeight="1" x14ac:dyDescent="0.2">
      <c r="A3399" s="62"/>
      <c r="B3399" s="86"/>
      <c r="C3399" s="87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</row>
    <row r="3400" spans="1:13" ht="20.100000000000001" customHeight="1" x14ac:dyDescent="0.2">
      <c r="A3400" s="62"/>
      <c r="B3400" s="86"/>
      <c r="C3400" s="87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</row>
    <row r="3401" spans="1:13" ht="20.100000000000001" customHeight="1" x14ac:dyDescent="0.2">
      <c r="A3401" s="62"/>
      <c r="B3401" s="86"/>
      <c r="C3401" s="87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</row>
    <row r="3402" spans="1:13" ht="20.100000000000001" customHeight="1" x14ac:dyDescent="0.2">
      <c r="A3402" s="62"/>
      <c r="B3402" s="86"/>
      <c r="C3402" s="87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</row>
    <row r="3403" spans="1:13" ht="20.100000000000001" customHeight="1" x14ac:dyDescent="0.2">
      <c r="A3403" s="62"/>
      <c r="B3403" s="86"/>
      <c r="C3403" s="87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</row>
    <row r="3404" spans="1:13" ht="20.100000000000001" customHeight="1" x14ac:dyDescent="0.2">
      <c r="A3404" s="62"/>
      <c r="B3404" s="86"/>
      <c r="C3404" s="87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</row>
    <row r="3405" spans="1:13" ht="20.100000000000001" customHeight="1" x14ac:dyDescent="0.2">
      <c r="A3405" s="62"/>
      <c r="B3405" s="86"/>
      <c r="C3405" s="87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</row>
    <row r="3406" spans="1:13" ht="20.100000000000001" customHeight="1" x14ac:dyDescent="0.2">
      <c r="A3406" s="62"/>
      <c r="B3406" s="86"/>
      <c r="C3406" s="87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</row>
    <row r="3407" spans="1:13" ht="20.100000000000001" customHeight="1" x14ac:dyDescent="0.2">
      <c r="A3407" s="62"/>
      <c r="B3407" s="86"/>
      <c r="C3407" s="87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</row>
    <row r="3408" spans="1:13" ht="20.100000000000001" customHeight="1" x14ac:dyDescent="0.2">
      <c r="A3408" s="62"/>
      <c r="B3408" s="86"/>
      <c r="C3408" s="87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</row>
    <row r="3409" spans="1:13" ht="20.100000000000001" customHeight="1" x14ac:dyDescent="0.2">
      <c r="A3409" s="62"/>
      <c r="B3409" s="86"/>
      <c r="C3409" s="87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</row>
    <row r="3410" spans="1:13" ht="20.100000000000001" customHeight="1" x14ac:dyDescent="0.2">
      <c r="A3410" s="62"/>
      <c r="B3410" s="86"/>
      <c r="C3410" s="87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</row>
    <row r="3411" spans="1:13" ht="20.100000000000001" customHeight="1" x14ac:dyDescent="0.2">
      <c r="A3411" s="62"/>
      <c r="B3411" s="86"/>
      <c r="C3411" s="87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</row>
    <row r="3412" spans="1:13" ht="20.100000000000001" customHeight="1" x14ac:dyDescent="0.2">
      <c r="A3412" s="62"/>
      <c r="B3412" s="86"/>
      <c r="C3412" s="87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</row>
    <row r="3413" spans="1:13" ht="20.100000000000001" customHeight="1" x14ac:dyDescent="0.2">
      <c r="A3413" s="62"/>
      <c r="B3413" s="86"/>
      <c r="C3413" s="87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</row>
    <row r="3414" spans="1:13" ht="20.100000000000001" customHeight="1" x14ac:dyDescent="0.2">
      <c r="A3414" s="62"/>
      <c r="B3414" s="86"/>
      <c r="C3414" s="87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</row>
    <row r="3415" spans="1:13" ht="20.100000000000001" customHeight="1" x14ac:dyDescent="0.2">
      <c r="A3415" s="62"/>
      <c r="B3415" s="86"/>
      <c r="C3415" s="87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</row>
    <row r="3416" spans="1:13" ht="20.100000000000001" customHeight="1" x14ac:dyDescent="0.2">
      <c r="A3416" s="62"/>
      <c r="B3416" s="86"/>
      <c r="C3416" s="87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</row>
    <row r="3417" spans="1:13" ht="20.100000000000001" customHeight="1" x14ac:dyDescent="0.2">
      <c r="A3417" s="62"/>
      <c r="B3417" s="86"/>
      <c r="C3417" s="87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</row>
    <row r="3418" spans="1:13" ht="20.100000000000001" customHeight="1" x14ac:dyDescent="0.2">
      <c r="A3418" s="62"/>
      <c r="B3418" s="86"/>
      <c r="C3418" s="87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</row>
    <row r="3419" spans="1:13" ht="20.100000000000001" customHeight="1" x14ac:dyDescent="0.2">
      <c r="A3419" s="62"/>
      <c r="B3419" s="86"/>
      <c r="C3419" s="87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</row>
    <row r="3420" spans="1:13" ht="20.100000000000001" customHeight="1" x14ac:dyDescent="0.2">
      <c r="A3420" s="62"/>
      <c r="B3420" s="86"/>
      <c r="C3420" s="87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</row>
    <row r="3421" spans="1:13" ht="20.100000000000001" customHeight="1" x14ac:dyDescent="0.2">
      <c r="A3421" s="62"/>
      <c r="B3421" s="86"/>
      <c r="C3421" s="87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</row>
    <row r="3422" spans="1:13" ht="20.100000000000001" customHeight="1" x14ac:dyDescent="0.2">
      <c r="A3422" s="62"/>
      <c r="B3422" s="86"/>
      <c r="C3422" s="87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</row>
    <row r="3423" spans="1:13" ht="20.100000000000001" customHeight="1" x14ac:dyDescent="0.2">
      <c r="A3423" s="62"/>
      <c r="B3423" s="86"/>
      <c r="C3423" s="87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</row>
    <row r="3424" spans="1:13" ht="20.100000000000001" customHeight="1" x14ac:dyDescent="0.2">
      <c r="A3424" s="62"/>
      <c r="B3424" s="86"/>
      <c r="C3424" s="87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</row>
    <row r="3425" spans="1:13" ht="20.100000000000001" customHeight="1" x14ac:dyDescent="0.2">
      <c r="A3425" s="62"/>
      <c r="B3425" s="86"/>
      <c r="C3425" s="87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</row>
    <row r="3426" spans="1:13" ht="20.100000000000001" customHeight="1" x14ac:dyDescent="0.2">
      <c r="A3426" s="62"/>
      <c r="B3426" s="86"/>
      <c r="C3426" s="87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</row>
    <row r="3427" spans="1:13" ht="20.100000000000001" customHeight="1" x14ac:dyDescent="0.2">
      <c r="A3427" s="62"/>
      <c r="B3427" s="86"/>
      <c r="C3427" s="87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</row>
    <row r="3428" spans="1:13" ht="20.100000000000001" customHeight="1" x14ac:dyDescent="0.2">
      <c r="A3428" s="62"/>
      <c r="B3428" s="86"/>
      <c r="C3428" s="87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</row>
    <row r="3429" spans="1:13" ht="20.100000000000001" customHeight="1" x14ac:dyDescent="0.2">
      <c r="A3429" s="62"/>
      <c r="B3429" s="86"/>
      <c r="C3429" s="87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</row>
    <row r="3430" spans="1:13" ht="20.100000000000001" customHeight="1" x14ac:dyDescent="0.2">
      <c r="A3430" s="62"/>
      <c r="B3430" s="86"/>
      <c r="C3430" s="87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</row>
    <row r="3431" spans="1:13" ht="20.100000000000001" customHeight="1" x14ac:dyDescent="0.2">
      <c r="A3431" s="62"/>
      <c r="B3431" s="86"/>
      <c r="C3431" s="87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</row>
    <row r="3432" spans="1:13" ht="20.100000000000001" customHeight="1" x14ac:dyDescent="0.2">
      <c r="A3432" s="62"/>
      <c r="B3432" s="86"/>
      <c r="C3432" s="87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</row>
    <row r="3433" spans="1:13" ht="20.100000000000001" customHeight="1" x14ac:dyDescent="0.2">
      <c r="A3433" s="62"/>
      <c r="B3433" s="86"/>
      <c r="C3433" s="87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</row>
    <row r="3434" spans="1:13" ht="20.100000000000001" customHeight="1" x14ac:dyDescent="0.2">
      <c r="A3434" s="62"/>
      <c r="B3434" s="86"/>
      <c r="C3434" s="87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</row>
    <row r="3435" spans="1:13" ht="20.100000000000001" customHeight="1" x14ac:dyDescent="0.2">
      <c r="A3435" s="62"/>
      <c r="B3435" s="86"/>
      <c r="C3435" s="87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</row>
    <row r="3436" spans="1:13" ht="20.100000000000001" customHeight="1" x14ac:dyDescent="0.2">
      <c r="A3436" s="62"/>
      <c r="B3436" s="86"/>
      <c r="C3436" s="87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</row>
    <row r="3437" spans="1:13" ht="20.100000000000001" customHeight="1" x14ac:dyDescent="0.2">
      <c r="A3437" s="62"/>
      <c r="B3437" s="86"/>
      <c r="C3437" s="87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</row>
    <row r="3438" spans="1:13" ht="20.100000000000001" customHeight="1" x14ac:dyDescent="0.2">
      <c r="A3438" s="62"/>
      <c r="B3438" s="86"/>
      <c r="C3438" s="87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</row>
    <row r="3439" spans="1:13" ht="20.100000000000001" customHeight="1" x14ac:dyDescent="0.2">
      <c r="A3439" s="62"/>
      <c r="B3439" s="86"/>
      <c r="C3439" s="87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</row>
    <row r="3440" spans="1:13" ht="20.100000000000001" customHeight="1" x14ac:dyDescent="0.2">
      <c r="A3440" s="62"/>
      <c r="B3440" s="86"/>
      <c r="C3440" s="87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</row>
    <row r="3441" spans="1:13" ht="20.100000000000001" customHeight="1" x14ac:dyDescent="0.2">
      <c r="A3441" s="62"/>
      <c r="B3441" s="86"/>
      <c r="C3441" s="87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</row>
    <row r="3442" spans="1:13" ht="20.100000000000001" customHeight="1" x14ac:dyDescent="0.2">
      <c r="A3442" s="62"/>
      <c r="B3442" s="86"/>
      <c r="C3442" s="87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</row>
    <row r="3443" spans="1:13" ht="20.100000000000001" customHeight="1" x14ac:dyDescent="0.2">
      <c r="A3443" s="62"/>
      <c r="B3443" s="86"/>
      <c r="C3443" s="87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</row>
    <row r="3444" spans="1:13" ht="20.100000000000001" customHeight="1" x14ac:dyDescent="0.2">
      <c r="A3444" s="62"/>
      <c r="B3444" s="86"/>
      <c r="C3444" s="87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</row>
    <row r="3445" spans="1:13" ht="20.100000000000001" customHeight="1" x14ac:dyDescent="0.2">
      <c r="A3445" s="62"/>
      <c r="B3445" s="86"/>
      <c r="C3445" s="87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</row>
    <row r="3446" spans="1:13" ht="20.100000000000001" customHeight="1" x14ac:dyDescent="0.2">
      <c r="A3446" s="62"/>
      <c r="B3446" s="86"/>
      <c r="C3446" s="87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</row>
    <row r="3447" spans="1:13" ht="20.100000000000001" customHeight="1" x14ac:dyDescent="0.2">
      <c r="A3447" s="62"/>
      <c r="B3447" s="86"/>
      <c r="C3447" s="87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</row>
    <row r="3448" spans="1:13" ht="20.100000000000001" customHeight="1" x14ac:dyDescent="0.2">
      <c r="A3448" s="62"/>
      <c r="B3448" s="86"/>
      <c r="C3448" s="87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</row>
  </sheetData>
  <mergeCells count="16">
    <mergeCell ref="I8:I9"/>
    <mergeCell ref="J8:J9"/>
    <mergeCell ref="K8:K9"/>
    <mergeCell ref="M8:M9"/>
    <mergeCell ref="A8:A9"/>
    <mergeCell ref="B8:B9"/>
    <mergeCell ref="C8:C9"/>
    <mergeCell ref="D8:D9"/>
    <mergeCell ref="E8:G8"/>
    <mergeCell ref="H8:H9"/>
    <mergeCell ref="A2:J2"/>
    <mergeCell ref="A3:J3"/>
    <mergeCell ref="A4:J4"/>
    <mergeCell ref="A5:J5"/>
    <mergeCell ref="A6:J6"/>
    <mergeCell ref="A7:J7"/>
  </mergeCells>
  <conditionalFormatting sqref="B1">
    <cfRule type="duplicateValues" dxfId="13" priority="14" stopIfTrue="1"/>
  </conditionalFormatting>
  <conditionalFormatting sqref="B1:B1048576">
    <cfRule type="duplicateValues" dxfId="12" priority="12" stopIfTrue="1"/>
    <cfRule type="duplicateValues" dxfId="11" priority="13" stopIfTrue="1"/>
  </conditionalFormatting>
  <conditionalFormatting sqref="B1:B1048576">
    <cfRule type="duplicateValues" dxfId="10" priority="9" stopIfTrue="1"/>
    <cfRule type="duplicateValues" dxfId="9" priority="10" stopIfTrue="1"/>
    <cfRule type="duplicateValues" dxfId="8" priority="11" stopIfTrue="1"/>
  </conditionalFormatting>
  <conditionalFormatting sqref="B1:B1048576">
    <cfRule type="duplicateValues" dxfId="7" priority="8" stopIfTrue="1"/>
  </conditionalFormatting>
  <conditionalFormatting sqref="B8:B9">
    <cfRule type="duplicateValues" dxfId="6" priority="7" stopIfTrue="1"/>
  </conditionalFormatting>
  <conditionalFormatting sqref="B8:B9">
    <cfRule type="duplicateValues" dxfId="5" priority="5" stopIfTrue="1"/>
    <cfRule type="duplicateValues" dxfId="4" priority="6" stopIfTrue="1"/>
  </conditionalFormatting>
  <conditionalFormatting sqref="B8:B9">
    <cfRule type="duplicateValues" dxfId="3" priority="4" stopIfTrue="1"/>
  </conditionalFormatting>
  <conditionalFormatting sqref="B8:B9">
    <cfRule type="duplicateValues" dxfId="2" priority="1" stopIfTrue="1"/>
    <cfRule type="duplicateValues" dxfId="1" priority="2" stopIfTrue="1"/>
    <cfRule type="duplicateValues" dxfId="0" priority="3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2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8" style="2" customWidth="1"/>
    <col min="2" max="2" width="43.28515625" style="2" customWidth="1"/>
    <col min="3" max="3" width="35.85546875" style="2" customWidth="1"/>
    <col min="4" max="4" width="16.7109375" style="2" customWidth="1"/>
    <col min="5" max="5" width="23.5703125" style="2" bestFit="1" customWidth="1"/>
    <col min="6" max="6" width="12.42578125" style="2" customWidth="1"/>
    <col min="7" max="16384" width="11.42578125" style="2"/>
  </cols>
  <sheetData>
    <row r="1" spans="1:16" x14ac:dyDescent="0.2">
      <c r="A1" s="12"/>
      <c r="B1" s="12"/>
      <c r="C1" s="12"/>
      <c r="D1" s="12"/>
      <c r="E1" s="12"/>
      <c r="F1" s="12"/>
      <c r="G1" s="12"/>
      <c r="H1" s="16"/>
      <c r="I1" s="16"/>
      <c r="J1" s="16"/>
      <c r="K1" s="16"/>
      <c r="L1" s="16"/>
      <c r="M1" s="16"/>
      <c r="N1" s="16"/>
      <c r="O1" s="10"/>
      <c r="P1" s="10"/>
    </row>
    <row r="2" spans="1:16" ht="19.5" customHeight="1" x14ac:dyDescent="0.2">
      <c r="A2" s="201" t="s">
        <v>0</v>
      </c>
      <c r="B2" s="201"/>
      <c r="C2" s="201"/>
      <c r="D2" s="201"/>
      <c r="E2" s="201"/>
      <c r="F2" s="201"/>
      <c r="G2" s="201"/>
      <c r="H2" s="16"/>
      <c r="I2" s="16"/>
      <c r="J2" s="16"/>
      <c r="K2" s="16"/>
      <c r="L2" s="16"/>
      <c r="M2" s="16"/>
      <c r="N2" s="16"/>
      <c r="O2" s="10"/>
      <c r="P2" s="10"/>
    </row>
    <row r="3" spans="1:16" x14ac:dyDescent="0.2">
      <c r="A3" s="201" t="s">
        <v>1</v>
      </c>
      <c r="B3" s="201"/>
      <c r="C3" s="201"/>
      <c r="D3" s="201"/>
      <c r="E3" s="201"/>
      <c r="F3" s="201"/>
      <c r="G3" s="201"/>
      <c r="H3" s="16"/>
      <c r="I3" s="16"/>
      <c r="J3" s="16"/>
      <c r="K3" s="16"/>
      <c r="L3" s="16"/>
      <c r="M3" s="16"/>
      <c r="N3" s="16"/>
      <c r="O3" s="10"/>
      <c r="P3" s="10"/>
    </row>
    <row r="4" spans="1:16" x14ac:dyDescent="0.2">
      <c r="A4" s="13" t="s">
        <v>283</v>
      </c>
      <c r="B4" s="13"/>
      <c r="C4" s="13"/>
      <c r="D4" s="14"/>
      <c r="E4" s="14"/>
      <c r="F4" s="14"/>
      <c r="G4" s="14"/>
      <c r="H4" s="17"/>
      <c r="I4" s="17"/>
      <c r="J4" s="17"/>
      <c r="K4" s="17"/>
      <c r="L4" s="17"/>
      <c r="M4" s="17"/>
      <c r="N4" s="17"/>
      <c r="O4" s="11"/>
      <c r="P4" s="11"/>
    </row>
    <row r="5" spans="1:16" x14ac:dyDescent="0.2">
      <c r="A5" s="201" t="s">
        <v>12</v>
      </c>
      <c r="B5" s="201"/>
      <c r="C5" s="201"/>
      <c r="D5" s="201"/>
      <c r="E5" s="201"/>
      <c r="F5" s="201"/>
      <c r="G5" s="201"/>
      <c r="H5" s="16"/>
      <c r="I5" s="16"/>
      <c r="J5" s="16"/>
      <c r="K5" s="16"/>
      <c r="L5" s="16"/>
      <c r="M5" s="16"/>
      <c r="N5" s="16"/>
      <c r="O5" s="10"/>
      <c r="P5" s="10"/>
    </row>
    <row r="6" spans="1:16" x14ac:dyDescent="0.2">
      <c r="A6" s="201" t="s">
        <v>2</v>
      </c>
      <c r="B6" s="201"/>
      <c r="C6" s="201"/>
      <c r="D6" s="201"/>
      <c r="E6" s="201"/>
      <c r="F6" s="201"/>
      <c r="G6" s="201"/>
      <c r="H6" s="16"/>
      <c r="I6" s="16"/>
      <c r="J6" s="16"/>
      <c r="K6" s="16"/>
      <c r="L6" s="16"/>
      <c r="M6" s="16"/>
      <c r="N6" s="16"/>
      <c r="O6" s="10"/>
      <c r="P6" s="10"/>
    </row>
    <row r="7" spans="1:16" x14ac:dyDescent="0.2">
      <c r="A7" s="202">
        <v>43434</v>
      </c>
      <c r="B7" s="202"/>
      <c r="C7" s="202"/>
      <c r="D7" s="202"/>
      <c r="E7" s="202"/>
      <c r="F7" s="202"/>
      <c r="G7" s="202"/>
      <c r="H7" s="16"/>
      <c r="I7" s="16"/>
      <c r="J7" s="16"/>
      <c r="K7" s="16"/>
      <c r="L7" s="16"/>
      <c r="M7" s="16"/>
      <c r="N7" s="16"/>
      <c r="O7" s="10"/>
      <c r="P7" s="10"/>
    </row>
    <row r="8" spans="1:16" x14ac:dyDescent="0.2">
      <c r="A8" s="8"/>
      <c r="B8" s="8"/>
      <c r="C8" s="12"/>
      <c r="D8" s="12"/>
      <c r="E8" s="8"/>
      <c r="F8" s="12"/>
      <c r="G8" s="12"/>
      <c r="H8" s="16"/>
      <c r="I8" s="16"/>
      <c r="J8" s="16"/>
      <c r="K8" s="16"/>
      <c r="L8" s="16"/>
      <c r="M8" s="16"/>
      <c r="N8" s="16"/>
      <c r="O8" s="10"/>
      <c r="P8" s="10"/>
    </row>
    <row r="9" spans="1:16" ht="13.5" customHeight="1" x14ac:dyDescent="0.2">
      <c r="A9" s="205" t="s">
        <v>3</v>
      </c>
      <c r="B9" s="207" t="s">
        <v>5</v>
      </c>
      <c r="C9" s="196" t="s">
        <v>6</v>
      </c>
      <c r="D9" s="194" t="s">
        <v>10</v>
      </c>
      <c r="E9" s="196" t="s">
        <v>7</v>
      </c>
      <c r="F9" s="194" t="s">
        <v>8</v>
      </c>
      <c r="G9" s="203" t="s">
        <v>11</v>
      </c>
      <c r="H9" s="6"/>
      <c r="I9" s="6"/>
      <c r="J9" s="6"/>
      <c r="K9" s="6"/>
      <c r="L9" s="6"/>
      <c r="M9" s="6"/>
      <c r="N9" s="6"/>
    </row>
    <row r="10" spans="1:16" x14ac:dyDescent="0.2">
      <c r="A10" s="206"/>
      <c r="B10" s="208"/>
      <c r="C10" s="197"/>
      <c r="D10" s="195"/>
      <c r="E10" s="197"/>
      <c r="F10" s="195"/>
      <c r="G10" s="204"/>
      <c r="H10" s="6"/>
      <c r="I10" s="6"/>
      <c r="J10" s="6"/>
      <c r="K10" s="6"/>
      <c r="L10" s="6"/>
      <c r="M10" s="6"/>
      <c r="N10" s="6"/>
    </row>
    <row r="11" spans="1:16" ht="18" x14ac:dyDescent="0.25">
      <c r="A11" s="198" t="s">
        <v>34</v>
      </c>
      <c r="B11" s="199"/>
      <c r="C11" s="199"/>
      <c r="D11" s="199"/>
      <c r="E11" s="199"/>
      <c r="F11" s="199"/>
      <c r="G11" s="200"/>
      <c r="H11" s="6"/>
      <c r="I11" s="6"/>
      <c r="J11" s="6"/>
      <c r="K11" s="6"/>
      <c r="L11" s="6"/>
      <c r="M11" s="6"/>
      <c r="N11" s="6"/>
    </row>
    <row r="12" spans="1:16" x14ac:dyDescent="0.2">
      <c r="A12" s="22">
        <v>1</v>
      </c>
      <c r="B12" s="5" t="s">
        <v>552</v>
      </c>
      <c r="C12" s="5"/>
      <c r="D12" s="21">
        <v>8033.14</v>
      </c>
      <c r="E12" s="21">
        <v>401.66</v>
      </c>
      <c r="F12" s="21">
        <f>D12-E12</f>
        <v>7631.4800000000005</v>
      </c>
      <c r="G12" s="5"/>
      <c r="H12" s="6"/>
      <c r="I12" s="6"/>
      <c r="J12" s="6"/>
      <c r="K12" s="6"/>
      <c r="L12" s="6"/>
      <c r="M12" s="6"/>
      <c r="N12" s="6"/>
    </row>
    <row r="13" spans="1:16" x14ac:dyDescent="0.2">
      <c r="A13" s="5"/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  <c r="N13" s="6"/>
    </row>
    <row r="14" spans="1:16" x14ac:dyDescent="0.2">
      <c r="A14" s="5"/>
      <c r="B14" s="5"/>
      <c r="C14" s="5"/>
      <c r="D14" s="5"/>
      <c r="E14" s="5"/>
      <c r="F14" s="5"/>
      <c r="G14" s="5"/>
      <c r="H14" s="6"/>
      <c r="I14" s="6"/>
      <c r="J14" s="6"/>
      <c r="K14" s="6"/>
      <c r="L14" s="6"/>
      <c r="M14" s="6"/>
      <c r="N14" s="6"/>
    </row>
    <row r="15" spans="1:16" x14ac:dyDescent="0.2">
      <c r="A15" s="5"/>
      <c r="B15" s="5"/>
      <c r="C15" s="5"/>
      <c r="D15" s="5"/>
      <c r="E15" s="5"/>
      <c r="F15" s="5"/>
      <c r="G15" s="5"/>
      <c r="H15" s="6"/>
      <c r="I15" s="6"/>
      <c r="J15" s="6"/>
      <c r="K15" s="6"/>
      <c r="L15" s="6"/>
      <c r="M15" s="6"/>
      <c r="N15" s="6"/>
    </row>
    <row r="16" spans="1:16" x14ac:dyDescent="0.2">
      <c r="A16" s="4"/>
      <c r="B16" s="4"/>
      <c r="C16" s="4"/>
      <c r="D16" s="4"/>
      <c r="E16" s="4"/>
      <c r="F16" s="4"/>
      <c r="G16" s="4"/>
      <c r="H16" s="6"/>
      <c r="I16" s="6"/>
      <c r="J16" s="6"/>
      <c r="K16" s="6"/>
      <c r="L16" s="6"/>
      <c r="M16" s="6"/>
      <c r="N16" s="6"/>
    </row>
    <row r="17" spans="1:1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1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H41" s="6"/>
      <c r="I41" s="6"/>
      <c r="J41" s="6"/>
      <c r="K41" s="6"/>
      <c r="L41" s="6"/>
      <c r="M41" s="6"/>
      <c r="N41" s="6"/>
    </row>
    <row r="42" spans="1:14" x14ac:dyDescent="0.2">
      <c r="H42" s="6"/>
      <c r="I42" s="6"/>
      <c r="J42" s="6"/>
      <c r="K42" s="6"/>
      <c r="L42" s="6"/>
      <c r="M42" s="6"/>
      <c r="N42" s="6"/>
    </row>
    <row r="43" spans="1:14" x14ac:dyDescent="0.2">
      <c r="H43" s="6"/>
      <c r="I43" s="6"/>
      <c r="J43" s="6"/>
      <c r="K43" s="6"/>
      <c r="L43" s="6"/>
      <c r="M43" s="6"/>
      <c r="N43" s="6"/>
    </row>
    <row r="44" spans="1:14" x14ac:dyDescent="0.2">
      <c r="H44" s="6"/>
      <c r="I44" s="6"/>
      <c r="J44" s="6"/>
      <c r="K44" s="6"/>
      <c r="L44" s="6"/>
      <c r="M44" s="6"/>
      <c r="N44" s="6"/>
    </row>
    <row r="45" spans="1:14" x14ac:dyDescent="0.2">
      <c r="H45" s="6"/>
      <c r="I45" s="6"/>
      <c r="J45" s="6"/>
      <c r="K45" s="6"/>
      <c r="L45" s="6"/>
      <c r="M45" s="6"/>
      <c r="N45" s="6"/>
    </row>
    <row r="46" spans="1:14" x14ac:dyDescent="0.2">
      <c r="H46" s="6"/>
      <c r="I46" s="6"/>
      <c r="J46" s="6"/>
      <c r="K46" s="6"/>
      <c r="L46" s="6"/>
      <c r="M46" s="6"/>
      <c r="N46" s="6"/>
    </row>
    <row r="47" spans="1:14" x14ac:dyDescent="0.2">
      <c r="H47" s="6"/>
      <c r="I47" s="6"/>
      <c r="J47" s="6"/>
      <c r="K47" s="6"/>
      <c r="L47" s="6"/>
      <c r="M47" s="6"/>
      <c r="N47" s="6"/>
    </row>
    <row r="48" spans="1:14" x14ac:dyDescent="0.2">
      <c r="H48" s="6"/>
      <c r="I48" s="6"/>
      <c r="J48" s="6"/>
      <c r="K48" s="6"/>
      <c r="L48" s="6"/>
      <c r="M48" s="6"/>
      <c r="N48" s="6"/>
    </row>
    <row r="49" spans="8:14" x14ac:dyDescent="0.2">
      <c r="H49" s="6"/>
      <c r="I49" s="6"/>
      <c r="J49" s="6"/>
      <c r="K49" s="6"/>
      <c r="L49" s="6"/>
      <c r="M49" s="6"/>
      <c r="N49" s="6"/>
    </row>
    <row r="50" spans="8:14" x14ac:dyDescent="0.2">
      <c r="H50" s="6"/>
      <c r="I50" s="6"/>
      <c r="J50" s="6"/>
      <c r="K50" s="6"/>
      <c r="L50" s="6"/>
      <c r="M50" s="6"/>
      <c r="N50" s="6"/>
    </row>
    <row r="51" spans="8:14" x14ac:dyDescent="0.2">
      <c r="H51" s="6"/>
      <c r="I51" s="6"/>
      <c r="J51" s="6"/>
      <c r="K51" s="6"/>
      <c r="L51" s="6"/>
      <c r="M51" s="6"/>
      <c r="N51" s="6"/>
    </row>
    <row r="52" spans="8:14" x14ac:dyDescent="0.2">
      <c r="H52" s="6"/>
      <c r="I52" s="6"/>
      <c r="J52" s="6"/>
      <c r="K52" s="6"/>
      <c r="L52" s="6"/>
      <c r="M52" s="6"/>
      <c r="N52" s="6"/>
    </row>
    <row r="53" spans="8:14" x14ac:dyDescent="0.2">
      <c r="H53" s="6"/>
      <c r="I53" s="6"/>
      <c r="J53" s="6"/>
      <c r="K53" s="6"/>
      <c r="L53" s="6"/>
      <c r="M53" s="6"/>
      <c r="N53" s="6"/>
    </row>
    <row r="54" spans="8:14" x14ac:dyDescent="0.2">
      <c r="H54" s="6"/>
      <c r="I54" s="6"/>
      <c r="J54" s="6"/>
      <c r="K54" s="6"/>
      <c r="L54" s="6"/>
      <c r="M54" s="6"/>
      <c r="N54" s="6"/>
    </row>
    <row r="55" spans="8:14" x14ac:dyDescent="0.2">
      <c r="H55" s="6"/>
      <c r="I55" s="6"/>
      <c r="J55" s="6"/>
      <c r="K55" s="6"/>
      <c r="L55" s="6"/>
      <c r="M55" s="6"/>
      <c r="N55" s="6"/>
    </row>
    <row r="56" spans="8:14" x14ac:dyDescent="0.2">
      <c r="H56" s="6"/>
      <c r="I56" s="6"/>
      <c r="J56" s="6"/>
      <c r="K56" s="6"/>
      <c r="L56" s="6"/>
      <c r="M56" s="6"/>
      <c r="N56" s="6"/>
    </row>
    <row r="57" spans="8:14" x14ac:dyDescent="0.2">
      <c r="H57" s="6"/>
      <c r="I57" s="6"/>
      <c r="J57" s="6"/>
      <c r="K57" s="6"/>
      <c r="L57" s="6"/>
      <c r="M57" s="6"/>
      <c r="N57" s="6"/>
    </row>
    <row r="58" spans="8:14" x14ac:dyDescent="0.2">
      <c r="H58" s="6"/>
      <c r="I58" s="6"/>
      <c r="J58" s="6"/>
      <c r="K58" s="6"/>
      <c r="L58" s="6"/>
      <c r="M58" s="6"/>
      <c r="N58" s="6"/>
    </row>
    <row r="59" spans="8:14" x14ac:dyDescent="0.2">
      <c r="H59" s="6"/>
      <c r="I59" s="6"/>
      <c r="J59" s="6"/>
      <c r="K59" s="6"/>
      <c r="L59" s="6"/>
      <c r="M59" s="6"/>
      <c r="N59" s="6"/>
    </row>
    <row r="60" spans="8:14" x14ac:dyDescent="0.2">
      <c r="H60" s="6"/>
      <c r="I60" s="6"/>
      <c r="J60" s="6"/>
      <c r="K60" s="6"/>
      <c r="L60" s="6"/>
      <c r="M60" s="6"/>
      <c r="N60" s="6"/>
    </row>
    <row r="61" spans="8:14" x14ac:dyDescent="0.2">
      <c r="H61" s="6"/>
      <c r="I61" s="6"/>
      <c r="J61" s="6"/>
      <c r="K61" s="6"/>
      <c r="L61" s="6"/>
      <c r="M61" s="6"/>
      <c r="N61" s="6"/>
    </row>
    <row r="62" spans="8:14" x14ac:dyDescent="0.2">
      <c r="H62" s="6"/>
      <c r="I62" s="6"/>
      <c r="J62" s="6"/>
      <c r="K62" s="6"/>
      <c r="L62" s="6"/>
      <c r="M62" s="6"/>
      <c r="N62" s="6"/>
    </row>
    <row r="63" spans="8:14" x14ac:dyDescent="0.2">
      <c r="H63" s="6"/>
      <c r="I63" s="6"/>
      <c r="J63" s="6"/>
      <c r="K63" s="6"/>
      <c r="L63" s="6"/>
      <c r="M63" s="6"/>
      <c r="N63" s="6"/>
    </row>
    <row r="64" spans="8:14" x14ac:dyDescent="0.2">
      <c r="H64" s="6"/>
      <c r="I64" s="6"/>
      <c r="J64" s="6"/>
      <c r="K64" s="6"/>
      <c r="L64" s="6"/>
      <c r="M64" s="6"/>
      <c r="N64" s="6"/>
    </row>
    <row r="65" spans="8:14" x14ac:dyDescent="0.2">
      <c r="H65" s="6"/>
      <c r="I65" s="6"/>
      <c r="J65" s="6"/>
      <c r="K65" s="6"/>
      <c r="L65" s="6"/>
      <c r="M65" s="6"/>
      <c r="N65" s="6"/>
    </row>
    <row r="66" spans="8:14" x14ac:dyDescent="0.2">
      <c r="H66" s="6"/>
      <c r="I66" s="6"/>
      <c r="J66" s="6"/>
      <c r="K66" s="6"/>
      <c r="L66" s="6"/>
      <c r="M66" s="6"/>
      <c r="N66" s="6"/>
    </row>
    <row r="67" spans="8:14" x14ac:dyDescent="0.2">
      <c r="H67" s="6"/>
      <c r="I67" s="6"/>
      <c r="J67" s="6"/>
      <c r="K67" s="6"/>
      <c r="L67" s="6"/>
      <c r="M67" s="6"/>
      <c r="N67" s="6"/>
    </row>
    <row r="68" spans="8:14" x14ac:dyDescent="0.2">
      <c r="H68" s="6"/>
      <c r="I68" s="6"/>
      <c r="J68" s="6"/>
      <c r="K68" s="6"/>
      <c r="L68" s="6"/>
      <c r="M68" s="6"/>
      <c r="N68" s="6"/>
    </row>
    <row r="69" spans="8:14" x14ac:dyDescent="0.2">
      <c r="H69" s="6"/>
      <c r="I69" s="6"/>
      <c r="J69" s="6"/>
      <c r="K69" s="6"/>
      <c r="L69" s="6"/>
      <c r="M69" s="6"/>
      <c r="N69" s="6"/>
    </row>
    <row r="70" spans="8:14" x14ac:dyDescent="0.2">
      <c r="H70" s="6"/>
      <c r="I70" s="6"/>
      <c r="J70" s="6"/>
      <c r="K70" s="6"/>
      <c r="L70" s="6"/>
      <c r="M70" s="6"/>
      <c r="N70" s="6"/>
    </row>
    <row r="71" spans="8:14" x14ac:dyDescent="0.2">
      <c r="H71" s="6"/>
      <c r="I71" s="6"/>
      <c r="J71" s="6"/>
      <c r="K71" s="6"/>
      <c r="L71" s="6"/>
      <c r="M71" s="6"/>
      <c r="N71" s="6"/>
    </row>
    <row r="72" spans="8:14" x14ac:dyDescent="0.2">
      <c r="H72" s="6"/>
      <c r="I72" s="6"/>
      <c r="J72" s="6"/>
      <c r="K72" s="6"/>
      <c r="L72" s="6"/>
      <c r="M72" s="6"/>
      <c r="N72" s="6"/>
    </row>
    <row r="73" spans="8:14" x14ac:dyDescent="0.2">
      <c r="H73" s="6"/>
      <c r="I73" s="6"/>
      <c r="J73" s="6"/>
      <c r="K73" s="6"/>
      <c r="L73" s="6"/>
      <c r="M73" s="6"/>
      <c r="N73" s="6"/>
    </row>
    <row r="74" spans="8:14" x14ac:dyDescent="0.2">
      <c r="H74" s="6"/>
      <c r="I74" s="6"/>
      <c r="J74" s="6"/>
      <c r="K74" s="6"/>
      <c r="L74" s="6"/>
      <c r="M74" s="6"/>
      <c r="N74" s="6"/>
    </row>
    <row r="75" spans="8:14" x14ac:dyDescent="0.2">
      <c r="H75" s="6"/>
      <c r="I75" s="6"/>
      <c r="J75" s="6"/>
      <c r="K75" s="6"/>
      <c r="L75" s="6"/>
      <c r="M75" s="6"/>
      <c r="N75" s="6"/>
    </row>
    <row r="76" spans="8:14" x14ac:dyDescent="0.2">
      <c r="H76" s="6"/>
      <c r="I76" s="6"/>
      <c r="J76" s="6"/>
      <c r="K76" s="6"/>
      <c r="L76" s="6"/>
      <c r="M76" s="6"/>
      <c r="N76" s="6"/>
    </row>
    <row r="77" spans="8:14" x14ac:dyDescent="0.2">
      <c r="H77" s="6"/>
      <c r="I77" s="6"/>
      <c r="J77" s="6"/>
      <c r="K77" s="6"/>
      <c r="L77" s="6"/>
      <c r="M77" s="6"/>
      <c r="N77" s="6"/>
    </row>
    <row r="78" spans="8:14" x14ac:dyDescent="0.2">
      <c r="H78" s="6"/>
      <c r="I78" s="6"/>
      <c r="J78" s="6"/>
      <c r="K78" s="6"/>
      <c r="L78" s="6"/>
      <c r="M78" s="6"/>
      <c r="N78" s="6"/>
    </row>
    <row r="79" spans="8:14" x14ac:dyDescent="0.2">
      <c r="H79" s="6"/>
      <c r="I79" s="6"/>
      <c r="J79" s="6"/>
      <c r="K79" s="6"/>
      <c r="L79" s="6"/>
      <c r="M79" s="6"/>
      <c r="N79" s="6"/>
    </row>
    <row r="80" spans="8:14" x14ac:dyDescent="0.2">
      <c r="H80" s="6"/>
      <c r="I80" s="6"/>
      <c r="J80" s="6"/>
      <c r="K80" s="6"/>
      <c r="L80" s="6"/>
      <c r="M80" s="6"/>
      <c r="N80" s="6"/>
    </row>
    <row r="81" spans="8:14" x14ac:dyDescent="0.2">
      <c r="H81" s="6"/>
      <c r="I81" s="6"/>
      <c r="J81" s="6"/>
      <c r="K81" s="6"/>
      <c r="L81" s="6"/>
      <c r="M81" s="6"/>
      <c r="N81" s="6"/>
    </row>
    <row r="82" spans="8:14" x14ac:dyDescent="0.2">
      <c r="H82" s="6"/>
      <c r="I82" s="6"/>
      <c r="J82" s="6"/>
      <c r="K82" s="6"/>
      <c r="L82" s="6"/>
      <c r="M82" s="6"/>
      <c r="N82" s="6"/>
    </row>
    <row r="83" spans="8:14" x14ac:dyDescent="0.2">
      <c r="H83" s="6"/>
      <c r="I83" s="6"/>
      <c r="J83" s="6"/>
      <c r="K83" s="6"/>
      <c r="L83" s="6"/>
      <c r="M83" s="6"/>
      <c r="N83" s="6"/>
    </row>
    <row r="84" spans="8:14" x14ac:dyDescent="0.2">
      <c r="H84" s="6"/>
      <c r="I84" s="6"/>
      <c r="J84" s="6"/>
      <c r="K84" s="6"/>
      <c r="L84" s="6"/>
      <c r="M84" s="6"/>
      <c r="N84" s="6"/>
    </row>
    <row r="85" spans="8:14" x14ac:dyDescent="0.2">
      <c r="H85" s="6"/>
      <c r="I85" s="6"/>
      <c r="J85" s="6"/>
      <c r="K85" s="6"/>
      <c r="L85" s="6"/>
      <c r="M85" s="6"/>
      <c r="N85" s="6"/>
    </row>
    <row r="86" spans="8:14" x14ac:dyDescent="0.2">
      <c r="H86" s="6"/>
      <c r="I86" s="6"/>
      <c r="J86" s="6"/>
      <c r="K86" s="6"/>
      <c r="L86" s="6"/>
      <c r="M86" s="6"/>
      <c r="N86" s="6"/>
    </row>
    <row r="87" spans="8:14" x14ac:dyDescent="0.2">
      <c r="H87" s="6"/>
      <c r="I87" s="6"/>
      <c r="J87" s="6"/>
      <c r="K87" s="6"/>
      <c r="L87" s="6"/>
      <c r="M87" s="6"/>
      <c r="N87" s="6"/>
    </row>
    <row r="88" spans="8:14" x14ac:dyDescent="0.2">
      <c r="H88" s="6"/>
      <c r="I88" s="6"/>
      <c r="J88" s="6"/>
      <c r="K88" s="6"/>
      <c r="L88" s="6"/>
      <c r="M88" s="6"/>
      <c r="N88" s="6"/>
    </row>
    <row r="89" spans="8:14" x14ac:dyDescent="0.2">
      <c r="H89" s="6"/>
      <c r="I89" s="6"/>
      <c r="J89" s="6"/>
      <c r="K89" s="6"/>
      <c r="L89" s="6"/>
      <c r="M89" s="6"/>
      <c r="N89" s="6"/>
    </row>
    <row r="90" spans="8:14" x14ac:dyDescent="0.2">
      <c r="H90" s="6"/>
      <c r="I90" s="6"/>
      <c r="J90" s="6"/>
      <c r="K90" s="6"/>
      <c r="L90" s="6"/>
      <c r="M90" s="6"/>
      <c r="N90" s="6"/>
    </row>
    <row r="91" spans="8:14" x14ac:dyDescent="0.2">
      <c r="H91" s="6"/>
      <c r="I91" s="6"/>
      <c r="J91" s="6"/>
      <c r="K91" s="6"/>
      <c r="L91" s="6"/>
      <c r="M91" s="6"/>
      <c r="N91" s="6"/>
    </row>
    <row r="92" spans="8:14" x14ac:dyDescent="0.2">
      <c r="H92" s="6"/>
      <c r="I92" s="6"/>
      <c r="J92" s="6"/>
      <c r="K92" s="6"/>
      <c r="L92" s="6"/>
      <c r="M92" s="6"/>
      <c r="N92" s="6"/>
    </row>
    <row r="93" spans="8:14" x14ac:dyDescent="0.2">
      <c r="H93" s="6"/>
      <c r="I93" s="6"/>
      <c r="J93" s="6"/>
      <c r="K93" s="6"/>
      <c r="L93" s="6"/>
      <c r="M93" s="6"/>
      <c r="N93" s="6"/>
    </row>
    <row r="94" spans="8:14" x14ac:dyDescent="0.2">
      <c r="H94" s="6"/>
      <c r="I94" s="6"/>
      <c r="J94" s="6"/>
      <c r="K94" s="6"/>
      <c r="L94" s="6"/>
      <c r="M94" s="6"/>
      <c r="N94" s="6"/>
    </row>
    <row r="95" spans="8:14" x14ac:dyDescent="0.2">
      <c r="H95" s="6"/>
      <c r="I95" s="6"/>
      <c r="J95" s="6"/>
      <c r="K95" s="6"/>
      <c r="L95" s="6"/>
      <c r="M95" s="6"/>
      <c r="N95" s="6"/>
    </row>
    <row r="96" spans="8:14" x14ac:dyDescent="0.2">
      <c r="H96" s="6"/>
      <c r="I96" s="6"/>
      <c r="J96" s="6"/>
      <c r="K96" s="6"/>
      <c r="L96" s="6"/>
      <c r="M96" s="6"/>
      <c r="N96" s="6"/>
    </row>
    <row r="97" spans="8:14" x14ac:dyDescent="0.2">
      <c r="H97" s="6"/>
      <c r="I97" s="6"/>
      <c r="J97" s="6"/>
      <c r="K97" s="6"/>
      <c r="L97" s="6"/>
      <c r="M97" s="6"/>
      <c r="N97" s="6"/>
    </row>
    <row r="98" spans="8:14" x14ac:dyDescent="0.2">
      <c r="H98" s="6"/>
      <c r="I98" s="6"/>
      <c r="J98" s="6"/>
      <c r="K98" s="6"/>
      <c r="L98" s="6"/>
      <c r="M98" s="6"/>
      <c r="N98" s="6"/>
    </row>
    <row r="99" spans="8:14" x14ac:dyDescent="0.2">
      <c r="H99" s="6"/>
      <c r="I99" s="6"/>
      <c r="J99" s="6"/>
      <c r="K99" s="6"/>
      <c r="L99" s="6"/>
      <c r="M99" s="6"/>
      <c r="N99" s="6"/>
    </row>
    <row r="100" spans="8:14" x14ac:dyDescent="0.2">
      <c r="H100" s="6"/>
      <c r="I100" s="6"/>
      <c r="J100" s="6"/>
      <c r="K100" s="6"/>
      <c r="L100" s="6"/>
      <c r="M100" s="6"/>
      <c r="N100" s="6"/>
    </row>
    <row r="101" spans="8:14" x14ac:dyDescent="0.2">
      <c r="H101" s="6"/>
      <c r="I101" s="6"/>
      <c r="J101" s="6"/>
      <c r="K101" s="6"/>
      <c r="L101" s="6"/>
      <c r="M101" s="6"/>
      <c r="N101" s="6"/>
    </row>
    <row r="102" spans="8:14" x14ac:dyDescent="0.2">
      <c r="H102" s="6"/>
      <c r="I102" s="6"/>
      <c r="J102" s="6"/>
      <c r="K102" s="6"/>
      <c r="L102" s="6"/>
      <c r="M102" s="6"/>
      <c r="N102" s="6"/>
    </row>
    <row r="103" spans="8:14" x14ac:dyDescent="0.2">
      <c r="H103" s="6"/>
      <c r="I103" s="6"/>
      <c r="J103" s="6"/>
      <c r="K103" s="6"/>
      <c r="L103" s="6"/>
      <c r="M103" s="6"/>
      <c r="N103" s="6"/>
    </row>
    <row r="104" spans="8:14" x14ac:dyDescent="0.2">
      <c r="H104" s="6"/>
      <c r="I104" s="6"/>
      <c r="J104" s="6"/>
      <c r="K104" s="6"/>
      <c r="L104" s="6"/>
      <c r="M104" s="6"/>
      <c r="N104" s="6"/>
    </row>
    <row r="105" spans="8:14" x14ac:dyDescent="0.2">
      <c r="H105" s="6"/>
      <c r="I105" s="6"/>
      <c r="J105" s="6"/>
      <c r="K105" s="6"/>
      <c r="L105" s="6"/>
      <c r="M105" s="6"/>
      <c r="N105" s="6"/>
    </row>
    <row r="106" spans="8:14" x14ac:dyDescent="0.2">
      <c r="H106" s="6"/>
      <c r="I106" s="6"/>
      <c r="J106" s="6"/>
      <c r="K106" s="6"/>
      <c r="L106" s="6"/>
      <c r="M106" s="6"/>
      <c r="N106" s="6"/>
    </row>
    <row r="107" spans="8:14" x14ac:dyDescent="0.2">
      <c r="H107" s="6"/>
      <c r="I107" s="6"/>
      <c r="J107" s="6"/>
      <c r="K107" s="6"/>
      <c r="L107" s="6"/>
      <c r="M107" s="6"/>
      <c r="N107" s="6"/>
    </row>
    <row r="108" spans="8:14" x14ac:dyDescent="0.2">
      <c r="H108" s="6"/>
      <c r="I108" s="6"/>
      <c r="J108" s="6"/>
      <c r="K108" s="6"/>
      <c r="L108" s="6"/>
      <c r="M108" s="6"/>
      <c r="N108" s="6"/>
    </row>
    <row r="109" spans="8:14" x14ac:dyDescent="0.2">
      <c r="H109" s="6"/>
      <c r="I109" s="6"/>
      <c r="J109" s="6"/>
      <c r="K109" s="6"/>
      <c r="L109" s="6"/>
      <c r="M109" s="6"/>
      <c r="N109" s="6"/>
    </row>
    <row r="110" spans="8:14" x14ac:dyDescent="0.2">
      <c r="H110" s="6"/>
      <c r="I110" s="6"/>
      <c r="J110" s="6"/>
      <c r="K110" s="6"/>
      <c r="L110" s="6"/>
      <c r="M110" s="6"/>
      <c r="N110" s="6"/>
    </row>
    <row r="111" spans="8:14" x14ac:dyDescent="0.2">
      <c r="H111" s="6"/>
      <c r="I111" s="6"/>
      <c r="J111" s="6"/>
      <c r="K111" s="6"/>
      <c r="L111" s="6"/>
      <c r="M111" s="6"/>
      <c r="N111" s="6"/>
    </row>
    <row r="112" spans="8:14" x14ac:dyDescent="0.2">
      <c r="H112" s="6"/>
      <c r="I112" s="6"/>
      <c r="J112" s="6"/>
      <c r="K112" s="6"/>
      <c r="L112" s="6"/>
      <c r="M112" s="6"/>
      <c r="N112" s="6"/>
    </row>
    <row r="113" spans="8:14" x14ac:dyDescent="0.2">
      <c r="H113" s="6"/>
      <c r="I113" s="6"/>
      <c r="J113" s="6"/>
      <c r="K113" s="6"/>
      <c r="L113" s="6"/>
      <c r="M113" s="6"/>
      <c r="N113" s="6"/>
    </row>
    <row r="114" spans="8:14" x14ac:dyDescent="0.2">
      <c r="H114" s="6"/>
      <c r="I114" s="6"/>
      <c r="J114" s="6"/>
      <c r="K114" s="6"/>
      <c r="L114" s="6"/>
      <c r="M114" s="6"/>
      <c r="N114" s="6"/>
    </row>
    <row r="115" spans="8:14" x14ac:dyDescent="0.2">
      <c r="H115" s="6"/>
      <c r="I115" s="6"/>
      <c r="J115" s="6"/>
      <c r="K115" s="6"/>
      <c r="L115" s="6"/>
      <c r="M115" s="6"/>
      <c r="N115" s="6"/>
    </row>
    <row r="116" spans="8:14" x14ac:dyDescent="0.2">
      <c r="H116" s="6"/>
      <c r="I116" s="6"/>
      <c r="J116" s="6"/>
      <c r="K116" s="6"/>
      <c r="L116" s="6"/>
      <c r="M116" s="6"/>
      <c r="N116" s="6"/>
    </row>
    <row r="117" spans="8:14" x14ac:dyDescent="0.2">
      <c r="H117" s="6"/>
      <c r="I117" s="6"/>
      <c r="J117" s="6"/>
      <c r="K117" s="6"/>
      <c r="L117" s="6"/>
      <c r="M117" s="6"/>
      <c r="N117" s="6"/>
    </row>
    <row r="118" spans="8:14" x14ac:dyDescent="0.2">
      <c r="H118" s="6"/>
      <c r="I118" s="6"/>
      <c r="J118" s="6"/>
      <c r="K118" s="6"/>
      <c r="L118" s="6"/>
      <c r="M118" s="6"/>
      <c r="N118" s="6"/>
    </row>
    <row r="119" spans="8:14" x14ac:dyDescent="0.2">
      <c r="H119" s="6"/>
      <c r="I119" s="6"/>
      <c r="J119" s="6"/>
      <c r="K119" s="6"/>
      <c r="L119" s="6"/>
      <c r="M119" s="6"/>
      <c r="N119" s="6"/>
    </row>
    <row r="120" spans="8:14" x14ac:dyDescent="0.2">
      <c r="H120" s="6"/>
      <c r="I120" s="6"/>
      <c r="J120" s="6"/>
      <c r="K120" s="6"/>
      <c r="L120" s="6"/>
      <c r="M120" s="6"/>
      <c r="N120" s="6"/>
    </row>
    <row r="121" spans="8:14" x14ac:dyDescent="0.2">
      <c r="H121" s="6"/>
      <c r="I121" s="6"/>
      <c r="J121" s="6"/>
      <c r="K121" s="6"/>
      <c r="L121" s="6"/>
      <c r="M121" s="6"/>
      <c r="N121" s="6"/>
    </row>
    <row r="122" spans="8:14" x14ac:dyDescent="0.2">
      <c r="H122" s="6"/>
      <c r="I122" s="6"/>
      <c r="J122" s="6"/>
      <c r="K122" s="6"/>
      <c r="L122" s="6"/>
      <c r="M122" s="6"/>
      <c r="N122" s="6"/>
    </row>
    <row r="123" spans="8:14" x14ac:dyDescent="0.2">
      <c r="H123" s="6"/>
      <c r="I123" s="6"/>
      <c r="J123" s="6"/>
      <c r="K123" s="6"/>
      <c r="L123" s="6"/>
      <c r="M123" s="6"/>
      <c r="N123" s="6"/>
    </row>
    <row r="124" spans="8:14" x14ac:dyDescent="0.2">
      <c r="H124" s="6"/>
      <c r="I124" s="6"/>
      <c r="J124" s="6"/>
      <c r="K124" s="6"/>
      <c r="L124" s="6"/>
      <c r="M124" s="6"/>
      <c r="N124" s="6"/>
    </row>
    <row r="125" spans="8:14" x14ac:dyDescent="0.2">
      <c r="H125" s="6"/>
      <c r="I125" s="6"/>
      <c r="J125" s="6"/>
      <c r="K125" s="6"/>
      <c r="L125" s="6"/>
      <c r="M125" s="6"/>
      <c r="N125" s="6"/>
    </row>
    <row r="126" spans="8:14" x14ac:dyDescent="0.2">
      <c r="H126" s="6"/>
      <c r="I126" s="6"/>
      <c r="J126" s="6"/>
      <c r="K126" s="6"/>
      <c r="L126" s="6"/>
      <c r="M126" s="6"/>
      <c r="N126" s="6"/>
    </row>
    <row r="127" spans="8:14" x14ac:dyDescent="0.2">
      <c r="H127" s="6"/>
      <c r="I127" s="6"/>
      <c r="J127" s="6"/>
      <c r="K127" s="6"/>
      <c r="L127" s="6"/>
      <c r="M127" s="6"/>
      <c r="N127" s="6"/>
    </row>
    <row r="128" spans="8:14" x14ac:dyDescent="0.2">
      <c r="H128" s="6"/>
      <c r="I128" s="6"/>
      <c r="J128" s="6"/>
      <c r="K128" s="6"/>
      <c r="L128" s="6"/>
      <c r="M128" s="6"/>
      <c r="N128" s="6"/>
    </row>
    <row r="129" spans="8:14" x14ac:dyDescent="0.2">
      <c r="H129" s="6"/>
      <c r="I129" s="6"/>
      <c r="J129" s="6"/>
      <c r="K129" s="6"/>
      <c r="L129" s="6"/>
      <c r="M129" s="6"/>
      <c r="N129" s="6"/>
    </row>
    <row r="130" spans="8:14" x14ac:dyDescent="0.2">
      <c r="H130" s="6"/>
      <c r="I130" s="6"/>
      <c r="J130" s="6"/>
      <c r="K130" s="6"/>
      <c r="L130" s="6"/>
      <c r="M130" s="6"/>
      <c r="N130" s="6"/>
    </row>
    <row r="131" spans="8:14" x14ac:dyDescent="0.2">
      <c r="H131" s="6"/>
      <c r="I131" s="6"/>
      <c r="J131" s="6"/>
      <c r="K131" s="6"/>
      <c r="L131" s="6"/>
      <c r="M131" s="6"/>
      <c r="N131" s="6"/>
    </row>
    <row r="132" spans="8:14" x14ac:dyDescent="0.2">
      <c r="H132" s="6"/>
      <c r="I132" s="6"/>
      <c r="J132" s="6"/>
      <c r="K132" s="6"/>
      <c r="L132" s="6"/>
      <c r="M132" s="6"/>
      <c r="N132" s="6"/>
    </row>
    <row r="133" spans="8:14" x14ac:dyDescent="0.2">
      <c r="H133" s="6"/>
      <c r="I133" s="6"/>
      <c r="J133" s="6"/>
      <c r="K133" s="6"/>
      <c r="L133" s="6"/>
      <c r="M133" s="6"/>
      <c r="N133" s="6"/>
    </row>
    <row r="134" spans="8:14" x14ac:dyDescent="0.2">
      <c r="H134" s="6"/>
      <c r="I134" s="6"/>
      <c r="J134" s="6"/>
      <c r="K134" s="6"/>
      <c r="L134" s="6"/>
      <c r="M134" s="6"/>
      <c r="N134" s="6"/>
    </row>
    <row r="135" spans="8:14" x14ac:dyDescent="0.2">
      <c r="H135" s="6"/>
      <c r="I135" s="6"/>
      <c r="J135" s="6"/>
      <c r="K135" s="6"/>
      <c r="L135" s="6"/>
      <c r="M135" s="6"/>
      <c r="N135" s="6"/>
    </row>
    <row r="136" spans="8:14" x14ac:dyDescent="0.2">
      <c r="H136" s="6"/>
      <c r="I136" s="6"/>
      <c r="J136" s="6"/>
      <c r="K136" s="6"/>
      <c r="L136" s="6"/>
      <c r="M136" s="6"/>
      <c r="N136" s="6"/>
    </row>
    <row r="137" spans="8:14" x14ac:dyDescent="0.2">
      <c r="H137" s="6"/>
      <c r="I137" s="6"/>
      <c r="J137" s="6"/>
      <c r="K137" s="6"/>
      <c r="L137" s="6"/>
      <c r="M137" s="6"/>
      <c r="N137" s="6"/>
    </row>
    <row r="138" spans="8:14" x14ac:dyDescent="0.2">
      <c r="H138" s="6"/>
      <c r="I138" s="6"/>
      <c r="J138" s="6"/>
      <c r="K138" s="6"/>
      <c r="L138" s="6"/>
      <c r="M138" s="6"/>
      <c r="N138" s="6"/>
    </row>
    <row r="139" spans="8:14" x14ac:dyDescent="0.2">
      <c r="H139" s="6"/>
      <c r="I139" s="6"/>
      <c r="J139" s="6"/>
      <c r="K139" s="6"/>
      <c r="L139" s="6"/>
      <c r="M139" s="6"/>
      <c r="N139" s="6"/>
    </row>
    <row r="140" spans="8:14" x14ac:dyDescent="0.2">
      <c r="H140" s="6"/>
      <c r="I140" s="6"/>
      <c r="J140" s="6"/>
      <c r="K140" s="6"/>
      <c r="L140" s="6"/>
      <c r="M140" s="6"/>
      <c r="N140" s="6"/>
    </row>
    <row r="141" spans="8:14" x14ac:dyDescent="0.2">
      <c r="H141" s="6"/>
      <c r="I141" s="6"/>
      <c r="J141" s="6"/>
      <c r="K141" s="6"/>
      <c r="L141" s="6"/>
      <c r="M141" s="6"/>
      <c r="N141" s="6"/>
    </row>
    <row r="142" spans="8:14" x14ac:dyDescent="0.2">
      <c r="H142" s="6"/>
      <c r="I142" s="6"/>
      <c r="J142" s="6"/>
      <c r="K142" s="6"/>
      <c r="L142" s="6"/>
      <c r="M142" s="6"/>
      <c r="N142" s="6"/>
    </row>
    <row r="143" spans="8:14" x14ac:dyDescent="0.2">
      <c r="H143" s="6"/>
      <c r="I143" s="6"/>
      <c r="J143" s="6"/>
      <c r="K143" s="6"/>
      <c r="L143" s="6"/>
      <c r="M143" s="6"/>
      <c r="N143" s="6"/>
    </row>
    <row r="144" spans="8:14" x14ac:dyDescent="0.2">
      <c r="H144" s="6"/>
      <c r="I144" s="6"/>
      <c r="J144" s="6"/>
      <c r="K144" s="6"/>
      <c r="L144" s="6"/>
      <c r="M144" s="6"/>
      <c r="N144" s="6"/>
    </row>
    <row r="145" spans="8:14" x14ac:dyDescent="0.2">
      <c r="H145" s="6"/>
      <c r="I145" s="6"/>
      <c r="J145" s="6"/>
      <c r="K145" s="6"/>
      <c r="L145" s="6"/>
      <c r="M145" s="6"/>
      <c r="N145" s="6"/>
    </row>
    <row r="146" spans="8:14" x14ac:dyDescent="0.2">
      <c r="H146" s="6"/>
      <c r="I146" s="6"/>
      <c r="J146" s="6"/>
      <c r="K146" s="6"/>
      <c r="L146" s="6"/>
      <c r="M146" s="6"/>
      <c r="N146" s="6"/>
    </row>
    <row r="147" spans="8:14" x14ac:dyDescent="0.2">
      <c r="H147" s="6"/>
      <c r="I147" s="6"/>
      <c r="J147" s="6"/>
      <c r="K147" s="6"/>
      <c r="L147" s="6"/>
      <c r="M147" s="6"/>
      <c r="N147" s="6"/>
    </row>
    <row r="148" spans="8:14" x14ac:dyDescent="0.2">
      <c r="H148" s="6"/>
      <c r="I148" s="6"/>
      <c r="J148" s="6"/>
      <c r="K148" s="6"/>
      <c r="L148" s="6"/>
      <c r="M148" s="6"/>
      <c r="N148" s="6"/>
    </row>
    <row r="149" spans="8:14" x14ac:dyDescent="0.2">
      <c r="H149" s="6"/>
      <c r="I149" s="6"/>
      <c r="J149" s="6"/>
      <c r="K149" s="6"/>
      <c r="L149" s="6"/>
      <c r="M149" s="6"/>
      <c r="N149" s="6"/>
    </row>
    <row r="150" spans="8:14" x14ac:dyDescent="0.2">
      <c r="H150" s="6"/>
      <c r="I150" s="6"/>
      <c r="J150" s="6"/>
      <c r="K150" s="6"/>
      <c r="L150" s="6"/>
      <c r="M150" s="6"/>
      <c r="N150" s="6"/>
    </row>
    <row r="151" spans="8:14" x14ac:dyDescent="0.2">
      <c r="H151" s="6"/>
      <c r="I151" s="6"/>
      <c r="J151" s="6"/>
      <c r="K151" s="6"/>
      <c r="L151" s="6"/>
      <c r="M151" s="6"/>
      <c r="N151" s="6"/>
    </row>
    <row r="152" spans="8:14" x14ac:dyDescent="0.2">
      <c r="H152" s="6"/>
      <c r="I152" s="6"/>
      <c r="J152" s="6"/>
      <c r="K152" s="6"/>
      <c r="L152" s="6"/>
      <c r="M152" s="6"/>
      <c r="N152" s="6"/>
    </row>
    <row r="153" spans="8:14" x14ac:dyDescent="0.2">
      <c r="H153" s="6"/>
      <c r="I153" s="6"/>
      <c r="J153" s="6"/>
      <c r="K153" s="6"/>
      <c r="L153" s="6"/>
      <c r="M153" s="6"/>
      <c r="N153" s="6"/>
    </row>
    <row r="154" spans="8:14" x14ac:dyDescent="0.2">
      <c r="H154" s="6"/>
      <c r="I154" s="6"/>
      <c r="J154" s="6"/>
      <c r="K154" s="6"/>
      <c r="L154" s="6"/>
      <c r="M154" s="6"/>
      <c r="N154" s="6"/>
    </row>
    <row r="155" spans="8:14" x14ac:dyDescent="0.2">
      <c r="H155" s="6"/>
      <c r="I155" s="6"/>
      <c r="J155" s="6"/>
      <c r="K155" s="6"/>
      <c r="L155" s="6"/>
      <c r="M155" s="6"/>
      <c r="N155" s="6"/>
    </row>
    <row r="156" spans="8:14" x14ac:dyDescent="0.2">
      <c r="H156" s="6"/>
      <c r="I156" s="6"/>
      <c r="J156" s="6"/>
      <c r="K156" s="6"/>
      <c r="L156" s="6"/>
      <c r="M156" s="6"/>
      <c r="N156" s="6"/>
    </row>
    <row r="157" spans="8:14" x14ac:dyDescent="0.2">
      <c r="H157" s="6"/>
      <c r="I157" s="6"/>
      <c r="J157" s="6"/>
      <c r="K157" s="6"/>
      <c r="L157" s="6"/>
      <c r="M157" s="6"/>
      <c r="N157" s="6"/>
    </row>
    <row r="158" spans="8:14" x14ac:dyDescent="0.2">
      <c r="H158" s="6"/>
      <c r="I158" s="6"/>
      <c r="J158" s="6"/>
      <c r="K158" s="6"/>
      <c r="L158" s="6"/>
      <c r="M158" s="6"/>
      <c r="N158" s="6"/>
    </row>
    <row r="159" spans="8:14" x14ac:dyDescent="0.2">
      <c r="H159" s="6"/>
      <c r="I159" s="6"/>
      <c r="J159" s="6"/>
      <c r="K159" s="6"/>
      <c r="L159" s="6"/>
      <c r="M159" s="6"/>
      <c r="N159" s="6"/>
    </row>
    <row r="160" spans="8:14" x14ac:dyDescent="0.2">
      <c r="H160" s="6"/>
      <c r="I160" s="6"/>
      <c r="J160" s="6"/>
      <c r="K160" s="6"/>
      <c r="L160" s="6"/>
      <c r="M160" s="6"/>
      <c r="N160" s="6"/>
    </row>
    <row r="161" spans="8:14" x14ac:dyDescent="0.2">
      <c r="H161" s="6"/>
      <c r="I161" s="6"/>
      <c r="J161" s="6"/>
      <c r="K161" s="6"/>
      <c r="L161" s="6"/>
      <c r="M161" s="6"/>
      <c r="N161" s="6"/>
    </row>
    <row r="162" spans="8:14" x14ac:dyDescent="0.2">
      <c r="H162" s="6"/>
      <c r="I162" s="6"/>
      <c r="J162" s="6"/>
      <c r="K162" s="6"/>
      <c r="L162" s="6"/>
      <c r="M162" s="6"/>
      <c r="N162" s="6"/>
    </row>
    <row r="163" spans="8:14" x14ac:dyDescent="0.2">
      <c r="H163" s="6"/>
      <c r="I163" s="6"/>
      <c r="J163" s="6"/>
      <c r="K163" s="6"/>
      <c r="L163" s="6"/>
      <c r="M163" s="6"/>
      <c r="N163" s="6"/>
    </row>
    <row r="164" spans="8:14" x14ac:dyDescent="0.2">
      <c r="H164" s="6"/>
      <c r="I164" s="6"/>
      <c r="J164" s="6"/>
      <c r="K164" s="6"/>
      <c r="L164" s="6"/>
      <c r="M164" s="6"/>
      <c r="N164" s="6"/>
    </row>
    <row r="165" spans="8:14" x14ac:dyDescent="0.2">
      <c r="H165" s="6"/>
      <c r="I165" s="6"/>
      <c r="J165" s="6"/>
      <c r="K165" s="6"/>
      <c r="L165" s="6"/>
      <c r="M165" s="6"/>
      <c r="N165" s="6"/>
    </row>
    <row r="166" spans="8:14" x14ac:dyDescent="0.2">
      <c r="H166" s="6"/>
      <c r="I166" s="6"/>
      <c r="J166" s="6"/>
      <c r="K166" s="6"/>
      <c r="L166" s="6"/>
      <c r="M166" s="6"/>
      <c r="N166" s="6"/>
    </row>
    <row r="167" spans="8:14" x14ac:dyDescent="0.2">
      <c r="H167" s="6"/>
      <c r="I167" s="6"/>
      <c r="J167" s="6"/>
      <c r="K167" s="6"/>
      <c r="L167" s="6"/>
      <c r="M167" s="6"/>
      <c r="N167" s="6"/>
    </row>
    <row r="168" spans="8:14" x14ac:dyDescent="0.2">
      <c r="H168" s="6"/>
      <c r="I168" s="6"/>
      <c r="J168" s="6"/>
      <c r="K168" s="6"/>
      <c r="L168" s="6"/>
      <c r="M168" s="6"/>
      <c r="N168" s="6"/>
    </row>
    <row r="169" spans="8:14" x14ac:dyDescent="0.2">
      <c r="H169" s="6"/>
      <c r="I169" s="6"/>
      <c r="J169" s="6"/>
      <c r="K169" s="6"/>
      <c r="L169" s="6"/>
      <c r="M169" s="6"/>
      <c r="N169" s="6"/>
    </row>
    <row r="170" spans="8:14" x14ac:dyDescent="0.2">
      <c r="H170" s="6"/>
      <c r="I170" s="6"/>
      <c r="J170" s="6"/>
      <c r="K170" s="6"/>
      <c r="L170" s="6"/>
      <c r="M170" s="6"/>
      <c r="N170" s="6"/>
    </row>
    <row r="171" spans="8:14" x14ac:dyDescent="0.2">
      <c r="H171" s="6"/>
      <c r="I171" s="6"/>
      <c r="J171" s="6"/>
      <c r="K171" s="6"/>
      <c r="L171" s="6"/>
      <c r="M171" s="6"/>
      <c r="N171" s="6"/>
    </row>
    <row r="172" spans="8:14" x14ac:dyDescent="0.2">
      <c r="H172" s="6"/>
      <c r="I172" s="6"/>
      <c r="J172" s="6"/>
      <c r="K172" s="6"/>
      <c r="L172" s="6"/>
      <c r="M172" s="6"/>
      <c r="N172" s="6"/>
    </row>
    <row r="173" spans="8:14" x14ac:dyDescent="0.2">
      <c r="H173" s="6"/>
      <c r="I173" s="6"/>
      <c r="J173" s="6"/>
      <c r="K173" s="6"/>
      <c r="L173" s="6"/>
      <c r="M173" s="6"/>
      <c r="N173" s="6"/>
    </row>
    <row r="174" spans="8:14" x14ac:dyDescent="0.2">
      <c r="H174" s="6"/>
      <c r="I174" s="6"/>
      <c r="J174" s="6"/>
      <c r="K174" s="6"/>
      <c r="L174" s="6"/>
      <c r="M174" s="6"/>
      <c r="N174" s="6"/>
    </row>
    <row r="175" spans="8:14" x14ac:dyDescent="0.2">
      <c r="H175" s="6"/>
      <c r="I175" s="6"/>
      <c r="J175" s="6"/>
      <c r="K175" s="6"/>
      <c r="L175" s="6"/>
      <c r="M175" s="6"/>
      <c r="N175" s="6"/>
    </row>
    <row r="176" spans="8:14" x14ac:dyDescent="0.2">
      <c r="H176" s="6"/>
      <c r="I176" s="6"/>
      <c r="J176" s="6"/>
      <c r="K176" s="6"/>
      <c r="L176" s="6"/>
      <c r="M176" s="6"/>
      <c r="N176" s="6"/>
    </row>
    <row r="177" spans="8:14" x14ac:dyDescent="0.2">
      <c r="H177" s="6"/>
      <c r="I177" s="6"/>
      <c r="J177" s="6"/>
      <c r="K177" s="6"/>
      <c r="L177" s="6"/>
      <c r="M177" s="6"/>
      <c r="N177" s="6"/>
    </row>
    <row r="178" spans="8:14" x14ac:dyDescent="0.2">
      <c r="H178" s="6"/>
      <c r="I178" s="6"/>
      <c r="J178" s="6"/>
      <c r="K178" s="6"/>
      <c r="L178" s="6"/>
      <c r="M178" s="6"/>
      <c r="N178" s="6"/>
    </row>
    <row r="179" spans="8:14" x14ac:dyDescent="0.2">
      <c r="H179" s="6"/>
      <c r="I179" s="6"/>
      <c r="J179" s="6"/>
      <c r="K179" s="6"/>
      <c r="L179" s="6"/>
      <c r="M179" s="6"/>
      <c r="N179" s="6"/>
    </row>
    <row r="180" spans="8:14" x14ac:dyDescent="0.2">
      <c r="H180" s="6"/>
      <c r="I180" s="6"/>
      <c r="J180" s="6"/>
      <c r="K180" s="6"/>
      <c r="L180" s="6"/>
      <c r="M180" s="6"/>
      <c r="N180" s="6"/>
    </row>
    <row r="181" spans="8:14" x14ac:dyDescent="0.2">
      <c r="H181" s="6"/>
      <c r="I181" s="6"/>
      <c r="J181" s="6"/>
      <c r="K181" s="6"/>
      <c r="L181" s="6"/>
      <c r="M181" s="6"/>
      <c r="N181" s="6"/>
    </row>
    <row r="182" spans="8:14" x14ac:dyDescent="0.2">
      <c r="H182" s="6"/>
      <c r="I182" s="6"/>
      <c r="J182" s="6"/>
      <c r="K182" s="6"/>
      <c r="L182" s="6"/>
      <c r="M182" s="6"/>
      <c r="N182" s="6"/>
    </row>
    <row r="183" spans="8:14" x14ac:dyDescent="0.2">
      <c r="H183" s="6"/>
      <c r="I183" s="6"/>
      <c r="J183" s="6"/>
      <c r="K183" s="6"/>
      <c r="L183" s="6"/>
      <c r="M183" s="6"/>
      <c r="N183" s="6"/>
    </row>
    <row r="184" spans="8:14" x14ac:dyDescent="0.2">
      <c r="H184" s="6"/>
      <c r="I184" s="6"/>
      <c r="J184" s="6"/>
      <c r="K184" s="6"/>
      <c r="L184" s="6"/>
      <c r="M184" s="6"/>
      <c r="N184" s="6"/>
    </row>
    <row r="185" spans="8:14" x14ac:dyDescent="0.2">
      <c r="H185" s="6"/>
      <c r="I185" s="6"/>
      <c r="J185" s="6"/>
      <c r="K185" s="6"/>
      <c r="L185" s="6"/>
      <c r="M185" s="6"/>
      <c r="N185" s="6"/>
    </row>
    <row r="186" spans="8:14" x14ac:dyDescent="0.2">
      <c r="H186" s="6"/>
      <c r="I186" s="6"/>
      <c r="J186" s="6"/>
      <c r="K186" s="6"/>
      <c r="L186" s="6"/>
      <c r="M186" s="6"/>
      <c r="N186" s="6"/>
    </row>
    <row r="187" spans="8:14" x14ac:dyDescent="0.2">
      <c r="H187" s="6"/>
      <c r="I187" s="6"/>
      <c r="J187" s="6"/>
      <c r="K187" s="6"/>
      <c r="L187" s="6"/>
      <c r="M187" s="6"/>
      <c r="N187" s="6"/>
    </row>
    <row r="188" spans="8:14" x14ac:dyDescent="0.2">
      <c r="H188" s="6"/>
      <c r="I188" s="6"/>
      <c r="J188" s="6"/>
      <c r="K188" s="6"/>
      <c r="L188" s="6"/>
      <c r="M188" s="6"/>
      <c r="N188" s="6"/>
    </row>
    <row r="189" spans="8:14" x14ac:dyDescent="0.2">
      <c r="H189" s="6"/>
      <c r="I189" s="6"/>
      <c r="J189" s="6"/>
      <c r="K189" s="6"/>
      <c r="L189" s="6"/>
      <c r="M189" s="6"/>
      <c r="N189" s="6"/>
    </row>
    <row r="190" spans="8:14" x14ac:dyDescent="0.2">
      <c r="H190" s="6"/>
      <c r="I190" s="6"/>
      <c r="J190" s="6"/>
      <c r="K190" s="6"/>
      <c r="L190" s="6"/>
      <c r="M190" s="6"/>
      <c r="N190" s="6"/>
    </row>
    <row r="191" spans="8:14" x14ac:dyDescent="0.2">
      <c r="H191" s="6"/>
      <c r="I191" s="6"/>
      <c r="J191" s="6"/>
      <c r="K191" s="6"/>
      <c r="L191" s="6"/>
      <c r="M191" s="6"/>
      <c r="N191" s="6"/>
    </row>
    <row r="192" spans="8:14" x14ac:dyDescent="0.2">
      <c r="H192" s="6"/>
      <c r="I192" s="6"/>
      <c r="J192" s="6"/>
      <c r="K192" s="6"/>
      <c r="L192" s="6"/>
      <c r="M192" s="6"/>
      <c r="N192" s="6"/>
    </row>
  </sheetData>
  <mergeCells count="13">
    <mergeCell ref="A9:A10"/>
    <mergeCell ref="B9:B10"/>
    <mergeCell ref="C9:C10"/>
    <mergeCell ref="D9:D10"/>
    <mergeCell ref="E9:E10"/>
    <mergeCell ref="F9:F10"/>
    <mergeCell ref="A11:G11"/>
    <mergeCell ref="A2:G2"/>
    <mergeCell ref="A3:G3"/>
    <mergeCell ref="A5:G5"/>
    <mergeCell ref="A6:G6"/>
    <mergeCell ref="A7:G7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2018-11-30T15:21:51Z</cp:lastPrinted>
  <dcterms:created xsi:type="dcterms:W3CDTF">2013-11-29T23:12:09Z</dcterms:created>
  <dcterms:modified xsi:type="dcterms:W3CDTF">2018-12-10T16:05:01Z</dcterms:modified>
</cp:coreProperties>
</file>