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19\INFORMACION PUBLICA DE OFICIO\3. ARTES\1. ENERO\"/>
    </mc:Choice>
  </mc:AlternateContent>
  <bookViews>
    <workbookView xWindow="0" yWindow="0" windowWidth="28800" windowHeight="11835"/>
  </bookViews>
  <sheets>
    <sheet name="RENGLON 011" sheetId="10" r:id="rId1"/>
    <sheet name="RENGLON 021" sheetId="11" r:id="rId2"/>
    <sheet name="RENGLON 029  " sheetId="14" r:id="rId3"/>
    <sheet name="RENGLON 031 " sheetId="15" r:id="rId4"/>
    <sheet name="SUBGRUPO 18" sheetId="16" r:id="rId5"/>
  </sheets>
  <definedNames>
    <definedName name="_xlnm._FilterDatabase" localSheetId="0" hidden="1">'RENGLON 011'!$A$2:$X$302</definedName>
    <definedName name="_xlnm._FilterDatabase" localSheetId="1" hidden="1">'RENGLON 021'!$B$10:$B$731</definedName>
    <definedName name="_xlnm._FilterDatabase" localSheetId="2" hidden="1">'RENGLON 029  '!$A$8:$H$105</definedName>
    <definedName name="_xlnm._FilterDatabase" localSheetId="3" hidden="1">'RENGLON 031 '!$A$11:$P$86</definedName>
  </definedNames>
  <calcPr calcId="152511" calcMode="manual" fullPrecision="0"/>
</workbook>
</file>

<file path=xl/calcChain.xml><?xml version="1.0" encoding="utf-8"?>
<calcChain xmlns="http://schemas.openxmlformats.org/spreadsheetml/2006/main">
  <c r="D105" i="14" l="1"/>
  <c r="E105" i="14"/>
  <c r="F105" i="14"/>
  <c r="E363" i="11"/>
  <c r="F363" i="11"/>
  <c r="G363" i="11"/>
  <c r="H363" i="11"/>
  <c r="L363" i="11"/>
  <c r="M363" i="11"/>
  <c r="P363" i="11"/>
  <c r="K167" i="11"/>
  <c r="J167" i="11"/>
  <c r="N167" i="11" s="1"/>
  <c r="I167" i="11"/>
  <c r="K246" i="11"/>
  <c r="J246" i="11"/>
  <c r="N246" i="11" s="1"/>
  <c r="I246" i="11"/>
  <c r="O246" i="11" s="1"/>
  <c r="K325" i="11"/>
  <c r="J325" i="11"/>
  <c r="N325" i="11" s="1"/>
  <c r="I325" i="11"/>
  <c r="I35" i="11"/>
  <c r="J35" i="11"/>
  <c r="K35" i="11"/>
  <c r="N35" i="11" l="1"/>
  <c r="O35" i="11" s="1"/>
  <c r="O167" i="11"/>
  <c r="O325" i="11"/>
  <c r="Q244" i="10" l="1"/>
  <c r="Q225" i="10"/>
  <c r="Q188" i="10"/>
  <c r="Q178" i="10"/>
  <c r="Q176" i="10"/>
  <c r="Q173" i="10"/>
  <c r="Q161" i="10"/>
  <c r="Q107" i="10"/>
  <c r="W107" i="10" s="1"/>
  <c r="Q78" i="10"/>
  <c r="Q72" i="10"/>
  <c r="Q36" i="10"/>
  <c r="Q21" i="10"/>
  <c r="Q18" i="10"/>
  <c r="Q17" i="10"/>
  <c r="K85" i="15"/>
  <c r="K63" i="15"/>
  <c r="O63" i="15" s="1"/>
  <c r="K61" i="15"/>
  <c r="K59" i="15"/>
  <c r="K54" i="15"/>
  <c r="K34" i="15"/>
  <c r="K23" i="15"/>
  <c r="K20" i="15"/>
  <c r="K18" i="15"/>
  <c r="K14" i="15"/>
  <c r="G98" i="14"/>
  <c r="G71" i="14"/>
  <c r="G17" i="14"/>
  <c r="H26" i="14"/>
  <c r="H105" i="14" s="1"/>
  <c r="G26" i="14"/>
  <c r="G28" i="14"/>
  <c r="S82" i="10"/>
  <c r="P82" i="10"/>
  <c r="Q82" i="10" s="1"/>
  <c r="R82" i="10"/>
  <c r="G22" i="14"/>
  <c r="G12" i="14"/>
  <c r="K134" i="11"/>
  <c r="K135" i="11"/>
  <c r="J134" i="11"/>
  <c r="N134" i="11" s="1"/>
  <c r="I134" i="11"/>
  <c r="P177" i="10"/>
  <c r="Q177" i="10" s="1"/>
  <c r="D281" i="10"/>
  <c r="P281" i="10" s="1"/>
  <c r="Q281" i="10" s="1"/>
  <c r="I362" i="11"/>
  <c r="I361" i="11"/>
  <c r="I360" i="11"/>
  <c r="I359" i="11"/>
  <c r="I356" i="11"/>
  <c r="I358" i="11"/>
  <c r="I357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8" i="11"/>
  <c r="I339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4" i="11"/>
  <c r="I323" i="11"/>
  <c r="I322" i="11"/>
  <c r="I321" i="11"/>
  <c r="I320" i="11"/>
  <c r="I319" i="11"/>
  <c r="I317" i="11"/>
  <c r="I316" i="11"/>
  <c r="I318" i="11"/>
  <c r="O318" i="11" s="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O300" i="11" s="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69" i="11"/>
  <c r="I270" i="11"/>
  <c r="I268" i="11"/>
  <c r="I267" i="11"/>
  <c r="I266" i="11"/>
  <c r="I265" i="11"/>
  <c r="I264" i="11"/>
  <c r="I263" i="11"/>
  <c r="I262" i="11"/>
  <c r="I261" i="11"/>
  <c r="I260" i="11"/>
  <c r="I259" i="11"/>
  <c r="O259" i="11" s="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5" i="11"/>
  <c r="I244" i="11"/>
  <c r="I243" i="11"/>
  <c r="I237" i="11"/>
  <c r="I242" i="11"/>
  <c r="I241" i="11"/>
  <c r="I240" i="11"/>
  <c r="I239" i="11"/>
  <c r="I238" i="11"/>
  <c r="I236" i="11"/>
  <c r="I235" i="11"/>
  <c r="I234" i="11"/>
  <c r="O234" i="11" s="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O170" i="11" s="1"/>
  <c r="I169" i="11"/>
  <c r="I168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O153" i="11" s="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3" i="11"/>
  <c r="I132" i="11"/>
  <c r="O132" i="11" s="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O96" i="11" s="1"/>
  <c r="I95" i="11"/>
  <c r="I93" i="11"/>
  <c r="I94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3" i="11"/>
  <c r="I62" i="11"/>
  <c r="I61" i="11"/>
  <c r="I60" i="11"/>
  <c r="I64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4" i="11"/>
  <c r="I33" i="11"/>
  <c r="I32" i="11"/>
  <c r="I30" i="11"/>
  <c r="I29" i="11"/>
  <c r="I28" i="11"/>
  <c r="I31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4" i="11"/>
  <c r="I15" i="11"/>
  <c r="I13" i="11"/>
  <c r="I12" i="11"/>
  <c r="I11" i="11"/>
  <c r="I10" i="11"/>
  <c r="K56" i="11"/>
  <c r="J56" i="11"/>
  <c r="N56" i="11" s="1"/>
  <c r="G101" i="14"/>
  <c r="G47" i="14"/>
  <c r="G55" i="14"/>
  <c r="G40" i="14"/>
  <c r="G77" i="14"/>
  <c r="I83" i="15"/>
  <c r="K83" i="15" s="1"/>
  <c r="I82" i="15"/>
  <c r="K82" i="15" s="1"/>
  <c r="I79" i="15"/>
  <c r="K79" i="15" s="1"/>
  <c r="I77" i="15"/>
  <c r="K77" i="15" s="1"/>
  <c r="I76" i="15"/>
  <c r="K76" i="15" s="1"/>
  <c r="I75" i="15"/>
  <c r="K75" i="15" s="1"/>
  <c r="I74" i="15"/>
  <c r="K74" i="15" s="1"/>
  <c r="I73" i="15"/>
  <c r="K73" i="15" s="1"/>
  <c r="I72" i="15"/>
  <c r="K72" i="15" s="1"/>
  <c r="I71" i="15"/>
  <c r="K71" i="15" s="1"/>
  <c r="I69" i="15"/>
  <c r="K69" i="15" s="1"/>
  <c r="I68" i="15"/>
  <c r="K68" i="15" s="1"/>
  <c r="I62" i="15"/>
  <c r="K62" i="15" s="1"/>
  <c r="I55" i="15"/>
  <c r="K55" i="15" s="1"/>
  <c r="I53" i="15"/>
  <c r="K53" i="15" s="1"/>
  <c r="I52" i="15"/>
  <c r="K52" i="15" s="1"/>
  <c r="I49" i="15"/>
  <c r="K49" i="15" s="1"/>
  <c r="I46" i="15"/>
  <c r="K46" i="15" s="1"/>
  <c r="I44" i="15"/>
  <c r="K44" i="15" s="1"/>
  <c r="I42" i="15"/>
  <c r="K42" i="15" s="1"/>
  <c r="I40" i="15"/>
  <c r="K40" i="15" s="1"/>
  <c r="I35" i="15"/>
  <c r="K35" i="15" s="1"/>
  <c r="I33" i="15"/>
  <c r="K33" i="15" s="1"/>
  <c r="I31" i="15"/>
  <c r="K31" i="15" s="1"/>
  <c r="I30" i="15"/>
  <c r="K30" i="15" s="1"/>
  <c r="I24" i="15"/>
  <c r="K24" i="15" s="1"/>
  <c r="I19" i="15"/>
  <c r="K19" i="15" s="1"/>
  <c r="I13" i="15"/>
  <c r="K13" i="15" s="1"/>
  <c r="I11" i="15"/>
  <c r="K11" i="15" s="1"/>
  <c r="H86" i="15"/>
  <c r="K86" i="15" s="1"/>
  <c r="H15" i="15"/>
  <c r="K15" i="15" s="1"/>
  <c r="P87" i="15"/>
  <c r="R188" i="10"/>
  <c r="S188" i="10"/>
  <c r="V188" i="10" s="1"/>
  <c r="P98" i="10"/>
  <c r="P73" i="10"/>
  <c r="P263" i="10"/>
  <c r="P130" i="10"/>
  <c r="P163" i="10"/>
  <c r="P29" i="10"/>
  <c r="P62" i="10"/>
  <c r="P242" i="10"/>
  <c r="P134" i="10"/>
  <c r="P90" i="10"/>
  <c r="P291" i="10"/>
  <c r="P251" i="10"/>
  <c r="P286" i="10"/>
  <c r="P122" i="10"/>
  <c r="P287" i="10"/>
  <c r="Q287" i="10" s="1"/>
  <c r="P301" i="10"/>
  <c r="Q301" i="10" s="1"/>
  <c r="P300" i="10"/>
  <c r="Q300" i="10" s="1"/>
  <c r="P299" i="10"/>
  <c r="Q299" i="10" s="1"/>
  <c r="P297" i="10"/>
  <c r="Q297" i="10" s="1"/>
  <c r="P296" i="10"/>
  <c r="Q296" i="10" s="1"/>
  <c r="P295" i="10"/>
  <c r="Q295" i="10" s="1"/>
  <c r="P294" i="10"/>
  <c r="Q294" i="10" s="1"/>
  <c r="P292" i="10"/>
  <c r="Q292" i="10" s="1"/>
  <c r="P290" i="10"/>
  <c r="Q290" i="10" s="1"/>
  <c r="P289" i="10"/>
  <c r="Q289" i="10" s="1"/>
  <c r="P288" i="10"/>
  <c r="Q288" i="10" s="1"/>
  <c r="P285" i="10"/>
  <c r="Q285" i="10" s="1"/>
  <c r="P284" i="10"/>
  <c r="Q284" i="10" s="1"/>
  <c r="P283" i="10"/>
  <c r="Q283" i="10" s="1"/>
  <c r="P282" i="10"/>
  <c r="Q282" i="10" s="1"/>
  <c r="P280" i="10"/>
  <c r="Q280" i="10" s="1"/>
  <c r="P279" i="10"/>
  <c r="Q279" i="10" s="1"/>
  <c r="P278" i="10"/>
  <c r="Q278" i="10" s="1"/>
  <c r="P277" i="10"/>
  <c r="Q277" i="10" s="1"/>
  <c r="P276" i="10"/>
  <c r="Q276" i="10" s="1"/>
  <c r="P275" i="10"/>
  <c r="Q275" i="10" s="1"/>
  <c r="P274" i="10"/>
  <c r="Q274" i="10" s="1"/>
  <c r="P273" i="10"/>
  <c r="Q273" i="10" s="1"/>
  <c r="P272" i="10"/>
  <c r="Q272" i="10" s="1"/>
  <c r="P271" i="10"/>
  <c r="Q271" i="10" s="1"/>
  <c r="P269" i="10"/>
  <c r="Q269" i="10" s="1"/>
  <c r="P268" i="10"/>
  <c r="Q268" i="10" s="1"/>
  <c r="P267" i="10"/>
  <c r="Q267" i="10" s="1"/>
  <c r="P266" i="10"/>
  <c r="Q266" i="10" s="1"/>
  <c r="P265" i="10"/>
  <c r="Q265" i="10" s="1"/>
  <c r="P264" i="10"/>
  <c r="Q264" i="10" s="1"/>
  <c r="P262" i="10"/>
  <c r="Q262" i="10" s="1"/>
  <c r="P261" i="10"/>
  <c r="Q261" i="10" s="1"/>
  <c r="P260" i="10"/>
  <c r="Q260" i="10" s="1"/>
  <c r="P257" i="10"/>
  <c r="Q257" i="10" s="1"/>
  <c r="P256" i="10"/>
  <c r="Q256" i="10" s="1"/>
  <c r="W256" i="10" s="1"/>
  <c r="P255" i="10"/>
  <c r="Q255" i="10" s="1"/>
  <c r="P254" i="10"/>
  <c r="Q254" i="10" s="1"/>
  <c r="P253" i="10"/>
  <c r="Q253" i="10" s="1"/>
  <c r="P252" i="10"/>
  <c r="Q252" i="10" s="1"/>
  <c r="P250" i="10"/>
  <c r="Q250" i="10" s="1"/>
  <c r="P249" i="10"/>
  <c r="Q249" i="10" s="1"/>
  <c r="P248" i="10"/>
  <c r="Q248" i="10" s="1"/>
  <c r="P247" i="10"/>
  <c r="Q247" i="10" s="1"/>
  <c r="P246" i="10"/>
  <c r="Q246" i="10" s="1"/>
  <c r="P245" i="10"/>
  <c r="Q245" i="10" s="1"/>
  <c r="P243" i="10"/>
  <c r="Q243" i="10" s="1"/>
  <c r="P241" i="10"/>
  <c r="Q241" i="10" s="1"/>
  <c r="P240" i="10"/>
  <c r="Q240" i="10" s="1"/>
  <c r="P239" i="10"/>
  <c r="Q239" i="10" s="1"/>
  <c r="P238" i="10"/>
  <c r="Q238" i="10" s="1"/>
  <c r="P237" i="10"/>
  <c r="Q237" i="10" s="1"/>
  <c r="P235" i="10"/>
  <c r="Q235" i="10" s="1"/>
  <c r="P234" i="10"/>
  <c r="Q234" i="10" s="1"/>
  <c r="P233" i="10"/>
  <c r="Q233" i="10" s="1"/>
  <c r="P232" i="10"/>
  <c r="Q232" i="10" s="1"/>
  <c r="P230" i="10"/>
  <c r="Q230" i="10" s="1"/>
  <c r="P229" i="10"/>
  <c r="Q229" i="10" s="1"/>
  <c r="P228" i="10"/>
  <c r="Q228" i="10" s="1"/>
  <c r="P227" i="10"/>
  <c r="Q227" i="10" s="1"/>
  <c r="P226" i="10"/>
  <c r="Q226" i="10" s="1"/>
  <c r="P224" i="10"/>
  <c r="Q224" i="10" s="1"/>
  <c r="P223" i="10"/>
  <c r="Q223" i="10" s="1"/>
  <c r="P222" i="10"/>
  <c r="Q222" i="10" s="1"/>
  <c r="P221" i="10"/>
  <c r="Q221" i="10" s="1"/>
  <c r="P220" i="10"/>
  <c r="Q220" i="10" s="1"/>
  <c r="P219" i="10"/>
  <c r="Q219" i="10" s="1"/>
  <c r="P218" i="10"/>
  <c r="Q218" i="10" s="1"/>
  <c r="P217" i="10"/>
  <c r="Q217" i="10" s="1"/>
  <c r="P216" i="10"/>
  <c r="Q216" i="10" s="1"/>
  <c r="P215" i="10"/>
  <c r="Q215" i="10" s="1"/>
  <c r="P214" i="10"/>
  <c r="Q214" i="10" s="1"/>
  <c r="P213" i="10"/>
  <c r="Q213" i="10" s="1"/>
  <c r="P212" i="10"/>
  <c r="Q212" i="10" s="1"/>
  <c r="P211" i="10"/>
  <c r="Q211" i="10" s="1"/>
  <c r="P210" i="10"/>
  <c r="Q210" i="10" s="1"/>
  <c r="P209" i="10"/>
  <c r="Q209" i="10" s="1"/>
  <c r="P208" i="10"/>
  <c r="Q208" i="10" s="1"/>
  <c r="P207" i="10"/>
  <c r="Q207" i="10" s="1"/>
  <c r="P205" i="10"/>
  <c r="Q205" i="10" s="1"/>
  <c r="P204" i="10"/>
  <c r="Q204" i="10" s="1"/>
  <c r="P203" i="10"/>
  <c r="Q203" i="10" s="1"/>
  <c r="P202" i="10"/>
  <c r="Q202" i="10" s="1"/>
  <c r="P201" i="10"/>
  <c r="Q201" i="10" s="1"/>
  <c r="P200" i="10"/>
  <c r="Q200" i="10" s="1"/>
  <c r="P199" i="10"/>
  <c r="Q199" i="10" s="1"/>
  <c r="P198" i="10"/>
  <c r="Q198" i="10" s="1"/>
  <c r="P197" i="10"/>
  <c r="Q197" i="10" s="1"/>
  <c r="P196" i="10"/>
  <c r="Q196" i="10" s="1"/>
  <c r="P195" i="10"/>
  <c r="Q195" i="10" s="1"/>
  <c r="P194" i="10"/>
  <c r="Q194" i="10" s="1"/>
  <c r="P193" i="10"/>
  <c r="Q193" i="10" s="1"/>
  <c r="W193" i="10" s="1"/>
  <c r="P192" i="10"/>
  <c r="Q192" i="10" s="1"/>
  <c r="P191" i="10"/>
  <c r="Q191" i="10" s="1"/>
  <c r="P190" i="10"/>
  <c r="Q190" i="10" s="1"/>
  <c r="P189" i="10"/>
  <c r="Q189" i="10" s="1"/>
  <c r="P187" i="10"/>
  <c r="Q187" i="10" s="1"/>
  <c r="P185" i="10"/>
  <c r="Q185" i="10" s="1"/>
  <c r="P184" i="10"/>
  <c r="Q184" i="10" s="1"/>
  <c r="P182" i="10"/>
  <c r="Q182" i="10" s="1"/>
  <c r="P181" i="10"/>
  <c r="Q181" i="10" s="1"/>
  <c r="P179" i="10"/>
  <c r="Q179" i="10" s="1"/>
  <c r="P174" i="10"/>
  <c r="Q174" i="10" s="1"/>
  <c r="P172" i="10"/>
  <c r="Q172" i="10" s="1"/>
  <c r="P171" i="10"/>
  <c r="Q171" i="10" s="1"/>
  <c r="P170" i="10"/>
  <c r="Q170" i="10" s="1"/>
  <c r="P169" i="10"/>
  <c r="Q169" i="10" s="1"/>
  <c r="P168" i="10"/>
  <c r="Q168" i="10" s="1"/>
  <c r="W168" i="10" s="1"/>
  <c r="P167" i="10"/>
  <c r="Q167" i="10" s="1"/>
  <c r="P165" i="10"/>
  <c r="Q165" i="10" s="1"/>
  <c r="P164" i="10"/>
  <c r="Q164" i="10" s="1"/>
  <c r="P162" i="10"/>
  <c r="Q162" i="10" s="1"/>
  <c r="P160" i="10"/>
  <c r="Q160" i="10" s="1"/>
  <c r="P157" i="10"/>
  <c r="Q157" i="10" s="1"/>
  <c r="P156" i="10"/>
  <c r="Q156" i="10" s="1"/>
  <c r="P155" i="10"/>
  <c r="Q155" i="10" s="1"/>
  <c r="W155" i="10" s="1"/>
  <c r="P154" i="10"/>
  <c r="Q154" i="10" s="1"/>
  <c r="P153" i="10"/>
  <c r="Q153" i="10" s="1"/>
  <c r="P152" i="10"/>
  <c r="Q152" i="10" s="1"/>
  <c r="P151" i="10"/>
  <c r="Q151" i="10" s="1"/>
  <c r="P150" i="10"/>
  <c r="Q150" i="10" s="1"/>
  <c r="P149" i="10"/>
  <c r="Q149" i="10" s="1"/>
  <c r="P147" i="10"/>
  <c r="Q147" i="10" s="1"/>
  <c r="P146" i="10"/>
  <c r="Q146" i="10" s="1"/>
  <c r="W146" i="10" s="1"/>
  <c r="P145" i="10"/>
  <c r="Q145" i="10" s="1"/>
  <c r="P143" i="10"/>
  <c r="Q143" i="10" s="1"/>
  <c r="P142" i="10"/>
  <c r="Q142" i="10" s="1"/>
  <c r="P141" i="10"/>
  <c r="Q141" i="10" s="1"/>
  <c r="P139" i="10"/>
  <c r="Q139" i="10" s="1"/>
  <c r="P137" i="10"/>
  <c r="Q137" i="10" s="1"/>
  <c r="P136" i="10"/>
  <c r="Q136" i="10" s="1"/>
  <c r="P133" i="10"/>
  <c r="Q133" i="10" s="1"/>
  <c r="W133" i="10" s="1"/>
  <c r="P132" i="10"/>
  <c r="Q132" i="10" s="1"/>
  <c r="P131" i="10"/>
  <c r="Q131" i="10" s="1"/>
  <c r="P129" i="10"/>
  <c r="Q129" i="10" s="1"/>
  <c r="P127" i="10"/>
  <c r="Q127" i="10" s="1"/>
  <c r="P126" i="10"/>
  <c r="Q126" i="10" s="1"/>
  <c r="P125" i="10"/>
  <c r="Q125" i="10" s="1"/>
  <c r="P124" i="10"/>
  <c r="Q124" i="10" s="1"/>
  <c r="P123" i="10"/>
  <c r="Q123" i="10" s="1"/>
  <c r="P121" i="10"/>
  <c r="Q121" i="10" s="1"/>
  <c r="P120" i="10"/>
  <c r="Q120" i="10" s="1"/>
  <c r="P117" i="10"/>
  <c r="Q117" i="10" s="1"/>
  <c r="P115" i="10"/>
  <c r="Q115" i="10" s="1"/>
  <c r="P113" i="10"/>
  <c r="Q113" i="10" s="1"/>
  <c r="P112" i="10"/>
  <c r="Q112" i="10" s="1"/>
  <c r="P111" i="10"/>
  <c r="Q111" i="10" s="1"/>
  <c r="W111" i="10" s="1"/>
  <c r="P110" i="10"/>
  <c r="Q110" i="10" s="1"/>
  <c r="P109" i="10"/>
  <c r="Q109" i="10" s="1"/>
  <c r="P108" i="10"/>
  <c r="Q108" i="10" s="1"/>
  <c r="P106" i="10"/>
  <c r="Q106" i="10" s="1"/>
  <c r="P105" i="10"/>
  <c r="Q105" i="10" s="1"/>
  <c r="P104" i="10"/>
  <c r="Q104" i="10" s="1"/>
  <c r="P103" i="10"/>
  <c r="Q103" i="10" s="1"/>
  <c r="P102" i="10"/>
  <c r="Q102" i="10" s="1"/>
  <c r="P101" i="10"/>
  <c r="Q101" i="10" s="1"/>
  <c r="P100" i="10"/>
  <c r="Q100" i="10" s="1"/>
  <c r="P99" i="10"/>
  <c r="Q99" i="10" s="1"/>
  <c r="P97" i="10"/>
  <c r="Q97" i="10" s="1"/>
  <c r="P96" i="10"/>
  <c r="Q96" i="10" s="1"/>
  <c r="P95" i="10"/>
  <c r="Q95" i="10" s="1"/>
  <c r="P94" i="10"/>
  <c r="Q94" i="10" s="1"/>
  <c r="P93" i="10"/>
  <c r="Q93" i="10" s="1"/>
  <c r="P92" i="10"/>
  <c r="Q92" i="10" s="1"/>
  <c r="P91" i="10"/>
  <c r="Q91" i="10" s="1"/>
  <c r="P89" i="10"/>
  <c r="Q89" i="10" s="1"/>
  <c r="P88" i="10"/>
  <c r="Q88" i="10" s="1"/>
  <c r="P87" i="10"/>
  <c r="Q87" i="10" s="1"/>
  <c r="P86" i="10"/>
  <c r="Q86" i="10" s="1"/>
  <c r="P85" i="10"/>
  <c r="Q85" i="10" s="1"/>
  <c r="P84" i="10"/>
  <c r="Q84" i="10" s="1"/>
  <c r="P83" i="10"/>
  <c r="Q83" i="10" s="1"/>
  <c r="P81" i="10"/>
  <c r="Q81" i="10" s="1"/>
  <c r="P80" i="10"/>
  <c r="Q80" i="10" s="1"/>
  <c r="P79" i="10"/>
  <c r="Q79" i="10" s="1"/>
  <c r="P77" i="10"/>
  <c r="Q77" i="10" s="1"/>
  <c r="P76" i="10"/>
  <c r="Q76" i="10" s="1"/>
  <c r="P75" i="10"/>
  <c r="Q75" i="10" s="1"/>
  <c r="P74" i="10"/>
  <c r="Q74" i="10" s="1"/>
  <c r="P71" i="10"/>
  <c r="Q71" i="10" s="1"/>
  <c r="W71" i="10" s="1"/>
  <c r="P70" i="10"/>
  <c r="Q70" i="10" s="1"/>
  <c r="P69" i="10"/>
  <c r="Q69" i="10" s="1"/>
  <c r="P68" i="10"/>
  <c r="Q68" i="10" s="1"/>
  <c r="P67" i="10"/>
  <c r="Q67" i="10" s="1"/>
  <c r="P66" i="10"/>
  <c r="Q66" i="10" s="1"/>
  <c r="P65" i="10"/>
  <c r="Q65" i="10" s="1"/>
  <c r="P64" i="10"/>
  <c r="Q64" i="10" s="1"/>
  <c r="P63" i="10"/>
  <c r="Q63" i="10" s="1"/>
  <c r="W63" i="10" s="1"/>
  <c r="P61" i="10"/>
  <c r="Q61" i="10" s="1"/>
  <c r="P60" i="10"/>
  <c r="Q60" i="10" s="1"/>
  <c r="P59" i="10"/>
  <c r="Q59" i="10" s="1"/>
  <c r="P58" i="10"/>
  <c r="Q58" i="10" s="1"/>
  <c r="P57" i="10"/>
  <c r="Q57" i="10" s="1"/>
  <c r="P56" i="10"/>
  <c r="Q56" i="10" s="1"/>
  <c r="P55" i="10"/>
  <c r="Q55" i="10" s="1"/>
  <c r="P54" i="10"/>
  <c r="Q54" i="10" s="1"/>
  <c r="W54" i="10" s="1"/>
  <c r="P53" i="10"/>
  <c r="Q53" i="10" s="1"/>
  <c r="P51" i="10"/>
  <c r="Q51" i="10" s="1"/>
  <c r="P50" i="10"/>
  <c r="Q50" i="10" s="1"/>
  <c r="P49" i="10"/>
  <c r="Q49" i="10" s="1"/>
  <c r="P46" i="10"/>
  <c r="Q46" i="10" s="1"/>
  <c r="P45" i="10"/>
  <c r="Q45" i="10" s="1"/>
  <c r="P44" i="10"/>
  <c r="Q44" i="10" s="1"/>
  <c r="P43" i="10"/>
  <c r="Q43" i="10" s="1"/>
  <c r="P42" i="10"/>
  <c r="Q42" i="10" s="1"/>
  <c r="P41" i="10"/>
  <c r="Q41" i="10" s="1"/>
  <c r="P40" i="10"/>
  <c r="Q40" i="10" s="1"/>
  <c r="P39" i="10"/>
  <c r="Q39" i="10" s="1"/>
  <c r="P38" i="10"/>
  <c r="Q38" i="10" s="1"/>
  <c r="P37" i="10"/>
  <c r="Q37" i="10" s="1"/>
  <c r="P35" i="10"/>
  <c r="Q35" i="10" s="1"/>
  <c r="W35" i="10" s="1"/>
  <c r="P33" i="10"/>
  <c r="Q33" i="10" s="1"/>
  <c r="P32" i="10"/>
  <c r="Q32" i="10" s="1"/>
  <c r="P31" i="10"/>
  <c r="Q31" i="10" s="1"/>
  <c r="P30" i="10"/>
  <c r="Q30" i="10" s="1"/>
  <c r="W30" i="10" s="1"/>
  <c r="P27" i="10"/>
  <c r="Q27" i="10" s="1"/>
  <c r="P26" i="10"/>
  <c r="Q26" i="10" s="1"/>
  <c r="P25" i="10"/>
  <c r="Q25" i="10" s="1"/>
  <c r="P24" i="10"/>
  <c r="Q24" i="10" s="1"/>
  <c r="P23" i="10"/>
  <c r="Q23" i="10" s="1"/>
  <c r="W23" i="10" s="1"/>
  <c r="P22" i="10"/>
  <c r="Q22" i="10" s="1"/>
  <c r="P20" i="10"/>
  <c r="Q20" i="10" s="1"/>
  <c r="P19" i="10"/>
  <c r="Q19" i="10" s="1"/>
  <c r="P16" i="10"/>
  <c r="Q16" i="10" s="1"/>
  <c r="P15" i="10"/>
  <c r="Q15" i="10" s="1"/>
  <c r="P14" i="10"/>
  <c r="Q14" i="10" s="1"/>
  <c r="P13" i="10"/>
  <c r="Q13" i="10" s="1"/>
  <c r="P12" i="10"/>
  <c r="Q12" i="10" s="1"/>
  <c r="P11" i="10"/>
  <c r="Q11" i="10" s="1"/>
  <c r="P10" i="10"/>
  <c r="Q10" i="10" s="1"/>
  <c r="S66" i="10"/>
  <c r="S197" i="10"/>
  <c r="S267" i="10"/>
  <c r="S106" i="10"/>
  <c r="R106" i="10"/>
  <c r="V106" i="10" s="1"/>
  <c r="S292" i="10"/>
  <c r="V292" i="10" s="1"/>
  <c r="R292" i="10"/>
  <c r="S54" i="10"/>
  <c r="R54" i="10"/>
  <c r="V54" i="10" s="1"/>
  <c r="S212" i="10"/>
  <c r="R212" i="10"/>
  <c r="V212" i="10" s="1"/>
  <c r="S80" i="10"/>
  <c r="S110" i="10"/>
  <c r="R110" i="10"/>
  <c r="V110" i="10" s="1"/>
  <c r="W110" i="10" s="1"/>
  <c r="S75" i="10"/>
  <c r="R75" i="10"/>
  <c r="R11" i="10"/>
  <c r="R74" i="10"/>
  <c r="S296" i="10"/>
  <c r="R296" i="10"/>
  <c r="V296" i="10" s="1"/>
  <c r="W296" i="10" s="1"/>
  <c r="S229" i="10"/>
  <c r="R229" i="10"/>
  <c r="V229" i="10" s="1"/>
  <c r="S193" i="10"/>
  <c r="R193" i="10"/>
  <c r="V193" i="10" s="1"/>
  <c r="S198" i="10"/>
  <c r="V198" i="10" s="1"/>
  <c r="R198" i="10"/>
  <c r="S255" i="10"/>
  <c r="R255" i="10"/>
  <c r="S132" i="10"/>
  <c r="R132" i="10"/>
  <c r="V132" i="10" s="1"/>
  <c r="W132" i="10" s="1"/>
  <c r="S64" i="10"/>
  <c r="R64" i="10"/>
  <c r="S11" i="10"/>
  <c r="S246" i="10"/>
  <c r="R246" i="10"/>
  <c r="S87" i="10"/>
  <c r="R87" i="10"/>
  <c r="V87" i="10" s="1"/>
  <c r="W87" i="10" s="1"/>
  <c r="S287" i="10"/>
  <c r="V287" i="10" s="1"/>
  <c r="W287" i="10" s="1"/>
  <c r="R287" i="10"/>
  <c r="S151" i="10"/>
  <c r="R151" i="10"/>
  <c r="S232" i="10"/>
  <c r="R232" i="10"/>
  <c r="S241" i="10"/>
  <c r="R241" i="10"/>
  <c r="S227" i="10"/>
  <c r="S145" i="10"/>
  <c r="S165" i="10"/>
  <c r="S228" i="10"/>
  <c r="S83" i="10"/>
  <c r="S156" i="10"/>
  <c r="S226" i="10"/>
  <c r="S221" i="10"/>
  <c r="S84" i="10"/>
  <c r="S35" i="10"/>
  <c r="S244" i="10"/>
  <c r="S265" i="10"/>
  <c r="S224" i="10"/>
  <c r="S155" i="10"/>
  <c r="S63" i="10"/>
  <c r="S208" i="10"/>
  <c r="R208" i="10"/>
  <c r="V208" i="10" s="1"/>
  <c r="S32" i="10"/>
  <c r="S42" i="10"/>
  <c r="S14" i="10"/>
  <c r="S178" i="10"/>
  <c r="S123" i="10"/>
  <c r="S85" i="10"/>
  <c r="S190" i="10"/>
  <c r="S299" i="10"/>
  <c r="S294" i="10"/>
  <c r="S297" i="10"/>
  <c r="S59" i="10"/>
  <c r="S162" i="10"/>
  <c r="S113" i="10"/>
  <c r="S220" i="10"/>
  <c r="S94" i="10"/>
  <c r="S99" i="10"/>
  <c r="S216" i="10"/>
  <c r="S69" i="10"/>
  <c r="S13" i="10"/>
  <c r="S12" i="10"/>
  <c r="S109" i="10"/>
  <c r="S120" i="10"/>
  <c r="S27" i="10"/>
  <c r="S277" i="10"/>
  <c r="V277" i="10" s="1"/>
  <c r="W277" i="10" s="1"/>
  <c r="S38" i="10"/>
  <c r="S95" i="10"/>
  <c r="S150" i="10"/>
  <c r="V150" i="10" s="1"/>
  <c r="S131" i="10"/>
  <c r="R131" i="10"/>
  <c r="S282" i="10"/>
  <c r="S58" i="10"/>
  <c r="S53" i="10"/>
  <c r="S30" i="10"/>
  <c r="S252" i="10"/>
  <c r="S245" i="10"/>
  <c r="S102" i="10"/>
  <c r="S211" i="10"/>
  <c r="S23" i="10"/>
  <c r="S56" i="10"/>
  <c r="S44" i="10"/>
  <c r="S24" i="10"/>
  <c r="S127" i="10"/>
  <c r="S15" i="10"/>
  <c r="S39" i="10"/>
  <c r="S284" i="10"/>
  <c r="S215" i="10"/>
  <c r="S153" i="10"/>
  <c r="S203" i="10"/>
  <c r="S25" i="10"/>
  <c r="S195" i="10"/>
  <c r="S196" i="10"/>
  <c r="S108" i="10"/>
  <c r="S121" i="10"/>
  <c r="S46" i="10"/>
  <c r="S272" i="10"/>
  <c r="S88" i="10"/>
  <c r="S67" i="10"/>
  <c r="S103" i="10"/>
  <c r="S285" i="10"/>
  <c r="S45" i="10"/>
  <c r="S179" i="10"/>
  <c r="S240" i="10"/>
  <c r="S65" i="10"/>
  <c r="V65" i="10" s="1"/>
  <c r="W65" i="10" s="1"/>
  <c r="S273" i="10"/>
  <c r="S191" i="10"/>
  <c r="S168" i="10"/>
  <c r="S164" i="10"/>
  <c r="V164" i="10" s="1"/>
  <c r="W164" i="10" s="1"/>
  <c r="S50" i="10"/>
  <c r="S253" i="10"/>
  <c r="S249" i="10"/>
  <c r="S209" i="10"/>
  <c r="S192" i="10"/>
  <c r="S204" i="10"/>
  <c r="S238" i="10"/>
  <c r="S57" i="10"/>
  <c r="V57" i="10" s="1"/>
  <c r="S172" i="10"/>
  <c r="S278" i="10"/>
  <c r="S104" i="10"/>
  <c r="S149" i="10"/>
  <c r="V149" i="10" s="1"/>
  <c r="S139" i="10"/>
  <c r="S117" i="10"/>
  <c r="S133" i="10"/>
  <c r="S223" i="10"/>
  <c r="S274" i="10"/>
  <c r="S275" i="10"/>
  <c r="S169" i="10"/>
  <c r="S177" i="10"/>
  <c r="S237" i="10"/>
  <c r="S200" i="10"/>
  <c r="S101" i="10"/>
  <c r="S225" i="10"/>
  <c r="S250" i="10"/>
  <c r="S264" i="10"/>
  <c r="S271" i="10"/>
  <c r="S22" i="10"/>
  <c r="S33" i="10"/>
  <c r="S21" i="10"/>
  <c r="S154" i="10"/>
  <c r="S174" i="10"/>
  <c r="S239" i="10"/>
  <c r="S217" i="10"/>
  <c r="S235" i="10"/>
  <c r="S234" i="10"/>
  <c r="S257" i="10"/>
  <c r="V257" i="10" s="1"/>
  <c r="W257" i="10" s="1"/>
  <c r="S124" i="10"/>
  <c r="S279" i="10"/>
  <c r="S289" i="10"/>
  <c r="S280" i="10"/>
  <c r="S290" i="10"/>
  <c r="S60" i="10"/>
  <c r="V60" i="10" s="1"/>
  <c r="W60" i="10" s="1"/>
  <c r="S96" i="10"/>
  <c r="S77" i="10"/>
  <c r="S147" i="10"/>
  <c r="S40" i="10"/>
  <c r="S16" i="10"/>
  <c r="S143" i="10"/>
  <c r="S76" i="10"/>
  <c r="S125" i="10"/>
  <c r="S100" i="10"/>
  <c r="S105" i="10"/>
  <c r="V105" i="10" s="1"/>
  <c r="W105" i="10" s="1"/>
  <c r="S43" i="10"/>
  <c r="S115" i="10"/>
  <c r="R115" i="10"/>
  <c r="V115" i="10" s="1"/>
  <c r="F29" i="10"/>
  <c r="D242" i="10"/>
  <c r="F134" i="10"/>
  <c r="S218" i="10"/>
  <c r="S276" i="10"/>
  <c r="S243" i="10"/>
  <c r="R243" i="10"/>
  <c r="S261" i="10"/>
  <c r="V261" i="10" s="1"/>
  <c r="S262" i="10"/>
  <c r="R261" i="10"/>
  <c r="S207" i="10"/>
  <c r="D270" i="10"/>
  <c r="F159" i="10"/>
  <c r="F140" i="10"/>
  <c r="F166" i="10"/>
  <c r="F28" i="10"/>
  <c r="S41" i="10"/>
  <c r="S68" i="10"/>
  <c r="R68" i="10"/>
  <c r="V68" i="10" s="1"/>
  <c r="F251" i="10"/>
  <c r="D251" i="10"/>
  <c r="S170" i="10"/>
  <c r="R170" i="10"/>
  <c r="V170" i="10" s="1"/>
  <c r="S37" i="10"/>
  <c r="S72" i="10"/>
  <c r="S176" i="10"/>
  <c r="R176" i="10"/>
  <c r="V176" i="10"/>
  <c r="W176" i="10" s="1"/>
  <c r="S187" i="10"/>
  <c r="S93" i="10"/>
  <c r="S181" i="10"/>
  <c r="V181" i="10" s="1"/>
  <c r="W181" i="10" s="1"/>
  <c r="S146" i="10"/>
  <c r="S71" i="10"/>
  <c r="S49" i="10"/>
  <c r="R49" i="10"/>
  <c r="V49" i="10" s="1"/>
  <c r="W49" i="10" s="1"/>
  <c r="S201" i="10"/>
  <c r="V201" i="10" s="1"/>
  <c r="S171" i="10"/>
  <c r="S141" i="10"/>
  <c r="O295" i="11"/>
  <c r="K113" i="11"/>
  <c r="K138" i="11"/>
  <c r="K228" i="11"/>
  <c r="K271" i="11"/>
  <c r="J271" i="11"/>
  <c r="K136" i="11"/>
  <c r="K132" i="11"/>
  <c r="J132" i="11"/>
  <c r="K193" i="11"/>
  <c r="K298" i="11"/>
  <c r="K130" i="11"/>
  <c r="K247" i="11"/>
  <c r="N247" i="11" s="1"/>
  <c r="O247" i="11" s="1"/>
  <c r="K300" i="11"/>
  <c r="J300" i="11"/>
  <c r="J299" i="11"/>
  <c r="K36" i="11"/>
  <c r="K351" i="11"/>
  <c r="K22" i="11"/>
  <c r="K106" i="11"/>
  <c r="J106" i="11"/>
  <c r="N106" i="11" s="1"/>
  <c r="O106" i="11" s="1"/>
  <c r="K158" i="11"/>
  <c r="K357" i="11"/>
  <c r="K40" i="11"/>
  <c r="N40" i="11" s="1"/>
  <c r="K83" i="11"/>
  <c r="K333" i="11"/>
  <c r="J333" i="11"/>
  <c r="K70" i="11"/>
  <c r="N70" i="11" s="1"/>
  <c r="O70" i="11" s="1"/>
  <c r="K11" i="11"/>
  <c r="K233" i="11"/>
  <c r="K316" i="11"/>
  <c r="J316" i="11"/>
  <c r="N316" i="11" s="1"/>
  <c r="S111" i="10"/>
  <c r="S86" i="10"/>
  <c r="O302" i="10"/>
  <c r="G48" i="14"/>
  <c r="K358" i="11"/>
  <c r="J357" i="11"/>
  <c r="N357" i="11"/>
  <c r="K282" i="11"/>
  <c r="N282" i="11" s="1"/>
  <c r="O282" i="11" s="1"/>
  <c r="J282" i="11"/>
  <c r="K73" i="11"/>
  <c r="J73" i="11"/>
  <c r="G57" i="14"/>
  <c r="G81" i="14"/>
  <c r="G32" i="14"/>
  <c r="G86" i="14"/>
  <c r="G76" i="14"/>
  <c r="G99" i="14"/>
  <c r="K33" i="11"/>
  <c r="J298" i="11"/>
  <c r="K129" i="11"/>
  <c r="J130" i="11"/>
  <c r="N130" i="11" s="1"/>
  <c r="O130" i="11" s="1"/>
  <c r="G68" i="14"/>
  <c r="G97" i="14"/>
  <c r="G38" i="14"/>
  <c r="G63" i="14"/>
  <c r="R178" i="10"/>
  <c r="V178" i="10"/>
  <c r="W178" i="10" s="1"/>
  <c r="R244" i="10"/>
  <c r="V244" i="10" s="1"/>
  <c r="W244" i="10" s="1"/>
  <c r="K41" i="11"/>
  <c r="N41" i="11" s="1"/>
  <c r="J41" i="11"/>
  <c r="J40" i="11"/>
  <c r="K85" i="11"/>
  <c r="K82" i="11"/>
  <c r="K84" i="11"/>
  <c r="K183" i="11"/>
  <c r="K330" i="11"/>
  <c r="N330" i="11" s="1"/>
  <c r="O330" i="11" s="1"/>
  <c r="K356" i="11"/>
  <c r="K256" i="11"/>
  <c r="K174" i="11"/>
  <c r="K168" i="11"/>
  <c r="K248" i="11"/>
  <c r="K359" i="11"/>
  <c r="K288" i="11"/>
  <c r="K269" i="11"/>
  <c r="K249" i="11"/>
  <c r="N249" i="11" s="1"/>
  <c r="O249" i="11" s="1"/>
  <c r="K240" i="11"/>
  <c r="K234" i="11"/>
  <c r="K224" i="11"/>
  <c r="K211" i="11"/>
  <c r="K181" i="11"/>
  <c r="K180" i="11"/>
  <c r="K175" i="11"/>
  <c r="N175" i="11" s="1"/>
  <c r="O175" i="11" s="1"/>
  <c r="K154" i="11"/>
  <c r="N154" i="11" s="1"/>
  <c r="O154" i="11" s="1"/>
  <c r="K153" i="11"/>
  <c r="K131" i="11"/>
  <c r="K99" i="11"/>
  <c r="K91" i="11"/>
  <c r="K72" i="11"/>
  <c r="K60" i="11"/>
  <c r="N60" i="11" s="1"/>
  <c r="O60" i="11" s="1"/>
  <c r="K340" i="11"/>
  <c r="K311" i="11"/>
  <c r="N311" i="11" s="1"/>
  <c r="O311" i="11" s="1"/>
  <c r="K230" i="11"/>
  <c r="K170" i="11"/>
  <c r="K160" i="11"/>
  <c r="K13" i="11"/>
  <c r="K361" i="11"/>
  <c r="K284" i="11"/>
  <c r="K264" i="11"/>
  <c r="K253" i="11"/>
  <c r="K109" i="11"/>
  <c r="K296" i="11"/>
  <c r="K276" i="11"/>
  <c r="K275" i="11"/>
  <c r="K258" i="11"/>
  <c r="K217" i="11"/>
  <c r="N217" i="11" s="1"/>
  <c r="O217" i="11" s="1"/>
  <c r="K210" i="11"/>
  <c r="K191" i="11"/>
  <c r="K15" i="11"/>
  <c r="G75" i="14"/>
  <c r="J276" i="11"/>
  <c r="N276" i="11" s="1"/>
  <c r="A6" i="14"/>
  <c r="L18" i="15"/>
  <c r="N18" i="15"/>
  <c r="G74" i="14"/>
  <c r="G44" i="14"/>
  <c r="G25" i="14"/>
  <c r="G15" i="14"/>
  <c r="K49" i="11"/>
  <c r="J113" i="11"/>
  <c r="K231" i="11"/>
  <c r="J231" i="11"/>
  <c r="N231" i="11" s="1"/>
  <c r="O231" i="11" s="1"/>
  <c r="G14" i="14"/>
  <c r="G39" i="14"/>
  <c r="G43" i="14"/>
  <c r="G31" i="14"/>
  <c r="G9" i="14"/>
  <c r="G35" i="14"/>
  <c r="G67" i="14"/>
  <c r="L54" i="15"/>
  <c r="N54" i="15" s="1"/>
  <c r="O54" i="15" s="1"/>
  <c r="L34" i="15"/>
  <c r="N34" i="15" s="1"/>
  <c r="L23" i="15"/>
  <c r="N23" i="15" s="1"/>
  <c r="O23" i="15" s="1"/>
  <c r="G85" i="14"/>
  <c r="G95" i="14"/>
  <c r="G94" i="14"/>
  <c r="J330" i="11"/>
  <c r="K295" i="11"/>
  <c r="J295" i="11"/>
  <c r="K332" i="11"/>
  <c r="J332" i="11"/>
  <c r="G10" i="14"/>
  <c r="G11" i="14"/>
  <c r="G18" i="14"/>
  <c r="J296" i="11"/>
  <c r="N296" i="11" s="1"/>
  <c r="K31" i="11"/>
  <c r="N31" i="11" s="1"/>
  <c r="O31" i="11" s="1"/>
  <c r="J31" i="11"/>
  <c r="G27" i="14"/>
  <c r="G92" i="14"/>
  <c r="G29" i="14"/>
  <c r="G58" i="14"/>
  <c r="J359" i="11"/>
  <c r="K108" i="11"/>
  <c r="K103" i="11"/>
  <c r="J103" i="11"/>
  <c r="N103" i="11" s="1"/>
  <c r="G36" i="14"/>
  <c r="J212" i="11"/>
  <c r="N212" i="11" s="1"/>
  <c r="O212" i="11" s="1"/>
  <c r="K197" i="11"/>
  <c r="N197" i="11" s="1"/>
  <c r="O197" i="11" s="1"/>
  <c r="J197" i="11"/>
  <c r="K348" i="11"/>
  <c r="J348" i="11"/>
  <c r="N348" i="11" s="1"/>
  <c r="O348" i="11" s="1"/>
  <c r="K338" i="11"/>
  <c r="N338" i="11" s="1"/>
  <c r="O338" i="11" s="1"/>
  <c r="J338" i="11"/>
  <c r="J193" i="11"/>
  <c r="S78" i="10"/>
  <c r="V78" i="10" s="1"/>
  <c r="W78" i="10" s="1"/>
  <c r="R78" i="10"/>
  <c r="K232" i="11"/>
  <c r="J232" i="11"/>
  <c r="K64" i="11"/>
  <c r="J64" i="11"/>
  <c r="N64" i="11" s="1"/>
  <c r="O64" i="11" s="1"/>
  <c r="K187" i="11"/>
  <c r="J187" i="11"/>
  <c r="K148" i="11"/>
  <c r="J148" i="11"/>
  <c r="K270" i="11"/>
  <c r="J270" i="11"/>
  <c r="N270" i="11" s="1"/>
  <c r="K237" i="11"/>
  <c r="J237" i="11"/>
  <c r="K299" i="11"/>
  <c r="K177" i="11"/>
  <c r="J177" i="11"/>
  <c r="N177" i="11" s="1"/>
  <c r="J356" i="11"/>
  <c r="N356" i="11" s="1"/>
  <c r="O356" i="11" s="1"/>
  <c r="J183" i="11"/>
  <c r="K304" i="11"/>
  <c r="J304" i="11"/>
  <c r="K317" i="11"/>
  <c r="J317" i="11"/>
  <c r="K334" i="11"/>
  <c r="J334" i="11"/>
  <c r="J15" i="11"/>
  <c r="N15" i="11" s="1"/>
  <c r="R71" i="10"/>
  <c r="V71" i="10"/>
  <c r="R72" i="10"/>
  <c r="V72" i="10" s="1"/>
  <c r="S173" i="10"/>
  <c r="R173" i="10"/>
  <c r="G104" i="14"/>
  <c r="G103" i="14"/>
  <c r="G102" i="14"/>
  <c r="G100" i="14"/>
  <c r="G96" i="14"/>
  <c r="G93" i="14"/>
  <c r="G91" i="14"/>
  <c r="G90" i="14"/>
  <c r="G88" i="14"/>
  <c r="G87" i="14"/>
  <c r="G84" i="14"/>
  <c r="G83" i="14"/>
  <c r="G82" i="14"/>
  <c r="G80" i="14"/>
  <c r="G79" i="14"/>
  <c r="G78" i="14"/>
  <c r="G73" i="14"/>
  <c r="G72" i="14"/>
  <c r="G70" i="14"/>
  <c r="G69" i="14"/>
  <c r="G66" i="14"/>
  <c r="G65" i="14"/>
  <c r="G64" i="14"/>
  <c r="G62" i="14"/>
  <c r="G61" i="14"/>
  <c r="G60" i="14"/>
  <c r="G59" i="14"/>
  <c r="G56" i="14"/>
  <c r="G54" i="14"/>
  <c r="G52" i="14"/>
  <c r="G51" i="14"/>
  <c r="G50" i="14"/>
  <c r="G49" i="14"/>
  <c r="G46" i="14"/>
  <c r="G45" i="14"/>
  <c r="G42" i="14"/>
  <c r="G41" i="14"/>
  <c r="G37" i="14"/>
  <c r="G34" i="14"/>
  <c r="G33" i="14"/>
  <c r="G30" i="14"/>
  <c r="G24" i="14"/>
  <c r="G23" i="14"/>
  <c r="G21" i="14"/>
  <c r="G20" i="14"/>
  <c r="G19" i="14"/>
  <c r="G16" i="14"/>
  <c r="G53" i="14"/>
  <c r="G13" i="14"/>
  <c r="J351" i="11"/>
  <c r="K93" i="11"/>
  <c r="J93" i="11"/>
  <c r="N93" i="11" s="1"/>
  <c r="O93" i="11" s="1"/>
  <c r="K328" i="11"/>
  <c r="J328" i="11"/>
  <c r="N328" i="11" s="1"/>
  <c r="O328" i="11" s="1"/>
  <c r="S161" i="10"/>
  <c r="R161" i="10"/>
  <c r="V161" i="10"/>
  <c r="J87" i="15"/>
  <c r="L85" i="15"/>
  <c r="N85" i="15" s="1"/>
  <c r="H84" i="15"/>
  <c r="I84" i="15" s="1"/>
  <c r="G84" i="15"/>
  <c r="H81" i="15"/>
  <c r="K81" i="15" s="1"/>
  <c r="H80" i="15"/>
  <c r="I80" i="15"/>
  <c r="H78" i="15"/>
  <c r="H70" i="15"/>
  <c r="H67" i="15"/>
  <c r="H66" i="15"/>
  <c r="H65" i="15"/>
  <c r="N63" i="15"/>
  <c r="H64" i="15"/>
  <c r="L61" i="15"/>
  <c r="N61" i="15" s="1"/>
  <c r="O61" i="15" s="1"/>
  <c r="H60" i="15"/>
  <c r="I60" i="15" s="1"/>
  <c r="L59" i="15"/>
  <c r="N59" i="15"/>
  <c r="O59" i="15" s="1"/>
  <c r="H58" i="15"/>
  <c r="H57" i="15"/>
  <c r="H56" i="15"/>
  <c r="G56" i="15"/>
  <c r="L52" i="15"/>
  <c r="N52" i="15" s="1"/>
  <c r="G51" i="15"/>
  <c r="H50" i="15"/>
  <c r="K50" i="15" s="1"/>
  <c r="L49" i="15"/>
  <c r="N49" i="15"/>
  <c r="H48" i="15"/>
  <c r="I48" i="15" s="1"/>
  <c r="G48" i="15"/>
  <c r="H47" i="15"/>
  <c r="I47" i="15" s="1"/>
  <c r="H45" i="15"/>
  <c r="I45" i="15"/>
  <c r="L44" i="15"/>
  <c r="H43" i="15"/>
  <c r="H41" i="15"/>
  <c r="K41" i="15" s="1"/>
  <c r="L41" i="15"/>
  <c r="N41" i="15" s="1"/>
  <c r="H39" i="15"/>
  <c r="H38" i="15"/>
  <c r="H37" i="15"/>
  <c r="G36" i="15"/>
  <c r="I36" i="15" s="1"/>
  <c r="G32" i="15"/>
  <c r="H29" i="15"/>
  <c r="H28" i="15"/>
  <c r="H27" i="15"/>
  <c r="L27" i="15" s="1"/>
  <c r="H26" i="15"/>
  <c r="H25" i="15"/>
  <c r="G25" i="15"/>
  <c r="H22" i="15"/>
  <c r="G22" i="15"/>
  <c r="G21" i="15"/>
  <c r="L20" i="15"/>
  <c r="N20" i="15" s="1"/>
  <c r="H17" i="15"/>
  <c r="G17" i="15"/>
  <c r="G16" i="15"/>
  <c r="L15" i="15"/>
  <c r="N15" i="15" s="1"/>
  <c r="L14" i="15"/>
  <c r="N14" i="15" s="1"/>
  <c r="L13" i="15"/>
  <c r="N13" i="15" s="1"/>
  <c r="H12" i="15"/>
  <c r="G12" i="15"/>
  <c r="K349" i="11"/>
  <c r="J349" i="11"/>
  <c r="K189" i="11"/>
  <c r="J189" i="11"/>
  <c r="K176" i="11"/>
  <c r="J176" i="11"/>
  <c r="S17" i="10"/>
  <c r="R17" i="10"/>
  <c r="L11" i="15"/>
  <c r="N11" i="15" s="1"/>
  <c r="L55" i="15"/>
  <c r="N55" i="15" s="1"/>
  <c r="L62" i="15"/>
  <c r="N62" i="15" s="1"/>
  <c r="L68" i="15"/>
  <c r="N68" i="15" s="1"/>
  <c r="L72" i="15"/>
  <c r="N72" i="15" s="1"/>
  <c r="S107" i="10"/>
  <c r="R107" i="10"/>
  <c r="V107" i="10" s="1"/>
  <c r="D213" i="11"/>
  <c r="J249" i="11"/>
  <c r="K10" i="11"/>
  <c r="R121" i="10"/>
  <c r="V121" i="10"/>
  <c r="S295" i="10"/>
  <c r="R295" i="10"/>
  <c r="V295" i="10"/>
  <c r="J108" i="11"/>
  <c r="K96" i="11"/>
  <c r="J96" i="11"/>
  <c r="K283" i="11"/>
  <c r="J283" i="11"/>
  <c r="N283" i="11" s="1"/>
  <c r="J340" i="11"/>
  <c r="J36" i="11"/>
  <c r="K302" i="11"/>
  <c r="N302" i="11" s="1"/>
  <c r="O302" i="11" s="1"/>
  <c r="K86" i="11"/>
  <c r="J13" i="11"/>
  <c r="N13" i="11" s="1"/>
  <c r="O13" i="11" s="1"/>
  <c r="J302" i="11"/>
  <c r="J86" i="11"/>
  <c r="K156" i="11"/>
  <c r="K267" i="11"/>
  <c r="K229" i="11"/>
  <c r="K324" i="11"/>
  <c r="K26" i="11"/>
  <c r="K166" i="11"/>
  <c r="K120" i="11"/>
  <c r="K48" i="11"/>
  <c r="K336" i="11"/>
  <c r="K235" i="11"/>
  <c r="K89" i="11"/>
  <c r="K289" i="11"/>
  <c r="N289" i="11" s="1"/>
  <c r="O289" i="11" s="1"/>
  <c r="K55" i="11"/>
  <c r="K305" i="11"/>
  <c r="N305" i="11" s="1"/>
  <c r="O305" i="11" s="1"/>
  <c r="K204" i="11"/>
  <c r="K147" i="11"/>
  <c r="K198" i="11"/>
  <c r="K90" i="11"/>
  <c r="K320" i="11"/>
  <c r="K97" i="11"/>
  <c r="K273" i="11"/>
  <c r="J156" i="11"/>
  <c r="J267" i="11"/>
  <c r="N267" i="11" s="1"/>
  <c r="J229" i="11"/>
  <c r="N229" i="11"/>
  <c r="O229" i="11" s="1"/>
  <c r="J324" i="11"/>
  <c r="J289" i="11"/>
  <c r="J55" i="11"/>
  <c r="N55" i="11" s="1"/>
  <c r="O55" i="11" s="1"/>
  <c r="J305" i="11"/>
  <c r="J26" i="11"/>
  <c r="N26" i="11" s="1"/>
  <c r="O26" i="11" s="1"/>
  <c r="J82" i="11"/>
  <c r="J204" i="11"/>
  <c r="J166" i="11"/>
  <c r="J147" i="11"/>
  <c r="J49" i="11"/>
  <c r="J198" i="11"/>
  <c r="N198" i="11" s="1"/>
  <c r="O198" i="11" s="1"/>
  <c r="J120" i="11"/>
  <c r="N120" i="11"/>
  <c r="J90" i="11"/>
  <c r="N90" i="11" s="1"/>
  <c r="O90" i="11" s="1"/>
  <c r="J48" i="11"/>
  <c r="J336" i="11"/>
  <c r="J235" i="11"/>
  <c r="J320" i="11"/>
  <c r="J89" i="11"/>
  <c r="N89" i="11" s="1"/>
  <c r="O89" i="11" s="1"/>
  <c r="J273" i="11"/>
  <c r="J97" i="11"/>
  <c r="K139" i="11"/>
  <c r="J139" i="11"/>
  <c r="K190" i="11"/>
  <c r="J190" i="11"/>
  <c r="R265" i="10"/>
  <c r="K315" i="11"/>
  <c r="N315" i="11" s="1"/>
  <c r="O315" i="11" s="1"/>
  <c r="J315" i="11"/>
  <c r="S210" i="10"/>
  <c r="S205" i="10"/>
  <c r="D73" i="10"/>
  <c r="J10" i="11"/>
  <c r="J11" i="11"/>
  <c r="J12" i="11"/>
  <c r="N12" i="11" s="1"/>
  <c r="O12" i="11" s="1"/>
  <c r="K12" i="11"/>
  <c r="J14" i="11"/>
  <c r="K14" i="11"/>
  <c r="J16" i="11"/>
  <c r="K16" i="11"/>
  <c r="J17" i="11"/>
  <c r="K17" i="11"/>
  <c r="J18" i="11"/>
  <c r="K18" i="11"/>
  <c r="N18" i="11" s="1"/>
  <c r="O18" i="11" s="1"/>
  <c r="J19" i="11"/>
  <c r="N19" i="11" s="1"/>
  <c r="O19" i="11" s="1"/>
  <c r="J20" i="11"/>
  <c r="K20" i="11"/>
  <c r="J21" i="11"/>
  <c r="N21" i="11" s="1"/>
  <c r="O21" i="11" s="1"/>
  <c r="K21" i="11"/>
  <c r="J22" i="11"/>
  <c r="N22" i="11" s="1"/>
  <c r="J23" i="11"/>
  <c r="N23" i="11" s="1"/>
  <c r="K23" i="11"/>
  <c r="J24" i="11"/>
  <c r="K24" i="11"/>
  <c r="J25" i="11"/>
  <c r="N25" i="11" s="1"/>
  <c r="O25" i="11" s="1"/>
  <c r="K25" i="11"/>
  <c r="J27" i="11"/>
  <c r="K27" i="11"/>
  <c r="J28" i="11"/>
  <c r="N28" i="11" s="1"/>
  <c r="O28" i="11" s="1"/>
  <c r="K28" i="11"/>
  <c r="J30" i="11"/>
  <c r="K30" i="11"/>
  <c r="J32" i="11"/>
  <c r="K32" i="11"/>
  <c r="J33" i="11"/>
  <c r="J34" i="11"/>
  <c r="K34" i="11"/>
  <c r="J37" i="11"/>
  <c r="K37" i="11"/>
  <c r="J38" i="11"/>
  <c r="K38" i="11"/>
  <c r="N38" i="11" s="1"/>
  <c r="O38" i="11" s="1"/>
  <c r="J39" i="11"/>
  <c r="K39" i="11"/>
  <c r="J42" i="11"/>
  <c r="K42" i="11"/>
  <c r="N42" i="11" s="1"/>
  <c r="O42" i="11" s="1"/>
  <c r="J43" i="11"/>
  <c r="K43" i="11"/>
  <c r="J44" i="11"/>
  <c r="K44" i="11"/>
  <c r="N44" i="11" s="1"/>
  <c r="O44" i="11" s="1"/>
  <c r="J45" i="11"/>
  <c r="K45" i="11"/>
  <c r="J46" i="11"/>
  <c r="K46" i="11"/>
  <c r="J47" i="11"/>
  <c r="K47" i="11"/>
  <c r="J50" i="11"/>
  <c r="K50" i="11"/>
  <c r="N50" i="11" s="1"/>
  <c r="O50" i="11" s="1"/>
  <c r="J51" i="11"/>
  <c r="K51" i="11"/>
  <c r="N51" i="11"/>
  <c r="O51" i="11" s="1"/>
  <c r="J52" i="11"/>
  <c r="N52" i="11" s="1"/>
  <c r="O52" i="11" s="1"/>
  <c r="J53" i="11"/>
  <c r="K53" i="11"/>
  <c r="J54" i="11"/>
  <c r="K54" i="11"/>
  <c r="J57" i="11"/>
  <c r="K57" i="11"/>
  <c r="J58" i="11"/>
  <c r="K58" i="11"/>
  <c r="J59" i="11"/>
  <c r="N59" i="11" s="1"/>
  <c r="K59" i="11"/>
  <c r="J60" i="11"/>
  <c r="J61" i="11"/>
  <c r="K61" i="11"/>
  <c r="J62" i="11"/>
  <c r="K62" i="11"/>
  <c r="J63" i="11"/>
  <c r="K63" i="11"/>
  <c r="J65" i="11"/>
  <c r="K65" i="11"/>
  <c r="N65" i="11" s="1"/>
  <c r="O65" i="11" s="1"/>
  <c r="J66" i="11"/>
  <c r="K66" i="11"/>
  <c r="J67" i="11"/>
  <c r="K67" i="11"/>
  <c r="J68" i="11"/>
  <c r="N68" i="11" s="1"/>
  <c r="O68" i="11" s="1"/>
  <c r="K68" i="11"/>
  <c r="J69" i="11"/>
  <c r="K69" i="11"/>
  <c r="N69" i="11" s="1"/>
  <c r="O69" i="11" s="1"/>
  <c r="J70" i="11"/>
  <c r="J71" i="11"/>
  <c r="N71" i="11" s="1"/>
  <c r="K71" i="11"/>
  <c r="J72" i="11"/>
  <c r="N72" i="11" s="1"/>
  <c r="O72" i="11" s="1"/>
  <c r="J74" i="11"/>
  <c r="K74" i="11"/>
  <c r="J75" i="11"/>
  <c r="K75" i="11"/>
  <c r="J76" i="11"/>
  <c r="K76" i="11"/>
  <c r="N76" i="11" s="1"/>
  <c r="O76" i="11" s="1"/>
  <c r="J77" i="11"/>
  <c r="K77" i="11"/>
  <c r="J78" i="11"/>
  <c r="K78" i="11"/>
  <c r="J79" i="11"/>
  <c r="K79" i="11"/>
  <c r="J80" i="11"/>
  <c r="K80" i="11"/>
  <c r="N80" i="11" s="1"/>
  <c r="J81" i="11"/>
  <c r="K81" i="11"/>
  <c r="J83" i="11"/>
  <c r="N83" i="11" s="1"/>
  <c r="J84" i="11"/>
  <c r="J85" i="11"/>
  <c r="N85" i="11" s="1"/>
  <c r="O85" i="11" s="1"/>
  <c r="J87" i="11"/>
  <c r="K87" i="11"/>
  <c r="J88" i="11"/>
  <c r="K88" i="11"/>
  <c r="J91" i="11"/>
  <c r="J92" i="11"/>
  <c r="N92" i="11"/>
  <c r="K92" i="11"/>
  <c r="J94" i="11"/>
  <c r="K94" i="11"/>
  <c r="J95" i="11"/>
  <c r="K95" i="11"/>
  <c r="J98" i="11"/>
  <c r="K98" i="11"/>
  <c r="J99" i="11"/>
  <c r="J100" i="11"/>
  <c r="K100" i="11"/>
  <c r="J101" i="11"/>
  <c r="K101" i="11"/>
  <c r="N101" i="11" s="1"/>
  <c r="J102" i="11"/>
  <c r="K102" i="11"/>
  <c r="N102" i="11" s="1"/>
  <c r="O102" i="11" s="1"/>
  <c r="J104" i="11"/>
  <c r="K104" i="11"/>
  <c r="J105" i="11"/>
  <c r="K105" i="11"/>
  <c r="J107" i="11"/>
  <c r="K107" i="11"/>
  <c r="N107" i="11" s="1"/>
  <c r="O107" i="11" s="1"/>
  <c r="J109" i="11"/>
  <c r="N109" i="11" s="1"/>
  <c r="J110" i="11"/>
  <c r="N110" i="11" s="1"/>
  <c r="O110" i="11" s="1"/>
  <c r="K110" i="11"/>
  <c r="J111" i="11"/>
  <c r="K111" i="11"/>
  <c r="N111" i="11" s="1"/>
  <c r="J112" i="11"/>
  <c r="K112" i="11"/>
  <c r="J114" i="11"/>
  <c r="N114" i="11" s="1"/>
  <c r="O114" i="11" s="1"/>
  <c r="K114" i="11"/>
  <c r="J115" i="11"/>
  <c r="K115" i="11"/>
  <c r="J116" i="11"/>
  <c r="K116" i="11"/>
  <c r="J117" i="11"/>
  <c r="N117" i="11" s="1"/>
  <c r="O117" i="11" s="1"/>
  <c r="K117" i="11"/>
  <c r="J118" i="11"/>
  <c r="K118" i="11"/>
  <c r="J119" i="11"/>
  <c r="N119" i="11" s="1"/>
  <c r="O119" i="11" s="1"/>
  <c r="K119" i="11"/>
  <c r="J121" i="11"/>
  <c r="K121" i="11"/>
  <c r="N121" i="11" s="1"/>
  <c r="O121" i="11" s="1"/>
  <c r="J122" i="11"/>
  <c r="K122" i="11"/>
  <c r="J123" i="11"/>
  <c r="N123" i="11" s="1"/>
  <c r="O123" i="11" s="1"/>
  <c r="K123" i="11"/>
  <c r="J124" i="11"/>
  <c r="N124" i="11" s="1"/>
  <c r="J125" i="11"/>
  <c r="N125" i="11"/>
  <c r="J126" i="11"/>
  <c r="N126" i="11" s="1"/>
  <c r="O126" i="11" s="1"/>
  <c r="K126" i="11"/>
  <c r="J127" i="11"/>
  <c r="K127" i="11"/>
  <c r="J128" i="11"/>
  <c r="N128" i="11" s="1"/>
  <c r="K128" i="11"/>
  <c r="J129" i="11"/>
  <c r="J131" i="11"/>
  <c r="N131" i="11" s="1"/>
  <c r="O131" i="11" s="1"/>
  <c r="J133" i="11"/>
  <c r="K133" i="11"/>
  <c r="J135" i="11"/>
  <c r="N135" i="11"/>
  <c r="O135" i="11" s="1"/>
  <c r="J136" i="11"/>
  <c r="N136" i="11" s="1"/>
  <c r="J137" i="11"/>
  <c r="K137" i="11"/>
  <c r="J138" i="11"/>
  <c r="J140" i="11"/>
  <c r="K140" i="11"/>
  <c r="J141" i="11"/>
  <c r="K141" i="11"/>
  <c r="N141" i="11" s="1"/>
  <c r="O141" i="11" s="1"/>
  <c r="J142" i="11"/>
  <c r="K142" i="11"/>
  <c r="J143" i="11"/>
  <c r="K143" i="11"/>
  <c r="J144" i="11"/>
  <c r="N144" i="11" s="1"/>
  <c r="K144" i="11"/>
  <c r="J145" i="11"/>
  <c r="K145" i="11"/>
  <c r="J146" i="11"/>
  <c r="K146" i="11"/>
  <c r="J149" i="11"/>
  <c r="K149" i="11"/>
  <c r="N149" i="11" s="1"/>
  <c r="O149" i="11" s="1"/>
  <c r="J150" i="11"/>
  <c r="K150" i="11"/>
  <c r="J151" i="11"/>
  <c r="K151" i="11"/>
  <c r="N151" i="11" s="1"/>
  <c r="O151" i="11" s="1"/>
  <c r="J152" i="11"/>
  <c r="K152" i="11"/>
  <c r="J153" i="11"/>
  <c r="J154" i="11"/>
  <c r="J155" i="11"/>
  <c r="K155" i="11"/>
  <c r="J157" i="11"/>
  <c r="N157" i="11" s="1"/>
  <c r="O157" i="11" s="1"/>
  <c r="K157" i="11"/>
  <c r="J158" i="11"/>
  <c r="N158" i="11" s="1"/>
  <c r="J159" i="11"/>
  <c r="K159" i="11"/>
  <c r="N159" i="11" s="1"/>
  <c r="O159" i="11" s="1"/>
  <c r="J160" i="11"/>
  <c r="N160" i="11" s="1"/>
  <c r="J161" i="11"/>
  <c r="K161" i="11"/>
  <c r="J162" i="11"/>
  <c r="K162" i="11"/>
  <c r="J163" i="11"/>
  <c r="K163" i="11"/>
  <c r="N163" i="11" s="1"/>
  <c r="O163" i="11" s="1"/>
  <c r="J164" i="11"/>
  <c r="N164" i="11" s="1"/>
  <c r="O164" i="11" s="1"/>
  <c r="K164" i="11"/>
  <c r="J165" i="11"/>
  <c r="K165" i="11"/>
  <c r="N165" i="11" s="1"/>
  <c r="O165" i="11" s="1"/>
  <c r="J169" i="11"/>
  <c r="K169" i="11"/>
  <c r="J170" i="11"/>
  <c r="J171" i="11"/>
  <c r="K171" i="11"/>
  <c r="J172" i="11"/>
  <c r="K172" i="11"/>
  <c r="J173" i="11"/>
  <c r="N173" i="11" s="1"/>
  <c r="O173" i="11" s="1"/>
  <c r="K173" i="11"/>
  <c r="J174" i="11"/>
  <c r="J175" i="11"/>
  <c r="J178" i="11"/>
  <c r="N178" i="11" s="1"/>
  <c r="O178" i="11" s="1"/>
  <c r="K178" i="11"/>
  <c r="J179" i="11"/>
  <c r="K179" i="11"/>
  <c r="J180" i="11"/>
  <c r="N180" i="11" s="1"/>
  <c r="O180" i="11" s="1"/>
  <c r="J181" i="11"/>
  <c r="J182" i="11"/>
  <c r="K182" i="11"/>
  <c r="N182" i="11" s="1"/>
  <c r="J184" i="11"/>
  <c r="K184" i="11"/>
  <c r="J185" i="11"/>
  <c r="K185" i="11"/>
  <c r="K186" i="11"/>
  <c r="N186" i="11" s="1"/>
  <c r="O186" i="11" s="1"/>
  <c r="J188" i="11"/>
  <c r="K188" i="11"/>
  <c r="N188" i="11" s="1"/>
  <c r="O188" i="11" s="1"/>
  <c r="J191" i="11"/>
  <c r="J192" i="11"/>
  <c r="K192" i="11"/>
  <c r="J194" i="11"/>
  <c r="K194" i="11"/>
  <c r="J195" i="11"/>
  <c r="N195" i="11" s="1"/>
  <c r="O195" i="11" s="1"/>
  <c r="K195" i="11"/>
  <c r="J196" i="11"/>
  <c r="K196" i="11"/>
  <c r="J199" i="11"/>
  <c r="N199" i="11" s="1"/>
  <c r="O199" i="11" s="1"/>
  <c r="K199" i="11"/>
  <c r="K200" i="11"/>
  <c r="J201" i="11"/>
  <c r="K201" i="11"/>
  <c r="J202" i="11"/>
  <c r="N202" i="11" s="1"/>
  <c r="O202" i="11" s="1"/>
  <c r="K202" i="11"/>
  <c r="J203" i="11"/>
  <c r="K203" i="11"/>
  <c r="N203" i="11" s="1"/>
  <c r="O203" i="11" s="1"/>
  <c r="J205" i="11"/>
  <c r="K205" i="11"/>
  <c r="N205" i="11" s="1"/>
  <c r="J206" i="11"/>
  <c r="N206" i="11" s="1"/>
  <c r="O206" i="11" s="1"/>
  <c r="K206" i="11"/>
  <c r="J207" i="11"/>
  <c r="K207" i="11"/>
  <c r="J208" i="11"/>
  <c r="K208" i="11"/>
  <c r="N208" i="11" s="1"/>
  <c r="O208" i="11" s="1"/>
  <c r="J209" i="11"/>
  <c r="K209" i="11"/>
  <c r="N209" i="11"/>
  <c r="J211" i="11"/>
  <c r="N211" i="11" s="1"/>
  <c r="J210" i="11"/>
  <c r="N210" i="11" s="1"/>
  <c r="O210" i="11" s="1"/>
  <c r="J214" i="11"/>
  <c r="K214" i="11"/>
  <c r="J215" i="11"/>
  <c r="K215" i="11"/>
  <c r="J216" i="11"/>
  <c r="K216" i="11"/>
  <c r="J217" i="11"/>
  <c r="J218" i="11"/>
  <c r="K218" i="11"/>
  <c r="J219" i="11"/>
  <c r="K219" i="11"/>
  <c r="J220" i="11"/>
  <c r="K220" i="11"/>
  <c r="J221" i="11"/>
  <c r="K221" i="11"/>
  <c r="J222" i="11"/>
  <c r="K222" i="11"/>
  <c r="J223" i="11"/>
  <c r="K223" i="11"/>
  <c r="N223" i="11" s="1"/>
  <c r="O223" i="11" s="1"/>
  <c r="J224" i="11"/>
  <c r="J225" i="11"/>
  <c r="K225" i="11"/>
  <c r="J226" i="11"/>
  <c r="K226" i="11"/>
  <c r="N226" i="11" s="1"/>
  <c r="O226" i="11" s="1"/>
  <c r="J227" i="11"/>
  <c r="K227" i="11"/>
  <c r="J228" i="11"/>
  <c r="N228" i="11" s="1"/>
  <c r="O228" i="11" s="1"/>
  <c r="J230" i="11"/>
  <c r="N230" i="11" s="1"/>
  <c r="O230" i="11" s="1"/>
  <c r="J233" i="11"/>
  <c r="J234" i="11"/>
  <c r="J236" i="11"/>
  <c r="K236" i="11"/>
  <c r="N236" i="11" s="1"/>
  <c r="O236" i="11" s="1"/>
  <c r="J238" i="11"/>
  <c r="K238" i="11"/>
  <c r="N238" i="11" s="1"/>
  <c r="O238" i="11" s="1"/>
  <c r="J239" i="11"/>
  <c r="K239" i="11"/>
  <c r="J240" i="11"/>
  <c r="J241" i="11"/>
  <c r="N241" i="11" s="1"/>
  <c r="O241" i="11" s="1"/>
  <c r="J242" i="11"/>
  <c r="K242" i="11"/>
  <c r="N242" i="11" s="1"/>
  <c r="O242" i="11" s="1"/>
  <c r="J243" i="11"/>
  <c r="K243" i="11"/>
  <c r="J244" i="11"/>
  <c r="N244" i="11" s="1"/>
  <c r="O244" i="11" s="1"/>
  <c r="K244" i="11"/>
  <c r="J245" i="11"/>
  <c r="K245" i="11"/>
  <c r="N245" i="11" s="1"/>
  <c r="O245" i="11" s="1"/>
  <c r="J247" i="11"/>
  <c r="J248" i="11"/>
  <c r="J250" i="11"/>
  <c r="K250" i="11"/>
  <c r="N250" i="11" s="1"/>
  <c r="O250" i="11" s="1"/>
  <c r="J251" i="11"/>
  <c r="K251" i="11"/>
  <c r="J252" i="11"/>
  <c r="N252" i="11" s="1"/>
  <c r="K252" i="11"/>
  <c r="J253" i="11"/>
  <c r="J254" i="11"/>
  <c r="K254" i="11"/>
  <c r="J255" i="11"/>
  <c r="K255" i="11"/>
  <c r="J256" i="11"/>
  <c r="J257" i="11"/>
  <c r="N257" i="11" s="1"/>
  <c r="O257" i="11" s="1"/>
  <c r="K257" i="11"/>
  <c r="J258" i="11"/>
  <c r="N258" i="11" s="1"/>
  <c r="O258" i="11" s="1"/>
  <c r="J259" i="11"/>
  <c r="K259" i="11"/>
  <c r="J260" i="11"/>
  <c r="N260" i="11" s="1"/>
  <c r="O260" i="11" s="1"/>
  <c r="K260" i="11"/>
  <c r="J261" i="11"/>
  <c r="N261" i="11" s="1"/>
  <c r="O261" i="11" s="1"/>
  <c r="K261" i="11"/>
  <c r="J262" i="11"/>
  <c r="K262" i="11"/>
  <c r="J263" i="11"/>
  <c r="K263" i="11"/>
  <c r="J264" i="11"/>
  <c r="J265" i="11"/>
  <c r="K265" i="11"/>
  <c r="J266" i="11"/>
  <c r="K266" i="11"/>
  <c r="N266" i="11" s="1"/>
  <c r="O266" i="11" s="1"/>
  <c r="J268" i="11"/>
  <c r="K268" i="11"/>
  <c r="N268" i="11"/>
  <c r="O268" i="11" s="1"/>
  <c r="J269" i="11"/>
  <c r="J272" i="11"/>
  <c r="K272" i="11"/>
  <c r="J274" i="11"/>
  <c r="K274" i="11"/>
  <c r="J275" i="11"/>
  <c r="J277" i="11"/>
  <c r="K277" i="11"/>
  <c r="J278" i="11"/>
  <c r="K278" i="11"/>
  <c r="J279" i="11"/>
  <c r="K279" i="11"/>
  <c r="J280" i="11"/>
  <c r="K280" i="11"/>
  <c r="J281" i="11"/>
  <c r="K281" i="11"/>
  <c r="J284" i="11"/>
  <c r="N284" i="11" s="1"/>
  <c r="O284" i="11" s="1"/>
  <c r="J285" i="11"/>
  <c r="K285" i="11"/>
  <c r="J286" i="11"/>
  <c r="K286" i="11"/>
  <c r="N286" i="11" s="1"/>
  <c r="O286" i="11" s="1"/>
  <c r="J287" i="11"/>
  <c r="K287" i="11"/>
  <c r="J288" i="11"/>
  <c r="J290" i="11"/>
  <c r="N290" i="11" s="1"/>
  <c r="O290" i="11" s="1"/>
  <c r="K290" i="11"/>
  <c r="J291" i="11"/>
  <c r="K291" i="11"/>
  <c r="J292" i="11"/>
  <c r="K292" i="11"/>
  <c r="J293" i="11"/>
  <c r="K293" i="11"/>
  <c r="J294" i="11"/>
  <c r="N294" i="11" s="1"/>
  <c r="O294" i="11" s="1"/>
  <c r="K294" i="11"/>
  <c r="J297" i="11"/>
  <c r="K297" i="11"/>
  <c r="N297" i="11" s="1"/>
  <c r="O297" i="11" s="1"/>
  <c r="J301" i="11"/>
  <c r="K301" i="11"/>
  <c r="J303" i="11"/>
  <c r="K303" i="11"/>
  <c r="J306" i="11"/>
  <c r="N306" i="11" s="1"/>
  <c r="O306" i="11" s="1"/>
  <c r="K306" i="11"/>
  <c r="J307" i="11"/>
  <c r="K307" i="11"/>
  <c r="N307" i="11"/>
  <c r="J308" i="11"/>
  <c r="K308" i="11"/>
  <c r="N308" i="11" s="1"/>
  <c r="J309" i="11"/>
  <c r="K309" i="11"/>
  <c r="N309" i="11" s="1"/>
  <c r="O309" i="11" s="1"/>
  <c r="J310" i="11"/>
  <c r="K310" i="11"/>
  <c r="N310" i="11"/>
  <c r="O310" i="11" s="1"/>
  <c r="J311" i="11"/>
  <c r="J312" i="11"/>
  <c r="K312" i="11"/>
  <c r="J313" i="11"/>
  <c r="K313" i="11"/>
  <c r="J314" i="11"/>
  <c r="K314" i="11"/>
  <c r="N314" i="11"/>
  <c r="O314" i="11" s="1"/>
  <c r="J318" i="11"/>
  <c r="N318" i="11" s="1"/>
  <c r="K318" i="11"/>
  <c r="J319" i="11"/>
  <c r="K319" i="11"/>
  <c r="J321" i="11"/>
  <c r="N321" i="11" s="1"/>
  <c r="O321" i="11" s="1"/>
  <c r="K321" i="11"/>
  <c r="J322" i="11"/>
  <c r="K322" i="11"/>
  <c r="N322" i="11"/>
  <c r="O322" i="11" s="1"/>
  <c r="J323" i="11"/>
  <c r="K323" i="11"/>
  <c r="J326" i="11"/>
  <c r="K326" i="11"/>
  <c r="N326" i="11" s="1"/>
  <c r="O326" i="11" s="1"/>
  <c r="J327" i="11"/>
  <c r="K327" i="11"/>
  <c r="N327" i="11"/>
  <c r="O327" i="11" s="1"/>
  <c r="J329" i="11"/>
  <c r="N329" i="11" s="1"/>
  <c r="O329" i="11" s="1"/>
  <c r="K329" i="11"/>
  <c r="J331" i="11"/>
  <c r="K331" i="11"/>
  <c r="J335" i="11"/>
  <c r="N335" i="11" s="1"/>
  <c r="O335" i="11" s="1"/>
  <c r="K335" i="11"/>
  <c r="J337" i="11"/>
  <c r="K337" i="11"/>
  <c r="N337" i="11"/>
  <c r="J339" i="11"/>
  <c r="K339" i="11"/>
  <c r="J341" i="11"/>
  <c r="K341" i="11"/>
  <c r="N341" i="11" s="1"/>
  <c r="O341" i="11" s="1"/>
  <c r="J342" i="11"/>
  <c r="K342" i="11"/>
  <c r="J343" i="11"/>
  <c r="K343" i="11"/>
  <c r="J344" i="11"/>
  <c r="K344" i="11"/>
  <c r="N344" i="11" s="1"/>
  <c r="O344" i="11" s="1"/>
  <c r="J345" i="11"/>
  <c r="K345" i="11"/>
  <c r="N345" i="11" s="1"/>
  <c r="O345" i="11" s="1"/>
  <c r="J346" i="11"/>
  <c r="K346" i="11"/>
  <c r="J347" i="11"/>
  <c r="K347" i="11"/>
  <c r="N347" i="11" s="1"/>
  <c r="O347" i="11" s="1"/>
  <c r="J350" i="11"/>
  <c r="K350" i="11"/>
  <c r="J352" i="11"/>
  <c r="K352" i="11"/>
  <c r="N352" i="11" s="1"/>
  <c r="O352" i="11" s="1"/>
  <c r="J353" i="11"/>
  <c r="K353" i="11"/>
  <c r="N353" i="11"/>
  <c r="O353" i="11" s="1"/>
  <c r="J354" i="11"/>
  <c r="K354" i="11"/>
  <c r="J355" i="11"/>
  <c r="K355" i="11"/>
  <c r="J358" i="11"/>
  <c r="N358" i="11" s="1"/>
  <c r="J360" i="11"/>
  <c r="K360" i="11"/>
  <c r="J361" i="11"/>
  <c r="N361" i="11"/>
  <c r="O361" i="11" s="1"/>
  <c r="J362" i="11"/>
  <c r="K362" i="11"/>
  <c r="N362" i="11" s="1"/>
  <c r="O362" i="11" s="1"/>
  <c r="R10" i="10"/>
  <c r="S10" i="10"/>
  <c r="V10" i="10" s="1"/>
  <c r="W10" i="10" s="1"/>
  <c r="R12" i="10"/>
  <c r="V12" i="10" s="1"/>
  <c r="R13" i="10"/>
  <c r="R14" i="10"/>
  <c r="R15" i="10"/>
  <c r="V15" i="10" s="1"/>
  <c r="W15" i="10" s="1"/>
  <c r="R16" i="10"/>
  <c r="R18" i="10"/>
  <c r="S18" i="10"/>
  <c r="R19" i="10"/>
  <c r="S19" i="10"/>
  <c r="R20" i="10"/>
  <c r="S20" i="10"/>
  <c r="R21" i="10"/>
  <c r="V21" i="10" s="1"/>
  <c r="W21" i="10" s="1"/>
  <c r="R22" i="10"/>
  <c r="R23" i="10"/>
  <c r="V23" i="10" s="1"/>
  <c r="R24" i="10"/>
  <c r="V24" i="10" s="1"/>
  <c r="R25" i="10"/>
  <c r="V25" i="10" s="1"/>
  <c r="R26" i="10"/>
  <c r="S26" i="10"/>
  <c r="V26" i="10" s="1"/>
  <c r="W26" i="10" s="1"/>
  <c r="R27" i="10"/>
  <c r="D28" i="10"/>
  <c r="P28" i="10" s="1"/>
  <c r="Q28" i="10" s="1"/>
  <c r="D29" i="10"/>
  <c r="R30" i="10"/>
  <c r="V30" i="10" s="1"/>
  <c r="R31" i="10"/>
  <c r="V31" i="10" s="1"/>
  <c r="W31" i="10" s="1"/>
  <c r="S31" i="10"/>
  <c r="R33" i="10"/>
  <c r="E34" i="10"/>
  <c r="R34" i="10" s="1"/>
  <c r="I34" i="10"/>
  <c r="R35" i="10"/>
  <c r="V35" i="10"/>
  <c r="R36" i="10"/>
  <c r="S36" i="10"/>
  <c r="R37" i="10"/>
  <c r="V37" i="10" s="1"/>
  <c r="R38" i="10"/>
  <c r="V38" i="10" s="1"/>
  <c r="R39" i="10"/>
  <c r="V39" i="10" s="1"/>
  <c r="R40" i="10"/>
  <c r="R41" i="10"/>
  <c r="V41" i="10" s="1"/>
  <c r="R42" i="10"/>
  <c r="V42" i="10"/>
  <c r="W42" i="10" s="1"/>
  <c r="R43" i="10"/>
  <c r="V43" i="10" s="1"/>
  <c r="R44" i="10"/>
  <c r="R45" i="10"/>
  <c r="V45" i="10" s="1"/>
  <c r="W45" i="10" s="1"/>
  <c r="D47" i="10"/>
  <c r="P47" i="10"/>
  <c r="Q47" i="10" s="1"/>
  <c r="D48" i="10"/>
  <c r="F48" i="10"/>
  <c r="R48" i="10" s="1"/>
  <c r="R50" i="10"/>
  <c r="V50" i="10" s="1"/>
  <c r="R51" i="10"/>
  <c r="S51" i="10"/>
  <c r="V51" i="10"/>
  <c r="E52" i="10"/>
  <c r="R53" i="10"/>
  <c r="R55" i="10"/>
  <c r="S55" i="10"/>
  <c r="V55" i="10" s="1"/>
  <c r="R56" i="10"/>
  <c r="V56" i="10" s="1"/>
  <c r="W56" i="10" s="1"/>
  <c r="R57" i="10"/>
  <c r="R58" i="10"/>
  <c r="R59" i="10"/>
  <c r="V59" i="10" s="1"/>
  <c r="R60" i="10"/>
  <c r="R61" i="10"/>
  <c r="V61" i="10" s="1"/>
  <c r="W61" i="10" s="1"/>
  <c r="S61" i="10"/>
  <c r="D62" i="10"/>
  <c r="S62" i="10" s="1"/>
  <c r="R63" i="10"/>
  <c r="V63" i="10" s="1"/>
  <c r="R65" i="10"/>
  <c r="R66" i="10"/>
  <c r="R67" i="10"/>
  <c r="V67" i="10" s="1"/>
  <c r="R69" i="10"/>
  <c r="V69" i="10" s="1"/>
  <c r="W69" i="10" s="1"/>
  <c r="R70" i="10"/>
  <c r="S70" i="10"/>
  <c r="S74" i="10"/>
  <c r="V74" i="10" s="1"/>
  <c r="W74" i="10" s="1"/>
  <c r="R76" i="10"/>
  <c r="V76" i="10" s="1"/>
  <c r="R77" i="10"/>
  <c r="R79" i="10"/>
  <c r="S79" i="10"/>
  <c r="R80" i="10"/>
  <c r="V80" i="10" s="1"/>
  <c r="W80" i="10" s="1"/>
  <c r="R81" i="10"/>
  <c r="S81" i="10"/>
  <c r="V81" i="10" s="1"/>
  <c r="W81" i="10" s="1"/>
  <c r="R83" i="10"/>
  <c r="V83" i="10" s="1"/>
  <c r="R84" i="10"/>
  <c r="R85" i="10"/>
  <c r="V85" i="10"/>
  <c r="R88" i="10"/>
  <c r="R89" i="10"/>
  <c r="S89" i="10"/>
  <c r="V89" i="10" s="1"/>
  <c r="D90" i="10"/>
  <c r="R90" i="10" s="1"/>
  <c r="R91" i="10"/>
  <c r="S91" i="10"/>
  <c r="R92" i="10"/>
  <c r="S92" i="10"/>
  <c r="R94" i="10"/>
  <c r="R95" i="10"/>
  <c r="R96" i="10"/>
  <c r="V96" i="10" s="1"/>
  <c r="W96" i="10" s="1"/>
  <c r="R97" i="10"/>
  <c r="V97" i="10" s="1"/>
  <c r="W97" i="10" s="1"/>
  <c r="S97" i="10"/>
  <c r="D98" i="10"/>
  <c r="R99" i="10"/>
  <c r="R100" i="10"/>
  <c r="R101" i="10"/>
  <c r="R102" i="10"/>
  <c r="V102" i="10" s="1"/>
  <c r="R103" i="10"/>
  <c r="V103" i="10" s="1"/>
  <c r="W103" i="10" s="1"/>
  <c r="R104" i="10"/>
  <c r="V104" i="10" s="1"/>
  <c r="R105" i="10"/>
  <c r="R108" i="10"/>
  <c r="R109" i="10"/>
  <c r="V109" i="10" s="1"/>
  <c r="W109" i="10" s="1"/>
  <c r="R111" i="10"/>
  <c r="V111" i="10" s="1"/>
  <c r="R112" i="10"/>
  <c r="S112" i="10"/>
  <c r="R113" i="10"/>
  <c r="V113" i="10" s="1"/>
  <c r="W113" i="10" s="1"/>
  <c r="E114" i="10"/>
  <c r="I114" i="10"/>
  <c r="R114" i="10"/>
  <c r="I116" i="10"/>
  <c r="R116" i="10" s="1"/>
  <c r="R117" i="10"/>
  <c r="V117" i="10" s="1"/>
  <c r="W117" i="10" s="1"/>
  <c r="D118" i="10"/>
  <c r="F118" i="10"/>
  <c r="D119" i="10"/>
  <c r="F119" i="10"/>
  <c r="S119" i="10" s="1"/>
  <c r="R120" i="10"/>
  <c r="V120" i="10"/>
  <c r="W120" i="10" s="1"/>
  <c r="D122" i="10"/>
  <c r="F122" i="10"/>
  <c r="R123" i="10"/>
  <c r="R124" i="10"/>
  <c r="V124" i="10"/>
  <c r="R125" i="10"/>
  <c r="V125" i="10" s="1"/>
  <c r="R126" i="10"/>
  <c r="S126" i="10"/>
  <c r="R127" i="10"/>
  <c r="V127" i="10" s="1"/>
  <c r="D128" i="10"/>
  <c r="S128" i="10" s="1"/>
  <c r="P128" i="10"/>
  <c r="Q128" i="10" s="1"/>
  <c r="R129" i="10"/>
  <c r="S129" i="10"/>
  <c r="V129" i="10" s="1"/>
  <c r="D130" i="10"/>
  <c r="S130" i="10" s="1"/>
  <c r="R133" i="10"/>
  <c r="V133" i="10" s="1"/>
  <c r="D134" i="10"/>
  <c r="D135" i="10"/>
  <c r="R136" i="10"/>
  <c r="S136" i="10"/>
  <c r="R137" i="10"/>
  <c r="S137" i="10"/>
  <c r="V137" i="10" s="1"/>
  <c r="D138" i="10"/>
  <c r="R138" i="10" s="1"/>
  <c r="F138" i="10"/>
  <c r="S138" i="10"/>
  <c r="R139" i="10"/>
  <c r="D140" i="10"/>
  <c r="R141" i="10"/>
  <c r="V141" i="10" s="1"/>
  <c r="W141" i="10" s="1"/>
  <c r="R142" i="10"/>
  <c r="S142" i="10"/>
  <c r="V142" i="10" s="1"/>
  <c r="R143" i="10"/>
  <c r="V143" i="10" s="1"/>
  <c r="D144" i="10"/>
  <c r="F144" i="10"/>
  <c r="R145" i="10"/>
  <c r="V145" i="10" s="1"/>
  <c r="R146" i="10"/>
  <c r="V146" i="10" s="1"/>
  <c r="R147" i="10"/>
  <c r="I148" i="10"/>
  <c r="R148" i="10"/>
  <c r="R149" i="10"/>
  <c r="R150" i="10"/>
  <c r="R152" i="10"/>
  <c r="R153" i="10"/>
  <c r="R154" i="10"/>
  <c r="V154" i="10"/>
  <c r="R155" i="10"/>
  <c r="V155" i="10"/>
  <c r="R156" i="10"/>
  <c r="V156" i="10"/>
  <c r="R157" i="10"/>
  <c r="S157" i="10"/>
  <c r="D158" i="10"/>
  <c r="S158" i="10"/>
  <c r="D159" i="10"/>
  <c r="P159" i="10"/>
  <c r="Q159" i="10" s="1"/>
  <c r="R160" i="10"/>
  <c r="S160" i="10"/>
  <c r="V160" i="10" s="1"/>
  <c r="W160" i="10" s="1"/>
  <c r="R162" i="10"/>
  <c r="V162" i="10" s="1"/>
  <c r="D163" i="10"/>
  <c r="S163" i="10" s="1"/>
  <c r="R164" i="10"/>
  <c r="R165" i="10"/>
  <c r="V165" i="10" s="1"/>
  <c r="D166" i="10"/>
  <c r="R167" i="10"/>
  <c r="S167" i="10"/>
  <c r="R169" i="10"/>
  <c r="V169" i="10" s="1"/>
  <c r="R171" i="10"/>
  <c r="V171" i="10" s="1"/>
  <c r="R172" i="10"/>
  <c r="V172" i="10" s="1"/>
  <c r="W172" i="10" s="1"/>
  <c r="R174" i="10"/>
  <c r="E175" i="10"/>
  <c r="I175" i="10"/>
  <c r="S175" i="10"/>
  <c r="R177" i="10"/>
  <c r="R179" i="10"/>
  <c r="V179" i="10"/>
  <c r="D180" i="10"/>
  <c r="R181" i="10"/>
  <c r="R182" i="10"/>
  <c r="S182" i="10"/>
  <c r="E183" i="10"/>
  <c r="R184" i="10"/>
  <c r="S184" i="10"/>
  <c r="R185" i="10"/>
  <c r="S185" i="10"/>
  <c r="E186" i="10"/>
  <c r="I186" i="10"/>
  <c r="S186" i="10" s="1"/>
  <c r="R187" i="10"/>
  <c r="V187" i="10"/>
  <c r="W187" i="10" s="1"/>
  <c r="R189" i="10"/>
  <c r="S189" i="10"/>
  <c r="R190" i="10"/>
  <c r="R191" i="10"/>
  <c r="V191" i="10"/>
  <c r="W191" i="10" s="1"/>
  <c r="R192" i="10"/>
  <c r="R194" i="10"/>
  <c r="S194" i="10"/>
  <c r="V194" i="10" s="1"/>
  <c r="W194" i="10" s="1"/>
  <c r="R195" i="10"/>
  <c r="V195" i="10"/>
  <c r="W195" i="10" s="1"/>
  <c r="R196" i="10"/>
  <c r="R197" i="10"/>
  <c r="V197" i="10"/>
  <c r="R199" i="10"/>
  <c r="V199" i="10" s="1"/>
  <c r="S199" i="10"/>
  <c r="R200" i="10"/>
  <c r="V200" i="10" s="1"/>
  <c r="W200" i="10" s="1"/>
  <c r="R201" i="10"/>
  <c r="R202" i="10"/>
  <c r="S202" i="10"/>
  <c r="R203" i="10"/>
  <c r="V203" i="10" s="1"/>
  <c r="W203" i="10" s="1"/>
  <c r="R204" i="10"/>
  <c r="V204" i="10" s="1"/>
  <c r="R205" i="10"/>
  <c r="V205" i="10" s="1"/>
  <c r="W205" i="10" s="1"/>
  <c r="E206" i="10"/>
  <c r="R206" i="10" s="1"/>
  <c r="I206" i="10"/>
  <c r="R207" i="10"/>
  <c r="V207" i="10" s="1"/>
  <c r="W207" i="10" s="1"/>
  <c r="R209" i="10"/>
  <c r="R210" i="10"/>
  <c r="V210" i="10" s="1"/>
  <c r="R211" i="10"/>
  <c r="V211" i="10" s="1"/>
  <c r="W211" i="10" s="1"/>
  <c r="R213" i="10"/>
  <c r="S213" i="10"/>
  <c r="V213" i="10"/>
  <c r="W213" i="10" s="1"/>
  <c r="R214" i="10"/>
  <c r="V214" i="10" s="1"/>
  <c r="W214" i="10" s="1"/>
  <c r="S214" i="10"/>
  <c r="R215" i="10"/>
  <c r="R216" i="10"/>
  <c r="V216" i="10" s="1"/>
  <c r="W216" i="10" s="1"/>
  <c r="R217" i="10"/>
  <c r="R218" i="10"/>
  <c r="V218" i="10"/>
  <c r="R219" i="10"/>
  <c r="S219" i="10"/>
  <c r="V219" i="10" s="1"/>
  <c r="R220" i="10"/>
  <c r="V220" i="10" s="1"/>
  <c r="W220" i="10" s="1"/>
  <c r="R221" i="10"/>
  <c r="R222" i="10"/>
  <c r="S222" i="10"/>
  <c r="V222" i="10" s="1"/>
  <c r="W222" i="10" s="1"/>
  <c r="R223" i="10"/>
  <c r="V223" i="10" s="1"/>
  <c r="W223" i="10" s="1"/>
  <c r="R224" i="10"/>
  <c r="V224" i="10" s="1"/>
  <c r="R225" i="10"/>
  <c r="R226" i="10"/>
  <c r="V226" i="10" s="1"/>
  <c r="W226" i="10" s="1"/>
  <c r="R227" i="10"/>
  <c r="V227" i="10" s="1"/>
  <c r="W227" i="10" s="1"/>
  <c r="R228" i="10"/>
  <c r="V228" i="10"/>
  <c r="R230" i="10"/>
  <c r="V230" i="10" s="1"/>
  <c r="W230" i="10" s="1"/>
  <c r="S230" i="10"/>
  <c r="D231" i="10"/>
  <c r="R231" i="10" s="1"/>
  <c r="R233" i="10"/>
  <c r="S233" i="10"/>
  <c r="V233" i="10"/>
  <c r="W233" i="10" s="1"/>
  <c r="R234" i="10"/>
  <c r="R235" i="10"/>
  <c r="V235" i="10" s="1"/>
  <c r="W235" i="10" s="1"/>
  <c r="D236" i="10"/>
  <c r="P236" i="10" s="1"/>
  <c r="Q236" i="10" s="1"/>
  <c r="R237" i="10"/>
  <c r="R238" i="10"/>
  <c r="V238" i="10" s="1"/>
  <c r="R239" i="10"/>
  <c r="V239" i="10"/>
  <c r="W239" i="10" s="1"/>
  <c r="R240" i="10"/>
  <c r="R245" i="10"/>
  <c r="V245" i="10" s="1"/>
  <c r="W245" i="10" s="1"/>
  <c r="R247" i="10"/>
  <c r="S247" i="10"/>
  <c r="V247" i="10"/>
  <c r="R248" i="10"/>
  <c r="S248" i="10"/>
  <c r="R249" i="10"/>
  <c r="R250" i="10"/>
  <c r="V250" i="10" s="1"/>
  <c r="W250" i="10" s="1"/>
  <c r="R252" i="10"/>
  <c r="R253" i="10"/>
  <c r="V253" i="10" s="1"/>
  <c r="W253" i="10" s="1"/>
  <c r="R254" i="10"/>
  <c r="S254" i="10"/>
  <c r="R256" i="10"/>
  <c r="S256" i="10"/>
  <c r="R257" i="10"/>
  <c r="E258" i="10"/>
  <c r="S258" i="10" s="1"/>
  <c r="I258" i="10"/>
  <c r="D259" i="10"/>
  <c r="F259" i="10"/>
  <c r="R259" i="10" s="1"/>
  <c r="R260" i="10"/>
  <c r="S260" i="10"/>
  <c r="R262" i="10"/>
  <c r="V262" i="10"/>
  <c r="W262" i="10" s="1"/>
  <c r="D263" i="10"/>
  <c r="F263" i="10"/>
  <c r="S263" i="10" s="1"/>
  <c r="R264" i="10"/>
  <c r="R266" i="10"/>
  <c r="S266" i="10"/>
  <c r="R267" i="10"/>
  <c r="V267" i="10"/>
  <c r="R268" i="10"/>
  <c r="V268" i="10" s="1"/>
  <c r="S268" i="10"/>
  <c r="R269" i="10"/>
  <c r="S269" i="10"/>
  <c r="V269" i="10" s="1"/>
  <c r="W269" i="10" s="1"/>
  <c r="R271" i="10"/>
  <c r="V271" i="10" s="1"/>
  <c r="W271" i="10" s="1"/>
  <c r="R272" i="10"/>
  <c r="V272" i="10" s="1"/>
  <c r="R273" i="10"/>
  <c r="V273" i="10" s="1"/>
  <c r="W273" i="10" s="1"/>
  <c r="R274" i="10"/>
  <c r="V274" i="10" s="1"/>
  <c r="R275" i="10"/>
  <c r="V275" i="10"/>
  <c r="W275" i="10" s="1"/>
  <c r="R276" i="10"/>
  <c r="R277" i="10"/>
  <c r="R278" i="10"/>
  <c r="V278" i="10" s="1"/>
  <c r="R279" i="10"/>
  <c r="V279" i="10" s="1"/>
  <c r="W279" i="10" s="1"/>
  <c r="R280" i="10"/>
  <c r="V280" i="10"/>
  <c r="R282" i="10"/>
  <c r="V282" i="10" s="1"/>
  <c r="W282" i="10" s="1"/>
  <c r="R283" i="10"/>
  <c r="S283" i="10"/>
  <c r="V283" i="10" s="1"/>
  <c r="R284" i="10"/>
  <c r="V284" i="10" s="1"/>
  <c r="W284" i="10" s="1"/>
  <c r="R285" i="10"/>
  <c r="V285" i="10"/>
  <c r="D286" i="10"/>
  <c r="S286" i="10"/>
  <c r="R288" i="10"/>
  <c r="V288" i="10" s="1"/>
  <c r="W288" i="10" s="1"/>
  <c r="S288" i="10"/>
  <c r="R289" i="10"/>
  <c r="V289" i="10"/>
  <c r="W289" i="10" s="1"/>
  <c r="R290" i="10"/>
  <c r="V290" i="10" s="1"/>
  <c r="W290" i="10" s="1"/>
  <c r="D291" i="10"/>
  <c r="I293" i="10"/>
  <c r="R294" i="10"/>
  <c r="V294" i="10"/>
  <c r="W294" i="10" s="1"/>
  <c r="R297" i="10"/>
  <c r="I298" i="10"/>
  <c r="P298" i="10" s="1"/>
  <c r="Q298" i="10" s="1"/>
  <c r="S298" i="10"/>
  <c r="R299" i="10"/>
  <c r="V299" i="10"/>
  <c r="W299" i="10" s="1"/>
  <c r="R300" i="10"/>
  <c r="S300" i="10"/>
  <c r="V300" i="10"/>
  <c r="W300" i="10" s="1"/>
  <c r="R301" i="10"/>
  <c r="S301" i="10"/>
  <c r="G302" i="10"/>
  <c r="H302" i="10"/>
  <c r="J302" i="10"/>
  <c r="K302" i="10"/>
  <c r="L302" i="10"/>
  <c r="M302" i="10"/>
  <c r="N302" i="10"/>
  <c r="T302" i="10"/>
  <c r="R32" i="10"/>
  <c r="V32" i="10"/>
  <c r="S152" i="10"/>
  <c r="L42" i="15"/>
  <c r="N42" i="15" s="1"/>
  <c r="L77" i="15"/>
  <c r="L21" i="15"/>
  <c r="N21" i="15" s="1"/>
  <c r="L16" i="15"/>
  <c r="N16" i="15"/>
  <c r="L53" i="15"/>
  <c r="N53" i="15"/>
  <c r="L67" i="15"/>
  <c r="N67" i="15" s="1"/>
  <c r="L69" i="15"/>
  <c r="N69" i="15" s="1"/>
  <c r="L71" i="15"/>
  <c r="N71" i="15" s="1"/>
  <c r="L73" i="15"/>
  <c r="N73" i="15" s="1"/>
  <c r="L75" i="15"/>
  <c r="N75" i="15" s="1"/>
  <c r="R93" i="10"/>
  <c r="V93" i="10" s="1"/>
  <c r="L40" i="15"/>
  <c r="N40" i="15" s="1"/>
  <c r="L46" i="15"/>
  <c r="N46" i="15" s="1"/>
  <c r="L74" i="15"/>
  <c r="N74" i="15" s="1"/>
  <c r="L19" i="15"/>
  <c r="N19" i="15" s="1"/>
  <c r="L79" i="15"/>
  <c r="N79" i="15" s="1"/>
  <c r="L26" i="15"/>
  <c r="N26" i="15" s="1"/>
  <c r="L82" i="15"/>
  <c r="N82" i="15" s="1"/>
  <c r="J186" i="11"/>
  <c r="J168" i="11"/>
  <c r="N168" i="11" s="1"/>
  <c r="O168" i="11" s="1"/>
  <c r="R140" i="10"/>
  <c r="V140" i="10" s="1"/>
  <c r="L31" i="15"/>
  <c r="N31" i="15" s="1"/>
  <c r="L33" i="15"/>
  <c r="N33" i="15" s="1"/>
  <c r="L51" i="15"/>
  <c r="N51" i="15" s="1"/>
  <c r="L76" i="15"/>
  <c r="N76" i="15" s="1"/>
  <c r="L24" i="15"/>
  <c r="J200" i="11"/>
  <c r="N200" i="11" s="1"/>
  <c r="O200" i="11" s="1"/>
  <c r="W170" i="10"/>
  <c r="R86" i="10"/>
  <c r="R46" i="10"/>
  <c r="K29" i="11"/>
  <c r="J29" i="11"/>
  <c r="N29" i="11" s="1"/>
  <c r="O29" i="11" s="1"/>
  <c r="R168" i="10"/>
  <c r="V168" i="10" s="1"/>
  <c r="V252" i="10"/>
  <c r="U302" i="10"/>
  <c r="V241" i="10"/>
  <c r="R135" i="10"/>
  <c r="L30" i="15"/>
  <c r="N30" i="15" s="1"/>
  <c r="L83" i="15"/>
  <c r="N83" i="15"/>
  <c r="L35" i="15"/>
  <c r="N35" i="15" s="1"/>
  <c r="L86" i="15"/>
  <c r="N86" i="15" s="1"/>
  <c r="V147" i="10"/>
  <c r="W147" i="10"/>
  <c r="V232" i="10"/>
  <c r="V14" i="10"/>
  <c r="R28" i="10"/>
  <c r="S28" i="10"/>
  <c r="V28" i="10" s="1"/>
  <c r="S242" i="10"/>
  <c r="R242" i="10"/>
  <c r="R130" i="10"/>
  <c r="V130" i="10" s="1"/>
  <c r="V13" i="10"/>
  <c r="S140" i="10"/>
  <c r="S47" i="10"/>
  <c r="S116" i="10"/>
  <c r="V116" i="10" s="1"/>
  <c r="R281" i="10"/>
  <c r="V108" i="10"/>
  <c r="V131" i="10"/>
  <c r="V151" i="10"/>
  <c r="W151" i="10" s="1"/>
  <c r="V246" i="10"/>
  <c r="W246" i="10" s="1"/>
  <c r="V64" i="10"/>
  <c r="V255" i="10"/>
  <c r="W255" i="10" s="1"/>
  <c r="W41" i="10"/>
  <c r="W188" i="10"/>
  <c r="V301" i="10"/>
  <c r="W301" i="10" s="1"/>
  <c r="S281" i="10"/>
  <c r="V281" i="10" s="1"/>
  <c r="W281" i="10"/>
  <c r="V249" i="10"/>
  <c r="S166" i="10"/>
  <c r="S118" i="10"/>
  <c r="R128" i="10"/>
  <c r="V128" i="10" s="1"/>
  <c r="W128" i="10" s="1"/>
  <c r="R62" i="10"/>
  <c r="V62" i="10" s="1"/>
  <c r="S52" i="10"/>
  <c r="V52" i="10" s="1"/>
  <c r="W52" i="10" s="1"/>
  <c r="R236" i="10"/>
  <c r="V20" i="10"/>
  <c r="W20" i="10" s="1"/>
  <c r="V19" i="10"/>
  <c r="V243" i="10"/>
  <c r="V256" i="10"/>
  <c r="V167" i="10"/>
  <c r="W167" i="10" s="1"/>
  <c r="R163" i="10"/>
  <c r="V163" i="10" s="1"/>
  <c r="P138" i="10"/>
  <c r="Q138" i="10" s="1"/>
  <c r="S159" i="10"/>
  <c r="R158" i="10"/>
  <c r="V260" i="10"/>
  <c r="V157" i="10"/>
  <c r="W157" i="10"/>
  <c r="V101" i="10"/>
  <c r="V92" i="10"/>
  <c r="W92" i="10" s="1"/>
  <c r="V75" i="10"/>
  <c r="P293" i="10"/>
  <c r="Q293" i="10" s="1"/>
  <c r="S293" i="10"/>
  <c r="S259" i="10"/>
  <c r="R293" i="10"/>
  <c r="V293" i="10" s="1"/>
  <c r="W293" i="10" s="1"/>
  <c r="R286" i="10"/>
  <c r="V286" i="10" s="1"/>
  <c r="W108" i="10"/>
  <c r="W165" i="10"/>
  <c r="L25" i="15"/>
  <c r="N25" i="15" s="1"/>
  <c r="L81" i="15"/>
  <c r="N81" i="15" s="1"/>
  <c r="L65" i="15"/>
  <c r="N65" i="15" s="1"/>
  <c r="L47" i="15"/>
  <c r="N47" i="15" s="1"/>
  <c r="L32" i="15"/>
  <c r="N32" i="15" s="1"/>
  <c r="L70" i="15"/>
  <c r="N70" i="15" s="1"/>
  <c r="L50" i="15"/>
  <c r="N50" i="15" s="1"/>
  <c r="L80" i="15"/>
  <c r="N80" i="15" s="1"/>
  <c r="L58" i="15"/>
  <c r="N58" i="15" s="1"/>
  <c r="L43" i="15"/>
  <c r="N43" i="15" s="1"/>
  <c r="L17" i="15"/>
  <c r="N17" i="15" s="1"/>
  <c r="I17" i="15"/>
  <c r="I21" i="15"/>
  <c r="I26" i="15"/>
  <c r="I37" i="15"/>
  <c r="I39" i="15"/>
  <c r="I51" i="15"/>
  <c r="I56" i="15"/>
  <c r="I65" i="15"/>
  <c r="I67" i="15"/>
  <c r="N27" i="15"/>
  <c r="L38" i="15"/>
  <c r="N38" i="15" s="1"/>
  <c r="I16" i="15"/>
  <c r="I22" i="15"/>
  <c r="I38" i="15"/>
  <c r="N84" i="11"/>
  <c r="O84" i="11" s="1"/>
  <c r="N147" i="11"/>
  <c r="O147" i="11" s="1"/>
  <c r="N224" i="11"/>
  <c r="O224" i="11"/>
  <c r="N170" i="11"/>
  <c r="N351" i="11"/>
  <c r="O351" i="11" s="1"/>
  <c r="N317" i="11"/>
  <c r="O317" i="11" s="1"/>
  <c r="N233" i="11"/>
  <c r="O233" i="11" s="1"/>
  <c r="N256" i="11"/>
  <c r="N153" i="11"/>
  <c r="N36" i="11"/>
  <c r="N298" i="11"/>
  <c r="O298" i="11" s="1"/>
  <c r="N204" i="11"/>
  <c r="O204" i="11" s="1"/>
  <c r="N359" i="11"/>
  <c r="O359" i="11" s="1"/>
  <c r="N225" i="11"/>
  <c r="O225" i="11" s="1"/>
  <c r="N342" i="11"/>
  <c r="N293" i="11"/>
  <c r="O293" i="11" s="1"/>
  <c r="N281" i="11"/>
  <c r="N259" i="11"/>
  <c r="N234" i="11"/>
  <c r="N181" i="11"/>
  <c r="O144" i="11"/>
  <c r="N49" i="11"/>
  <c r="O49" i="11" s="1"/>
  <c r="N82" i="11"/>
  <c r="O82" i="11" s="1"/>
  <c r="N273" i="11"/>
  <c r="O273" i="11" s="1"/>
  <c r="N349" i="11"/>
  <c r="O270" i="11"/>
  <c r="N275" i="11"/>
  <c r="O275" i="11" s="1"/>
  <c r="N240" i="11"/>
  <c r="O240" i="11" s="1"/>
  <c r="N91" i="11"/>
  <c r="O91" i="11" s="1"/>
  <c r="N86" i="11"/>
  <c r="O86" i="11" s="1"/>
  <c r="N176" i="11"/>
  <c r="N189" i="11"/>
  <c r="O189" i="11" s="1"/>
  <c r="N334" i="11"/>
  <c r="N148" i="11"/>
  <c r="N187" i="11"/>
  <c r="N232" i="11"/>
  <c r="O232" i="11" s="1"/>
  <c r="N193" i="11"/>
  <c r="N248" i="11"/>
  <c r="O248" i="11"/>
  <c r="N138" i="11"/>
  <c r="O138" i="11" s="1"/>
  <c r="N75" i="11"/>
  <c r="O75" i="11" s="1"/>
  <c r="N235" i="11"/>
  <c r="N48" i="11"/>
  <c r="N166" i="11"/>
  <c r="O166" i="11" s="1"/>
  <c r="N73" i="11"/>
  <c r="N251" i="11"/>
  <c r="N243" i="11"/>
  <c r="O243" i="11" s="1"/>
  <c r="N27" i="11"/>
  <c r="O27" i="11" s="1"/>
  <c r="N14" i="11"/>
  <c r="N263" i="11"/>
  <c r="O263" i="11" s="1"/>
  <c r="N196" i="11"/>
  <c r="O196" i="11" s="1"/>
  <c r="N185" i="11"/>
  <c r="N94" i="11"/>
  <c r="O94" i="11" s="1"/>
  <c r="N57" i="11"/>
  <c r="O57" i="11" s="1"/>
  <c r="N37" i="11"/>
  <c r="O37" i="11" s="1"/>
  <c r="N320" i="11"/>
  <c r="O320" i="11" s="1"/>
  <c r="N280" i="11"/>
  <c r="N216" i="11"/>
  <c r="O216" i="11" s="1"/>
  <c r="N161" i="11"/>
  <c r="O161" i="11" s="1"/>
  <c r="N79" i="11"/>
  <c r="N10" i="11"/>
  <c r="N355" i="11"/>
  <c r="O355" i="11" s="1"/>
  <c r="N350" i="11"/>
  <c r="O350" i="11" s="1"/>
  <c r="N343" i="11"/>
  <c r="O343" i="11" s="1"/>
  <c r="N339" i="11"/>
  <c r="O339" i="11" s="1"/>
  <c r="N323" i="11"/>
  <c r="N312" i="11"/>
  <c r="O312" i="11" s="1"/>
  <c r="N254" i="11"/>
  <c r="O254" i="11" s="1"/>
  <c r="N172" i="11"/>
  <c r="O172" i="11" s="1"/>
  <c r="N152" i="11"/>
  <c r="N146" i="11"/>
  <c r="O146" i="11" s="1"/>
  <c r="N142" i="11"/>
  <c r="O142" i="11" s="1"/>
  <c r="N137" i="11"/>
  <c r="N104" i="11"/>
  <c r="N100" i="11"/>
  <c r="O100" i="11" s="1"/>
  <c r="N61" i="11"/>
  <c r="O61" i="11" s="1"/>
  <c r="N53" i="11"/>
  <c r="O53" i="11" s="1"/>
  <c r="N24" i="11"/>
  <c r="O24" i="11" s="1"/>
  <c r="N96" i="11"/>
  <c r="O316" i="11"/>
  <c r="N33" i="11"/>
  <c r="O33" i="11" s="1"/>
  <c r="W156" i="10"/>
  <c r="W72" i="10"/>
  <c r="R166" i="10"/>
  <c r="R258" i="10"/>
  <c r="V258" i="10"/>
  <c r="P258" i="10"/>
  <c r="Q258" i="10" s="1"/>
  <c r="W258" i="10" s="1"/>
  <c r="P175" i="10"/>
  <c r="Q175" i="10" s="1"/>
  <c r="S29" i="10"/>
  <c r="S183" i="10"/>
  <c r="R47" i="10"/>
  <c r="V47" i="10" s="1"/>
  <c r="P114" i="10"/>
  <c r="Q114" i="10" s="1"/>
  <c r="R98" i="10"/>
  <c r="R52" i="10"/>
  <c r="S236" i="10"/>
  <c r="V236" i="10" s="1"/>
  <c r="W236" i="10" s="1"/>
  <c r="R183" i="10"/>
  <c r="V183" i="10"/>
  <c r="P34" i="10"/>
  <c r="Q34" i="10" s="1"/>
  <c r="R29" i="10"/>
  <c r="V29" i="10"/>
  <c r="P183" i="10"/>
  <c r="Q183" i="10" s="1"/>
  <c r="P148" i="10"/>
  <c r="Q148" i="10" s="1"/>
  <c r="P140" i="10"/>
  <c r="Q140" i="10" s="1"/>
  <c r="W140" i="10" s="1"/>
  <c r="S90" i="10"/>
  <c r="P52" i="10"/>
  <c r="Q52" i="10" s="1"/>
  <c r="O36" i="11"/>
  <c r="O181" i="11"/>
  <c r="O256" i="11"/>
  <c r="O48" i="11"/>
  <c r="O14" i="11"/>
  <c r="O281" i="11"/>
  <c r="O59" i="11"/>
  <c r="O205" i="11"/>
  <c r="O73" i="11"/>
  <c r="O349" i="11"/>
  <c r="J213" i="11"/>
  <c r="N213" i="11" s="1"/>
  <c r="K213" i="11"/>
  <c r="O148" i="11"/>
  <c r="O176" i="11"/>
  <c r="L45" i="15"/>
  <c r="N45" i="15" s="1"/>
  <c r="W124" i="10"/>
  <c r="W129" i="10"/>
  <c r="W249" i="10"/>
  <c r="W283" i="10"/>
  <c r="W51" i="10"/>
  <c r="W67" i="10"/>
  <c r="R159" i="10"/>
  <c r="V159" i="10"/>
  <c r="W159" i="10" s="1"/>
  <c r="O125" i="11"/>
  <c r="N105" i="11"/>
  <c r="O105" i="11" s="1"/>
  <c r="O83" i="11"/>
  <c r="N360" i="11"/>
  <c r="O360" i="11" s="1"/>
  <c r="N287" i="11"/>
  <c r="O287" i="11" s="1"/>
  <c r="N285" i="11"/>
  <c r="O285" i="11" s="1"/>
  <c r="N279" i="11"/>
  <c r="O279" i="11" s="1"/>
  <c r="N227" i="11"/>
  <c r="N222" i="11"/>
  <c r="O222" i="11" s="1"/>
  <c r="N220" i="11"/>
  <c r="O220" i="11" s="1"/>
  <c r="N194" i="11"/>
  <c r="O194" i="11" s="1"/>
  <c r="N169" i="11"/>
  <c r="N140" i="11"/>
  <c r="O140" i="11" s="1"/>
  <c r="N133" i="11"/>
  <c r="O133" i="11" s="1"/>
  <c r="N39" i="11"/>
  <c r="N30" i="11"/>
  <c r="N336" i="11"/>
  <c r="O336" i="11" s="1"/>
  <c r="N333" i="11"/>
  <c r="O333" i="11" s="1"/>
  <c r="W39" i="10"/>
  <c r="W162" i="10"/>
  <c r="W179" i="10"/>
  <c r="W38" i="10"/>
  <c r="W137" i="10"/>
  <c r="V158" i="10"/>
  <c r="W199" i="10"/>
  <c r="W125" i="10"/>
  <c r="S98" i="10"/>
  <c r="V98" i="10" s="1"/>
  <c r="P158" i="10"/>
  <c r="Q158" i="10" s="1"/>
  <c r="W158" i="10" s="1"/>
  <c r="S114" i="10"/>
  <c r="V114" i="10" s="1"/>
  <c r="W114" i="10" s="1"/>
  <c r="S34" i="10"/>
  <c r="S148" i="10"/>
  <c r="V148" i="10"/>
  <c r="W148" i="10" s="1"/>
  <c r="P231" i="10"/>
  <c r="Q231" i="10" s="1"/>
  <c r="S231" i="10"/>
  <c r="V231" i="10" s="1"/>
  <c r="W231" i="10" s="1"/>
  <c r="R298" i="10"/>
  <c r="V298" i="10" s="1"/>
  <c r="W298" i="10" s="1"/>
  <c r="R175" i="10"/>
  <c r="P259" i="10"/>
  <c r="Q259" i="10" s="1"/>
  <c r="V126" i="10"/>
  <c r="W126" i="10"/>
  <c r="W145" i="10"/>
  <c r="W171" i="10"/>
  <c r="W204" i="10"/>
  <c r="O18" i="15"/>
  <c r="V34" i="10"/>
  <c r="W34" i="10"/>
  <c r="L28" i="15" l="1"/>
  <c r="N28" i="15" s="1"/>
  <c r="I28" i="15"/>
  <c r="K28" i="15" s="1"/>
  <c r="O28" i="15" s="1"/>
  <c r="W123" i="10"/>
  <c r="W182" i="10"/>
  <c r="W138" i="10"/>
  <c r="H87" i="15"/>
  <c r="O358" i="11"/>
  <c r="P118" i="10"/>
  <c r="Q118" i="10" s="1"/>
  <c r="R118" i="10"/>
  <c r="V118" i="10" s="1"/>
  <c r="W118" i="10" s="1"/>
  <c r="F302" i="10"/>
  <c r="R291" i="10"/>
  <c r="S291" i="10"/>
  <c r="P180" i="10"/>
  <c r="Q180" i="10" s="1"/>
  <c r="S180" i="10"/>
  <c r="I64" i="15"/>
  <c r="K64" i="15" s="1"/>
  <c r="M64" i="15" s="1"/>
  <c r="N64" i="15" s="1"/>
  <c r="O64" i="15" s="1"/>
  <c r="L64" i="15"/>
  <c r="R180" i="10"/>
  <c r="I12" i="15"/>
  <c r="S251" i="10"/>
  <c r="R251" i="10"/>
  <c r="V251" i="10" s="1"/>
  <c r="O22" i="11"/>
  <c r="O79" i="11"/>
  <c r="W177" i="10"/>
  <c r="O323" i="11"/>
  <c r="W101" i="10"/>
  <c r="V248" i="10"/>
  <c r="W248" i="10" s="1"/>
  <c r="R122" i="10"/>
  <c r="S122" i="10"/>
  <c r="V112" i="10"/>
  <c r="W112" i="10" s="1"/>
  <c r="N219" i="11"/>
  <c r="O219" i="11" s="1"/>
  <c r="N191" i="11"/>
  <c r="O191" i="11" s="1"/>
  <c r="N46" i="11"/>
  <c r="O46" i="11" s="1"/>
  <c r="I43" i="15"/>
  <c r="K43" i="15" s="1"/>
  <c r="O43" i="15" s="1"/>
  <c r="K57" i="15"/>
  <c r="L57" i="15"/>
  <c r="N57" i="15" s="1"/>
  <c r="O103" i="11"/>
  <c r="W93" i="10"/>
  <c r="W102" i="10"/>
  <c r="W219" i="10"/>
  <c r="Q73" i="10"/>
  <c r="O23" i="11"/>
  <c r="O80" i="11"/>
  <c r="W183" i="10"/>
  <c r="O152" i="11"/>
  <c r="O193" i="11"/>
  <c r="P119" i="10"/>
  <c r="Q119" i="10" s="1"/>
  <c r="V259" i="10"/>
  <c r="W259" i="10" s="1"/>
  <c r="V189" i="10"/>
  <c r="W189" i="10" s="1"/>
  <c r="V184" i="10"/>
  <c r="W184" i="10" s="1"/>
  <c r="W169" i="10"/>
  <c r="V152" i="10"/>
  <c r="W152" i="10" s="1"/>
  <c r="P135" i="10"/>
  <c r="Q135" i="10" s="1"/>
  <c r="S135" i="10"/>
  <c r="V135" i="10" s="1"/>
  <c r="V100" i="10"/>
  <c r="W100" i="10" s="1"/>
  <c r="V94" i="10"/>
  <c r="W94" i="10" s="1"/>
  <c r="V88" i="10"/>
  <c r="W88" i="10" s="1"/>
  <c r="V18" i="10"/>
  <c r="W18" i="10" s="1"/>
  <c r="O136" i="11"/>
  <c r="O128" i="11"/>
  <c r="N88" i="11"/>
  <c r="O88" i="11" s="1"/>
  <c r="N81" i="11"/>
  <c r="O81" i="11" s="1"/>
  <c r="N77" i="11"/>
  <c r="O77" i="11" s="1"/>
  <c r="N67" i="11"/>
  <c r="O67" i="11" s="1"/>
  <c r="O14" i="15"/>
  <c r="K22" i="15"/>
  <c r="L22" i="15"/>
  <c r="N22" i="15" s="1"/>
  <c r="O22" i="15" s="1"/>
  <c r="I32" i="15"/>
  <c r="K32" i="15" s="1"/>
  <c r="O32" i="15" s="1"/>
  <c r="K58" i="15"/>
  <c r="I58" i="15"/>
  <c r="L84" i="15"/>
  <c r="N84" i="15" s="1"/>
  <c r="N304" i="11"/>
  <c r="O304" i="11" s="1"/>
  <c r="W14" i="10"/>
  <c r="W149" i="10"/>
  <c r="O56" i="11"/>
  <c r="O41" i="11"/>
  <c r="O20" i="15"/>
  <c r="R270" i="10"/>
  <c r="S270" i="10"/>
  <c r="P270" i="10"/>
  <c r="Q270" i="10" s="1"/>
  <c r="P144" i="10"/>
  <c r="Q144" i="10" s="1"/>
  <c r="S144" i="10"/>
  <c r="R144" i="10"/>
  <c r="O39" i="11"/>
  <c r="O185" i="11"/>
  <c r="O251" i="11"/>
  <c r="V242" i="10"/>
  <c r="E302" i="10"/>
  <c r="V182" i="10"/>
  <c r="V138" i="10"/>
  <c r="R119" i="10"/>
  <c r="V119" i="10" s="1"/>
  <c r="R302" i="10"/>
  <c r="V27" i="10"/>
  <c r="W27" i="10" s="1"/>
  <c r="N274" i="11"/>
  <c r="O274" i="11" s="1"/>
  <c r="O252" i="11"/>
  <c r="O209" i="11"/>
  <c r="N201" i="11"/>
  <c r="O201" i="11" s="1"/>
  <c r="O15" i="11"/>
  <c r="O276" i="11"/>
  <c r="O40" i="11"/>
  <c r="V11" i="10"/>
  <c r="W50" i="10"/>
  <c r="W59" i="10"/>
  <c r="W106" i="10"/>
  <c r="W142" i="10"/>
  <c r="W198" i="10"/>
  <c r="W243" i="10"/>
  <c r="O124" i="11"/>
  <c r="O280" i="11"/>
  <c r="O337" i="11"/>
  <c r="W82" i="10"/>
  <c r="O169" i="11"/>
  <c r="R134" i="10"/>
  <c r="S134" i="10"/>
  <c r="V99" i="10"/>
  <c r="W99" i="10" s="1"/>
  <c r="N253" i="11"/>
  <c r="O253" i="11" s="1"/>
  <c r="O71" i="11"/>
  <c r="R73" i="10"/>
  <c r="S73" i="10"/>
  <c r="V73" i="10" s="1"/>
  <c r="W73" i="10" s="1"/>
  <c r="O283" i="11"/>
  <c r="K36" i="15"/>
  <c r="L36" i="15"/>
  <c r="N36" i="15" s="1"/>
  <c r="K66" i="15"/>
  <c r="L66" i="15"/>
  <c r="N66" i="15" s="1"/>
  <c r="I66" i="15"/>
  <c r="O307" i="11"/>
  <c r="N127" i="11"/>
  <c r="O127" i="11" s="1"/>
  <c r="N32" i="11"/>
  <c r="O32" i="11" s="1"/>
  <c r="V175" i="10"/>
  <c r="W175" i="10" s="1"/>
  <c r="V166" i="10"/>
  <c r="O104" i="11"/>
  <c r="O10" i="11"/>
  <c r="S206" i="10"/>
  <c r="V206" i="10" s="1"/>
  <c r="W206" i="10" s="1"/>
  <c r="W268" i="10"/>
  <c r="W228" i="10"/>
  <c r="P186" i="10"/>
  <c r="Q186" i="10" s="1"/>
  <c r="R186" i="10"/>
  <c r="V186" i="10" s="1"/>
  <c r="V77" i="10"/>
  <c r="W77" i="10" s="1"/>
  <c r="V58" i="10"/>
  <c r="W58" i="10" s="1"/>
  <c r="V33" i="10"/>
  <c r="W33" i="10" s="1"/>
  <c r="O160" i="11"/>
  <c r="O111" i="11"/>
  <c r="N97" i="11"/>
  <c r="O97" i="11" s="1"/>
  <c r="O120" i="11"/>
  <c r="N156" i="11"/>
  <c r="O156" i="11" s="1"/>
  <c r="K39" i="15"/>
  <c r="L39" i="15"/>
  <c r="N39" i="15" s="1"/>
  <c r="O39" i="15" s="1"/>
  <c r="K47" i="15"/>
  <c r="O47" i="15" s="1"/>
  <c r="K60" i="15"/>
  <c r="K78" i="15"/>
  <c r="O78" i="15" s="1"/>
  <c r="L78" i="15"/>
  <c r="N78" i="15" s="1"/>
  <c r="I78" i="15"/>
  <c r="O177" i="11"/>
  <c r="D302" i="10"/>
  <c r="O137" i="11"/>
  <c r="L60" i="15"/>
  <c r="N60" i="15" s="1"/>
  <c r="P48" i="10"/>
  <c r="Q48" i="10" s="1"/>
  <c r="W267" i="10"/>
  <c r="V215" i="10"/>
  <c r="W215" i="10" s="1"/>
  <c r="V174" i="10"/>
  <c r="W174" i="10" s="1"/>
  <c r="V44" i="10"/>
  <c r="W44" i="10" s="1"/>
  <c r="W37" i="10"/>
  <c r="N265" i="11"/>
  <c r="O265" i="11" s="1"/>
  <c r="N192" i="11"/>
  <c r="O192" i="11" s="1"/>
  <c r="N63" i="11"/>
  <c r="O63" i="11" s="1"/>
  <c r="V17" i="10"/>
  <c r="W17" i="10" s="1"/>
  <c r="K12" i="15"/>
  <c r="G87" i="15"/>
  <c r="W161" i="10"/>
  <c r="O227" i="11"/>
  <c r="O235" i="11"/>
  <c r="O187" i="11"/>
  <c r="O342" i="11"/>
  <c r="W75" i="10"/>
  <c r="V46" i="10"/>
  <c r="W46" i="10" s="1"/>
  <c r="V266" i="10"/>
  <c r="W266" i="10" s="1"/>
  <c r="V221" i="10"/>
  <c r="W221" i="10" s="1"/>
  <c r="V177" i="10"/>
  <c r="W43" i="10"/>
  <c r="V36" i="10"/>
  <c r="W36" i="10" s="1"/>
  <c r="W25" i="10"/>
  <c r="W12" i="10"/>
  <c r="N272" i="11"/>
  <c r="O272" i="11" s="1"/>
  <c r="N87" i="11"/>
  <c r="O87" i="11" s="1"/>
  <c r="N17" i="11"/>
  <c r="O17" i="11" s="1"/>
  <c r="N11" i="11"/>
  <c r="O11" i="11" s="1"/>
  <c r="V265" i="10"/>
  <c r="K29" i="15"/>
  <c r="O29" i="15" s="1"/>
  <c r="I29" i="15"/>
  <c r="L29" i="15"/>
  <c r="N29" i="15" s="1"/>
  <c r="O85" i="15"/>
  <c r="N183" i="11"/>
  <c r="O183" i="11" s="1"/>
  <c r="O296" i="11"/>
  <c r="W104" i="10"/>
  <c r="W261" i="10"/>
  <c r="Q242" i="10"/>
  <c r="O52" i="15"/>
  <c r="V254" i="10"/>
  <c r="W254" i="10" s="1"/>
  <c r="W247" i="10"/>
  <c r="S48" i="10"/>
  <c r="S302" i="10" s="1"/>
  <c r="V16" i="10"/>
  <c r="W16" i="10" s="1"/>
  <c r="O308" i="11"/>
  <c r="O182" i="11"/>
  <c r="N143" i="11"/>
  <c r="O143" i="11" s="1"/>
  <c r="N129" i="11"/>
  <c r="O129" i="11" s="1"/>
  <c r="N99" i="11"/>
  <c r="O99" i="11" s="1"/>
  <c r="O92" i="11"/>
  <c r="N16" i="11"/>
  <c r="O16" i="11" s="1"/>
  <c r="K16" i="15"/>
  <c r="O16" i="15" s="1"/>
  <c r="K37" i="15"/>
  <c r="L37" i="15"/>
  <c r="N37" i="15" s="1"/>
  <c r="O357" i="11"/>
  <c r="W238" i="10"/>
  <c r="V225" i="10"/>
  <c r="W225" i="10" s="1"/>
  <c r="W210" i="10"/>
  <c r="V136" i="10"/>
  <c r="W136" i="10" s="1"/>
  <c r="V22" i="10"/>
  <c r="W22" i="10" s="1"/>
  <c r="O30" i="11"/>
  <c r="R263" i="10"/>
  <c r="V263" i="10" s="1"/>
  <c r="O334" i="11"/>
  <c r="P116" i="10"/>
  <c r="Q116" i="10" s="1"/>
  <c r="W116" i="10" s="1"/>
  <c r="V237" i="10"/>
  <c r="V209" i="10"/>
  <c r="W209" i="10" s="1"/>
  <c r="V202" i="10"/>
  <c r="W202" i="10" s="1"/>
  <c r="V190" i="10"/>
  <c r="W190" i="10" s="1"/>
  <c r="V185" i="10"/>
  <c r="P166" i="10"/>
  <c r="Q166" i="10" s="1"/>
  <c r="V139" i="10"/>
  <c r="W139" i="10" s="1"/>
  <c r="V123" i="10"/>
  <c r="V91" i="10"/>
  <c r="W91" i="10" s="1"/>
  <c r="V84" i="10"/>
  <c r="W84" i="10" s="1"/>
  <c r="V79" i="10"/>
  <c r="W79" i="10" s="1"/>
  <c r="V66" i="10"/>
  <c r="W66" i="10" s="1"/>
  <c r="V53" i="10"/>
  <c r="N354" i="11"/>
  <c r="O354" i="11" s="1"/>
  <c r="N262" i="11"/>
  <c r="O262" i="11" s="1"/>
  <c r="N207" i="11"/>
  <c r="O207" i="11" s="1"/>
  <c r="N174" i="11"/>
  <c r="O174" i="11" s="1"/>
  <c r="O267" i="11"/>
  <c r="K363" i="11"/>
  <c r="K17" i="15"/>
  <c r="O17" i="15" s="1"/>
  <c r="V173" i="10"/>
  <c r="W173" i="10" s="1"/>
  <c r="V297" i="10"/>
  <c r="W297" i="10" s="1"/>
  <c r="V276" i="10"/>
  <c r="W276" i="10" s="1"/>
  <c r="V192" i="10"/>
  <c r="W192" i="10" s="1"/>
  <c r="V95" i="10"/>
  <c r="W95" i="10" s="1"/>
  <c r="V40" i="10"/>
  <c r="W40" i="10" s="1"/>
  <c r="N346" i="11"/>
  <c r="O346" i="11" s="1"/>
  <c r="O211" i="11"/>
  <c r="N162" i="11"/>
  <c r="O162" i="11" s="1"/>
  <c r="O158" i="11"/>
  <c r="N45" i="11"/>
  <c r="O45" i="11" s="1"/>
  <c r="N108" i="11"/>
  <c r="O108" i="11" s="1"/>
  <c r="I213" i="11"/>
  <c r="O213" i="11" s="1"/>
  <c r="D363" i="11"/>
  <c r="K26" i="15"/>
  <c r="O26" i="15" s="1"/>
  <c r="K38" i="15"/>
  <c r="O38" i="15" s="1"/>
  <c r="K45" i="15"/>
  <c r="K51" i="15"/>
  <c r="K65" i="15"/>
  <c r="O65" i="15" s="1"/>
  <c r="K80" i="15"/>
  <c r="N113" i="11"/>
  <c r="O113" i="11" s="1"/>
  <c r="O49" i="15"/>
  <c r="O83" i="15"/>
  <c r="I363" i="11"/>
  <c r="W295" i="10"/>
  <c r="O53" i="15"/>
  <c r="O74" i="15"/>
  <c r="V86" i="10"/>
  <c r="W86" i="10" s="1"/>
  <c r="V264" i="10"/>
  <c r="W264" i="10" s="1"/>
  <c r="V240" i="10"/>
  <c r="W240" i="10" s="1"/>
  <c r="V234" i="10"/>
  <c r="W234" i="10" s="1"/>
  <c r="V217" i="10"/>
  <c r="W217" i="10" s="1"/>
  <c r="P206" i="10"/>
  <c r="Q206" i="10" s="1"/>
  <c r="V196" i="10"/>
  <c r="W196" i="10" s="1"/>
  <c r="V153" i="10"/>
  <c r="W153" i="10" s="1"/>
  <c r="V70" i="10"/>
  <c r="W70" i="10" s="1"/>
  <c r="N331" i="11"/>
  <c r="O331" i="11" s="1"/>
  <c r="N319" i="11"/>
  <c r="O319" i="11" s="1"/>
  <c r="N303" i="11"/>
  <c r="O303" i="11" s="1"/>
  <c r="N288" i="11"/>
  <c r="O288" i="11" s="1"/>
  <c r="N269" i="11"/>
  <c r="O269" i="11" s="1"/>
  <c r="N264" i="11"/>
  <c r="O264" i="11" s="1"/>
  <c r="N255" i="11"/>
  <c r="O255" i="11" s="1"/>
  <c r="N239" i="11"/>
  <c r="O239" i="11" s="1"/>
  <c r="N155" i="11"/>
  <c r="O155" i="11" s="1"/>
  <c r="O109" i="11"/>
  <c r="N98" i="11"/>
  <c r="O98" i="11" s="1"/>
  <c r="N20" i="11"/>
  <c r="O20" i="11" s="1"/>
  <c r="J363" i="11"/>
  <c r="N190" i="11"/>
  <c r="O190" i="11" s="1"/>
  <c r="N324" i="11"/>
  <c r="O324" i="11" s="1"/>
  <c r="N340" i="11"/>
  <c r="O340" i="11" s="1"/>
  <c r="K21" i="15"/>
  <c r="O21" i="15" s="1"/>
  <c r="K48" i="15"/>
  <c r="K56" i="15"/>
  <c r="K67" i="15"/>
  <c r="O67" i="15" s="1"/>
  <c r="K84" i="15"/>
  <c r="N299" i="11"/>
  <c r="O299" i="11" s="1"/>
  <c r="N332" i="11"/>
  <c r="O332" i="11" s="1"/>
  <c r="N271" i="11"/>
  <c r="O271" i="11" s="1"/>
  <c r="W121" i="10"/>
  <c r="Q251" i="10"/>
  <c r="O86" i="15"/>
  <c r="O35" i="15"/>
  <c r="V82" i="10"/>
  <c r="M24" i="15"/>
  <c r="M77" i="15"/>
  <c r="N77" i="15" s="1"/>
  <c r="O77" i="15" s="1"/>
  <c r="O37" i="15"/>
  <c r="O41" i="15"/>
  <c r="O50" i="15"/>
  <c r="O57" i="15"/>
  <c r="O81" i="15"/>
  <c r="O84" i="15"/>
  <c r="O13" i="15"/>
  <c r="O31" i="15"/>
  <c r="O42" i="15"/>
  <c r="O46" i="15"/>
  <c r="O55" i="15"/>
  <c r="O68" i="15"/>
  <c r="O71" i="15"/>
  <c r="O73" i="15"/>
  <c r="O75" i="15"/>
  <c r="O82" i="15"/>
  <c r="O11" i="15"/>
  <c r="M44" i="15"/>
  <c r="N44" i="15" s="1"/>
  <c r="O44" i="15" s="1"/>
  <c r="K25" i="15"/>
  <c r="O25" i="15" s="1"/>
  <c r="O36" i="15"/>
  <c r="O45" i="15"/>
  <c r="O51" i="15"/>
  <c r="O58" i="15"/>
  <c r="O80" i="15"/>
  <c r="O15" i="15"/>
  <c r="O19" i="15"/>
  <c r="O30" i="15"/>
  <c r="O33" i="15"/>
  <c r="O40" i="15"/>
  <c r="O62" i="15"/>
  <c r="O69" i="15"/>
  <c r="O72" i="15"/>
  <c r="O76" i="15"/>
  <c r="O79" i="15"/>
  <c r="O34" i="15"/>
  <c r="L12" i="15"/>
  <c r="I25" i="15"/>
  <c r="I27" i="15"/>
  <c r="K27" i="15" s="1"/>
  <c r="O27" i="15" s="1"/>
  <c r="L48" i="15"/>
  <c r="N48" i="15" s="1"/>
  <c r="O48" i="15" s="1"/>
  <c r="L56" i="15"/>
  <c r="N56" i="15" s="1"/>
  <c r="I70" i="15"/>
  <c r="K70" i="15" s="1"/>
  <c r="O70" i="15" s="1"/>
  <c r="G105" i="14"/>
  <c r="N313" i="11"/>
  <c r="O313" i="11" s="1"/>
  <c r="N301" i="11"/>
  <c r="O301" i="11" s="1"/>
  <c r="N292" i="11"/>
  <c r="O292" i="11" s="1"/>
  <c r="N291" i="11"/>
  <c r="O291" i="11" s="1"/>
  <c r="N278" i="11"/>
  <c r="O278" i="11" s="1"/>
  <c r="N277" i="11"/>
  <c r="O277" i="11" s="1"/>
  <c r="N221" i="11"/>
  <c r="O221" i="11" s="1"/>
  <c r="N218" i="11"/>
  <c r="O218" i="11" s="1"/>
  <c r="N215" i="11"/>
  <c r="O215" i="11" s="1"/>
  <c r="N214" i="11"/>
  <c r="O214" i="11" s="1"/>
  <c r="N184" i="11"/>
  <c r="O184" i="11" s="1"/>
  <c r="N179" i="11"/>
  <c r="O179" i="11" s="1"/>
  <c r="N171" i="11"/>
  <c r="O171" i="11" s="1"/>
  <c r="N150" i="11"/>
  <c r="O150" i="11" s="1"/>
  <c r="N145" i="11"/>
  <c r="O145" i="11" s="1"/>
  <c r="N122" i="11"/>
  <c r="O122" i="11" s="1"/>
  <c r="N116" i="11"/>
  <c r="O116" i="11" s="1"/>
  <c r="N115" i="11"/>
  <c r="O115" i="11" s="1"/>
  <c r="N95" i="11"/>
  <c r="O95" i="11" s="1"/>
  <c r="N78" i="11"/>
  <c r="O78" i="11" s="1"/>
  <c r="N74" i="11"/>
  <c r="O74" i="11" s="1"/>
  <c r="N66" i="11"/>
  <c r="O66" i="11" s="1"/>
  <c r="N62" i="11"/>
  <c r="O62" i="11" s="1"/>
  <c r="N58" i="11"/>
  <c r="O58" i="11" s="1"/>
  <c r="N54" i="11"/>
  <c r="O54" i="11" s="1"/>
  <c r="N47" i="11"/>
  <c r="O47" i="11" s="1"/>
  <c r="N43" i="11"/>
  <c r="O43" i="11" s="1"/>
  <c r="N34" i="11"/>
  <c r="O34" i="11" s="1"/>
  <c r="N139" i="11"/>
  <c r="O139" i="11" s="1"/>
  <c r="N118" i="11"/>
  <c r="O118" i="11" s="1"/>
  <c r="N112" i="11"/>
  <c r="O112" i="11" s="1"/>
  <c r="N237" i="11"/>
  <c r="O237" i="11" s="1"/>
  <c r="I302" i="10"/>
  <c r="V122" i="10"/>
  <c r="V90" i="10"/>
  <c r="W28" i="10"/>
  <c r="W166" i="10"/>
  <c r="W47" i="10"/>
  <c r="W83" i="10"/>
  <c r="W85" i="10"/>
  <c r="W89" i="10"/>
  <c r="W115" i="10"/>
  <c r="W127" i="10"/>
  <c r="W131" i="10"/>
  <c r="W143" i="10"/>
  <c r="W185" i="10"/>
  <c r="W197" i="10"/>
  <c r="W201" i="10"/>
  <c r="W208" i="10"/>
  <c r="W212" i="10"/>
  <c r="W218" i="10"/>
  <c r="W224" i="10"/>
  <c r="W229" i="10"/>
  <c r="W232" i="10"/>
  <c r="W237" i="10"/>
  <c r="W241" i="10"/>
  <c r="W252" i="10"/>
  <c r="W260" i="10"/>
  <c r="W265" i="10"/>
  <c r="W272" i="10"/>
  <c r="W274" i="10"/>
  <c r="W278" i="10"/>
  <c r="W280" i="10"/>
  <c r="W285" i="10"/>
  <c r="W292" i="10"/>
  <c r="Q286" i="10"/>
  <c r="W286" i="10" s="1"/>
  <c r="Q291" i="10"/>
  <c r="Q134" i="10"/>
  <c r="Q62" i="10"/>
  <c r="W62" i="10" s="1"/>
  <c r="Q163" i="10"/>
  <c r="W163" i="10" s="1"/>
  <c r="Q263" i="10"/>
  <c r="W263" i="10" s="1"/>
  <c r="Q98" i="10"/>
  <c r="W98" i="10" s="1"/>
  <c r="O101" i="11"/>
  <c r="W11" i="10"/>
  <c r="W13" i="10"/>
  <c r="W19" i="10"/>
  <c r="W24" i="10"/>
  <c r="W32" i="10"/>
  <c r="W53" i="10"/>
  <c r="W55" i="10"/>
  <c r="W57" i="10"/>
  <c r="W64" i="10"/>
  <c r="W68" i="10"/>
  <c r="W76" i="10"/>
  <c r="W150" i="10"/>
  <c r="W154" i="10"/>
  <c r="Q122" i="10"/>
  <c r="W122" i="10" s="1"/>
  <c r="Q90" i="10"/>
  <c r="Q29" i="10"/>
  <c r="Q130" i="10"/>
  <c r="W130" i="10" s="1"/>
  <c r="O134" i="11"/>
  <c r="W242" i="10" l="1"/>
  <c r="W270" i="10"/>
  <c r="V48" i="10"/>
  <c r="W48" i="10" s="1"/>
  <c r="O60" i="15"/>
  <c r="V291" i="10"/>
  <c r="W291" i="10" s="1"/>
  <c r="W90" i="10"/>
  <c r="N363" i="11"/>
  <c r="V270" i="10"/>
  <c r="V180" i="10"/>
  <c r="W180" i="10" s="1"/>
  <c r="O363" i="11"/>
  <c r="P302" i="10"/>
  <c r="O66" i="15"/>
  <c r="W119" i="10"/>
  <c r="W135" i="10"/>
  <c r="W186" i="10"/>
  <c r="V134" i="10"/>
  <c r="W134" i="10" s="1"/>
  <c r="W302" i="10" s="1"/>
  <c r="V144" i="10"/>
  <c r="W144" i="10" s="1"/>
  <c r="W251" i="10"/>
  <c r="V302" i="10"/>
  <c r="O56" i="15"/>
  <c r="N24" i="15"/>
  <c r="O24" i="15" s="1"/>
  <c r="M87" i="15"/>
  <c r="L87" i="15"/>
  <c r="N12" i="15"/>
  <c r="I87" i="15"/>
  <c r="K87" i="15"/>
  <c r="W29" i="10"/>
  <c r="Q302" i="10"/>
  <c r="O12" i="15" l="1"/>
  <c r="O87" i="15" s="1"/>
  <c r="N87" i="15"/>
</calcChain>
</file>

<file path=xl/comments1.xml><?xml version="1.0" encoding="utf-8"?>
<comments xmlns="http://schemas.openxmlformats.org/spreadsheetml/2006/main">
  <authors>
    <author>Artes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Artes: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<sst xmlns="http://schemas.openxmlformats.org/spreadsheetml/2006/main" count="1746" uniqueCount="1068">
  <si>
    <t xml:space="preserve">          UNIDAD DE INFORMACION PUBLICA</t>
  </si>
  <si>
    <t xml:space="preserve">          MINISTERIO DE CULTURA Y DEPORTES</t>
  </si>
  <si>
    <t>FAUSTINO RAMON FUENTES DE LEON</t>
  </si>
  <si>
    <t>BONOS Y OTRAS REMUNERACIONES</t>
  </si>
  <si>
    <t>MINISTERIO DE CULTURA Y DEPORTES</t>
  </si>
  <si>
    <t>UNIDAD DE INFORMACION PUBLICA</t>
  </si>
  <si>
    <t>NUMERAL 4 ARTICULO 10</t>
  </si>
  <si>
    <t>No.</t>
  </si>
  <si>
    <t>TOTAL</t>
  </si>
  <si>
    <t>RENGLON 029</t>
  </si>
  <si>
    <t>RENGLON 031</t>
  </si>
  <si>
    <t>APELLIDOS Y NOMBRES</t>
  </si>
  <si>
    <t>CARGO</t>
  </si>
  <si>
    <t>SALARIO BASE</t>
  </si>
  <si>
    <t>Bono MCD</t>
  </si>
  <si>
    <t>Bono Profesional</t>
  </si>
  <si>
    <t>Bono de Antigüedad</t>
  </si>
  <si>
    <t>66-2000</t>
  </si>
  <si>
    <t>IGSS</t>
  </si>
  <si>
    <t>ISR</t>
  </si>
  <si>
    <t>TOTAL DE DESCUENTOS</t>
  </si>
  <si>
    <t>LÍQUIDO</t>
  </si>
  <si>
    <t>DESCUENTOS</t>
  </si>
  <si>
    <t>Monto Viáticos</t>
  </si>
  <si>
    <t>CONSERJE</t>
  </si>
  <si>
    <t>TRAMOYISTA</t>
  </si>
  <si>
    <t>DIRECCIÓN GENERAL DE LAS ARTES</t>
  </si>
  <si>
    <t>HANIA CORINA CASTAÑEDA RUIZ</t>
  </si>
  <si>
    <t>ANGEL GABRIEL TEPEU TURUY</t>
  </si>
  <si>
    <t>LESVIA LISETH ALONZO NAVAS DE RODAS</t>
  </si>
  <si>
    <t>MAYRA MARIBEL MENDOZA VALENZUELA</t>
  </si>
  <si>
    <t>LUIS ISAIAS ZAPETA SAQUIC</t>
  </si>
  <si>
    <t>ANA KARINA PINZON FUSTER DE CATALAN</t>
  </si>
  <si>
    <t>MARLIS YAZMIN ALBUREZ ALECIO</t>
  </si>
  <si>
    <t>ELIZARDO SALVADOR DIEGUEZ CABALLEROS</t>
  </si>
  <si>
    <t>ELIZABETH BELINDA GABRIEL OTZOY</t>
  </si>
  <si>
    <t>ALEJANDRO BARRIENTOS ESTRADA</t>
  </si>
  <si>
    <t>MYNOR  BELICE CRUZ QUEVEDO</t>
  </si>
  <si>
    <t>MYNOR DAGOBERTO BARILLAS CASTAÑEDA</t>
  </si>
  <si>
    <t>LAURA ALEJANDRA MORALES SAZO</t>
  </si>
  <si>
    <t xml:space="preserve">CARLOS BENITO CONCOGUA </t>
  </si>
  <si>
    <t>JUAN CARLOS ESCOBAR TRUJILLO</t>
  </si>
  <si>
    <t>LUIS DE JESUS SALUCIO JERONIMO</t>
  </si>
  <si>
    <t>DORA ABELINA CORZANTES VARGAS</t>
  </si>
  <si>
    <t>MANUEL GUZMAN COJ</t>
  </si>
  <si>
    <t xml:space="preserve">IGNACIO GUZMAN COJ </t>
  </si>
  <si>
    <t>VIGILANTE (0000) SIN ESPECIALIDAD (0000)</t>
  </si>
  <si>
    <t>OSCAR ANIBAL CONTRERAS ALAY</t>
  </si>
  <si>
    <t>KIMBERLY AMARILIS FLORES MORALES</t>
  </si>
  <si>
    <t>LUIS ALBERTO CIFUENTES ORTIZ</t>
  </si>
  <si>
    <t>MONICA LISSETH VALLEGOS MUÑOZ</t>
  </si>
  <si>
    <t>ESPERANZA JUDITH RAMIREZ GALINDO</t>
  </si>
  <si>
    <t>JUAN GABRIEL CALEL ROQUEL</t>
  </si>
  <si>
    <t>MARIA DEL CARMEN BOCEL HOM DE BOCEL</t>
  </si>
  <si>
    <t>JULIANA ROSA ALONZO COCHOJIL</t>
  </si>
  <si>
    <t>SANDRA ELIZABETH ESTRADA SOLIS</t>
  </si>
  <si>
    <t>FAUSTINO VALENZUELA SOLARES</t>
  </si>
  <si>
    <t>KAREN FAVIOLA AGUILAR CANEL</t>
  </si>
  <si>
    <t>OPERADOR DE EQUIPO</t>
  </si>
  <si>
    <t>ARNOLDO ROEL CASTILLO CASTILLO</t>
  </si>
  <si>
    <t>FEDERICO RODOLFO MURALLES</t>
  </si>
  <si>
    <t>DANIS AMADO MORALES CAMPOSECO</t>
  </si>
  <si>
    <t>DIEGO ISRAEL OXCAL MONROY</t>
  </si>
  <si>
    <t>DOMINGO ISAAC CHAVAJAY BIXCUL</t>
  </si>
  <si>
    <t xml:space="preserve">MARIA CAROLINA PALOMO CAJAS </t>
  </si>
  <si>
    <t xml:space="preserve">LUIS ALEJANDRO OCAÑA AJCIP </t>
  </si>
  <si>
    <t>EDUARDO PALAX GUARCAX</t>
  </si>
  <si>
    <t>DIEGO ARMANDO SANTOS SALQUIL</t>
  </si>
  <si>
    <t>DIRLYN SAMARY CANO VILLATORO</t>
  </si>
  <si>
    <t>MAYRA LISSETH OLA LUNA DE BARRIENTOS</t>
  </si>
  <si>
    <t>EDGAR EDUARDO PIRIR YOC</t>
  </si>
  <si>
    <t>NIMROD LIMA OVANDO</t>
  </si>
  <si>
    <t>MELVY ROXANA PEÑATE CHINCHILLA</t>
  </si>
  <si>
    <t xml:space="preserve">LUIS ANGEL TARACENA BETANCOURTH </t>
  </si>
  <si>
    <t>LUIS ALFREDO MORALES LEMUS</t>
  </si>
  <si>
    <t xml:space="preserve">LUIS ROBERTO AQUINO FIGUEROA </t>
  </si>
  <si>
    <t xml:space="preserve">AMADEO SALGUERO REYES </t>
  </si>
  <si>
    <t>IDELFONSO SONTAY IXCOY</t>
  </si>
  <si>
    <t>OLGA YESENIA ALVARADO SIS</t>
  </si>
  <si>
    <t>DIAHANN ANDREA COBOS FLORES</t>
  </si>
  <si>
    <t xml:space="preserve">MARIO SANTIAGO LEY BUCH </t>
  </si>
  <si>
    <t xml:space="preserve">JAIME LEONEL RUCAL SINTO </t>
  </si>
  <si>
    <t>EDY RIGOBERTO PASCUAL ABELAR</t>
  </si>
  <si>
    <t>KEVIN RONALDO BARILLAS SOTO</t>
  </si>
  <si>
    <t>AMALIA EUGENIA OSORIO LUX</t>
  </si>
  <si>
    <t>ASISTENTE ADMINISTRATIVO I (0000) SIN ESPECIALIDAD (0000)</t>
  </si>
  <si>
    <t>ANALISTA DE RECURSOS HUMANOS I (0000) SIN ESPECIALIDAD (0000)</t>
  </si>
  <si>
    <t>ASISTENTE DE CONTABILIDAD II (0000) SIN ESPECIALIDAD (0000)</t>
  </si>
  <si>
    <t>AUXILIAR I (0000) SIN ESPECIALIDAD (0000)</t>
  </si>
  <si>
    <t>ASISTENTE ADMINISTRATIVO II (0000) SIN ESPECIALIDAD (0000)</t>
  </si>
  <si>
    <t>CONSERJE (0000) SIN ESPECIALIDAD (0000)</t>
  </si>
  <si>
    <t>TRAMOYISTA (0000) SIN ESPECIALIDAD (0000)</t>
  </si>
  <si>
    <t>FREDY ORLANDO SAGASTUME VELÁSQUEZ</t>
  </si>
  <si>
    <t>LORENZO FROILÁN TISTOJ CHAN</t>
  </si>
  <si>
    <t xml:space="preserve">CARLOS ALFONSO QUEJ XUC </t>
  </si>
  <si>
    <t>SANDRA VERONICA CORONADO PAREDES</t>
  </si>
  <si>
    <t>WINGSTON OSWALDO GONZÁLEZ REYES</t>
  </si>
  <si>
    <t xml:space="preserve">MARTÍN ESTUARDO DE JESÚS DÍAZ VALDÉS </t>
  </si>
  <si>
    <t>MARIO ENRIQUE CAXAJ RODRIGUEZ</t>
  </si>
  <si>
    <t>BENVENUTO CHAVAJAY GONZÁLEZ</t>
  </si>
  <si>
    <t>OTTO AMILCAR AZURDIA LEIVA</t>
  </si>
  <si>
    <t>JOSE GABRIEL OZAETA GARCÍA</t>
  </si>
  <si>
    <t>OSCAR JUAN PABLO CASTILLO AROCHE</t>
  </si>
  <si>
    <t>LAZARO JAIRO RAMIREZ BALTAZAR</t>
  </si>
  <si>
    <t>RICARDO HUMBERTO TAQUEZ YUCUTE</t>
  </si>
  <si>
    <t>DANIEL ESTUARDO CHINCHILLA PALACIOS</t>
  </si>
  <si>
    <t>EFRAIN CHICOP PEC</t>
  </si>
  <si>
    <t>MARIO RENE DONIS</t>
  </si>
  <si>
    <t>ANTONIO IXJOTOP QUEL</t>
  </si>
  <si>
    <t>EDGAR ROLANDO JOLOM ALTAN</t>
  </si>
  <si>
    <t>BRAYAM ARIEL LETONA LIMA</t>
  </si>
  <si>
    <t>MIGUEL ARNULFO LUNA SOTO</t>
  </si>
  <si>
    <t>DIANA JUDITH PINEDA ORTEGA</t>
  </si>
  <si>
    <t>ALEJANDRO MIGUEL REYES MARTÍNEZ</t>
  </si>
  <si>
    <t>EUSEBIO POR CULAJAY</t>
  </si>
  <si>
    <t>SANTOS TAQUEZ QUEL</t>
  </si>
  <si>
    <t>HENRY DAVID LOPEZ REYES</t>
  </si>
  <si>
    <t>FRANCISCO QUEL CHICOP</t>
  </si>
  <si>
    <t>EDWIN ORLANDO MONTENEGRO MURALLES</t>
  </si>
  <si>
    <t>ALIDA MARIBEL BARRIOS MORALES</t>
  </si>
  <si>
    <t>FRANCISCO ORLANDO SEQUEN RAC</t>
  </si>
  <si>
    <t>GUILLERMO ANTONIO GONZALEZ RODRIGUEZ</t>
  </si>
  <si>
    <t>LUIS ALBERTO TOJINO JULAJU</t>
  </si>
  <si>
    <t>FIANZA</t>
  </si>
  <si>
    <t>ASISTENTE DE PLANIFICACION II (000), SIN ESPECIALIDAD (000)</t>
  </si>
  <si>
    <t>ASISTENTE FINANCIERO II (0000), SIN ESPECIALIDAD (0000)</t>
  </si>
  <si>
    <t>JEFE DE DEPARTAMENTO SUSTANTIVO II (0000), SIN ESPECIALIDAD (0000)</t>
  </si>
  <si>
    <t>HERNAN OMMAR DIAZ MUÑOZ</t>
  </si>
  <si>
    <t>MERCEDES IXCACOJ QUEL</t>
  </si>
  <si>
    <t>NORMA ELIZABETH AREVALO SUTUJ DE MORALES</t>
  </si>
  <si>
    <t>SERGIO EMMANUEL ARRIOLA ROMERO</t>
  </si>
  <si>
    <t>EDGAR LEONEL CARIAS ALARCON</t>
  </si>
  <si>
    <t>JUAN SALVADOR SANDOVAL GUZMÁN</t>
  </si>
  <si>
    <t>Bono MCD Y Bono Administrativo del CCMA</t>
  </si>
  <si>
    <t>HERIBERTO ADAN SILVESTRE ALVAREZ TOMAS</t>
  </si>
  <si>
    <t>JORGE LEONIDAS CUC CHIROY</t>
  </si>
  <si>
    <t>JULIO FERNANDO ARIAS CHACON</t>
  </si>
  <si>
    <t>MARIO FERNANDO FERNANDEZ RIVAS</t>
  </si>
  <si>
    <t>MARIO ROBERTO AYAPAN JOCOP</t>
  </si>
  <si>
    <t>PEON VIGILANTE V</t>
  </si>
  <si>
    <t>ELECTRICISTA II</t>
  </si>
  <si>
    <t>PEON VIGILANTE IV</t>
  </si>
  <si>
    <t>TRABAJADORA VIVANDERA</t>
  </si>
  <si>
    <t>HERRERO II</t>
  </si>
  <si>
    <t>HERRERO III</t>
  </si>
  <si>
    <t>MENSAJERO II</t>
  </si>
  <si>
    <t>JARDINERO II</t>
  </si>
  <si>
    <t>ELECTRICISTA III</t>
  </si>
  <si>
    <t xml:space="preserve">JARDINERO I </t>
  </si>
  <si>
    <t>JORGE ANIBAL TOT GUERRA</t>
  </si>
  <si>
    <t>KATHERINE PAMELA CORDOVA</t>
  </si>
  <si>
    <t>ASTRID FABIOLA MONROY LEIVA</t>
  </si>
  <si>
    <t>DOMINGO ANTONIO VASQUEZ GONZALEZ</t>
  </si>
  <si>
    <t>DULCE ROSMERY TASUY CAJAS</t>
  </si>
  <si>
    <t>GERSON GEOVANI CAP AC</t>
  </si>
  <si>
    <t>GERTRUDIS PUAC MENDEZ</t>
  </si>
  <si>
    <t>JULIA ADRIANA CHINCHILLA LEMUS</t>
  </si>
  <si>
    <t>MARIO DAGOBERTO CRISOSTOMO MACARIO</t>
  </si>
  <si>
    <t>ALBERTO SANDOVAL SANTIAGO</t>
  </si>
  <si>
    <t>MIRIAM SUSANA ARGÜELLO</t>
  </si>
  <si>
    <t>ROGER UNBERTO CASTRO MARTINES</t>
  </si>
  <si>
    <t xml:space="preserve">ASESOR PROFESIONAL ESPECIALIZADO II </t>
  </si>
  <si>
    <t>DIRECTOR TECNICO I</t>
  </si>
  <si>
    <t>PROFESIONAL FINANCIERO I (0000) SIN ESPECIALIDAD (0000)</t>
  </si>
  <si>
    <t xml:space="preserve">ROBERTO ANDRE FRANCO </t>
  </si>
  <si>
    <t>ROBERTO FRANCISCO ACU CASTILLO</t>
  </si>
  <si>
    <t>ENCARGADO DE CALIFICAR ESPECTACULOS (0000) SIN ESPECIALIDAD (0000)</t>
  </si>
  <si>
    <t>ROLANDO CALLEJAS OJOT</t>
  </si>
  <si>
    <t>ROSELIA ALVARADO BARRIOS DE MONROY</t>
  </si>
  <si>
    <t>SERGIO RAFAEL PAZ MALDONADO</t>
  </si>
  <si>
    <t>SEVERIANO YOTZ UJPAN</t>
  </si>
  <si>
    <t>SILVIA VICTORIA ALVARADO BARILLAS</t>
  </si>
  <si>
    <t>SONIA MARITZA AGUILAR DE COLINDRES</t>
  </si>
  <si>
    <t xml:space="preserve">TORIBIO AJ CANIL </t>
  </si>
  <si>
    <t>VANIA ISABEL VARGAS MORALES</t>
  </si>
  <si>
    <t xml:space="preserve">VICTOR YOL QUISQUINAY </t>
  </si>
  <si>
    <t>VIDAL ESTUARDO SARAVIA CASTILLO</t>
  </si>
  <si>
    <t>WALTER RENE SAUCEDO RODRIGUEZ</t>
  </si>
  <si>
    <t>WILFRIDO ORIEL ALVAREZ LOPEZ</t>
  </si>
  <si>
    <t>WILLIAMS AUGUSTO CORADO MENA</t>
  </si>
  <si>
    <t>WILSON DANIEL IXCOY MORAN</t>
  </si>
  <si>
    <t>ZOILA MARISOL ZEPEDA QUIÑONEZ</t>
  </si>
  <si>
    <t>ADIN GIANCARLO RUBIO TREJO</t>
  </si>
  <si>
    <t>MARVIN ESTEBAN CORTEZ BAC</t>
  </si>
  <si>
    <t>MIGUEL ANGEL GUZMAN ALVARADO</t>
  </si>
  <si>
    <t>JAVIER ELISEO TENAS GONZALEZ</t>
  </si>
  <si>
    <t>PILOTO II</t>
  </si>
  <si>
    <t>JUVENTINO CHAVAC SET</t>
  </si>
  <si>
    <t>BODEGUERO IV</t>
  </si>
  <si>
    <t>WALTER ADOLFO ORELLANA SANDOVAL</t>
  </si>
  <si>
    <t>FRANCISCO MORALES SANTOS</t>
  </si>
  <si>
    <t>SEBASTIANA LASTOR MENDEZ</t>
  </si>
  <si>
    <t>HEBER DANIEL POGGIO COLINDRES</t>
  </si>
  <si>
    <t>CRISTOBAL ROLANDO VEGA CARRILLO</t>
  </si>
  <si>
    <t>MANUEL ABELARDO CANIZALES CRUZ</t>
  </si>
  <si>
    <t>MARIO FERNANDO CARDONA RIOS</t>
  </si>
  <si>
    <t>MARIELA DEL ROSARIO CHOJLAN COJULUM DE QUISQUE</t>
  </si>
  <si>
    <t>ANGEL MANUEL CHAVEZ VASQUEZ</t>
  </si>
  <si>
    <t>BLANCA ESTELA MORAN MUÑOZ</t>
  </si>
  <si>
    <t>BLANDINA LUDIBEL PELAEZ HERRERA</t>
  </si>
  <si>
    <t xml:space="preserve">CARLOS ARMANDO ORTEGA GONZALEZ </t>
  </si>
  <si>
    <t>DANNERY MARTALILIA PAIZ FLORES</t>
  </si>
  <si>
    <t>DAVID ESTUARDO GONZALEZ TORRES</t>
  </si>
  <si>
    <t>EDGAR LEONEL ARTIGA JUAREZ</t>
  </si>
  <si>
    <t>EDGAR TOMAS PERUCH HERRERA</t>
  </si>
  <si>
    <t>ELDER LEONEL MORALES VASQUEZ</t>
  </si>
  <si>
    <t xml:space="preserve">ESTUARDO ELISEO TOMAS VELASQUEZ </t>
  </si>
  <si>
    <t xml:space="preserve">ESVIN OBDULIO ROSALES QUIXTAN </t>
  </si>
  <si>
    <t xml:space="preserve">EVELYN ODETH GONZALEZ BOCHE </t>
  </si>
  <si>
    <t>FLOR DE MARIA VIELMAN VASQUEZ</t>
  </si>
  <si>
    <t>FRANCISCO JAVIER GAITAN PEREZ</t>
  </si>
  <si>
    <t>GABRIELA ALEJANDRA MORALES CHAVEZ</t>
  </si>
  <si>
    <t>GRISELDA LISSETTE GONZALEZ VEGA</t>
  </si>
  <si>
    <t xml:space="preserve">HEVER IVAN HERNANDEZ JUAREZ </t>
  </si>
  <si>
    <t>ISAIAS IVAN CASTILLO GONZALEZ</t>
  </si>
  <si>
    <t>JORGE LUIS RODRIGUEZ VELASQUEZ</t>
  </si>
  <si>
    <t>JUAN FRANCISCO VELASQUEZ CAMAJA</t>
  </si>
  <si>
    <t>LOIDY ABIGAIL CITALAN PAC</t>
  </si>
  <si>
    <t>LUIS ALEJANDRO GONZALEZ HERNANDEZ</t>
  </si>
  <si>
    <t>MARTIN  RANCHO CONCOGUA</t>
  </si>
  <si>
    <t>NIMEIRY MORALES  GUZMAN</t>
  </si>
  <si>
    <t>OSMAR ESTUARDO MELIA GRIFFTH</t>
  </si>
  <si>
    <t>ASISTENTE EDITOR DE ARTES GRAFICAS IV (0000), SIN ESPECIALIDAD (0000)</t>
  </si>
  <si>
    <t>VICENTE VENANCIO SANTIZO VELASQUEZ</t>
  </si>
  <si>
    <t>EVER ALFONSO RAMOS HERNANDEZ</t>
  </si>
  <si>
    <t>ANA GALVEZ SUN</t>
  </si>
  <si>
    <t xml:space="preserve">TECNICO DEL CENTRO (0000) SIN ESPECIALIDAD (0000) </t>
  </si>
  <si>
    <t>TECNICO DE ESCUELA (0000) SIN ESPECIALIDAD (0000)</t>
  </si>
  <si>
    <t xml:space="preserve">CARLOS JAVIER PEREZ CORZANTES </t>
  </si>
  <si>
    <t xml:space="preserve">EDGAR NOE XALIX ESQUIT </t>
  </si>
  <si>
    <t>EDWIN JAHZEEL ESTRADA JIMENEZ</t>
  </si>
  <si>
    <t>ELFIDO JOSE AYALA LIMA</t>
  </si>
  <si>
    <t xml:space="preserve">EMILIANO PEREZ SICA </t>
  </si>
  <si>
    <t xml:space="preserve">FATIMA YOLISETH GUERRA PEREZ DE REYES </t>
  </si>
  <si>
    <t>TECNICO DE CONTABILIDAD I (0000), SIN ESPECIALIDAD (0000)</t>
  </si>
  <si>
    <t>HECTOR HERMAN ALVAREZ OROZCO</t>
  </si>
  <si>
    <t>JENNIFER IVONNE CASTILLO MERIDA</t>
  </si>
  <si>
    <t>JORGE AUGUSTO PEREZ LUNA</t>
  </si>
  <si>
    <t>JOSE  DAMIAN CUMES TUY</t>
  </si>
  <si>
    <t xml:space="preserve">JOSE ARMANDO MUÑOZ MOLINA </t>
  </si>
  <si>
    <t>JOSE FERNANDO AGUILAR FERRER</t>
  </si>
  <si>
    <t>JOSE ROLANDO CANTEO PIRIR</t>
  </si>
  <si>
    <t>JUAN JOSE CHANCHAVAC POROJ</t>
  </si>
  <si>
    <t>JULIAN COCHE MENDOZA</t>
  </si>
  <si>
    <t>JULIO CESAR NAVAS MENDEZ</t>
  </si>
  <si>
    <t>KEVIN OSMAN PEREZ QUIÑONEZ</t>
  </si>
  <si>
    <t>LILY ONELIA MENDEZ SARAT</t>
  </si>
  <si>
    <t>LUIS FERNANDO PEREZ MOLINA</t>
  </si>
  <si>
    <t>MARIO NOE MENDEZ MORALES</t>
  </si>
  <si>
    <t xml:space="preserve">PATRICIA EMIGDIA ROBLERO PEREZ </t>
  </si>
  <si>
    <t>TECNICO DE SONIDO II (0000) SIN ESPECIALIDAD (0000)</t>
  </si>
  <si>
    <t>ROXANA MARIBEL VALDEZ BARRIOS</t>
  </si>
  <si>
    <t>JOSE MIGUEL RECINOS BOCHE</t>
  </si>
  <si>
    <t>JEFE DE DEPARTAMENTO TECNICO II (0000) SIN ESPECIALIDAD (0000)</t>
  </si>
  <si>
    <t>JOSE RICARDO SANTOS AGUILAR</t>
  </si>
  <si>
    <t>HUGO LEONEL ARENAS AMEZQUITA</t>
  </si>
  <si>
    <t>LIQUIDO</t>
  </si>
  <si>
    <t>MONTEPIO</t>
  </si>
  <si>
    <t>DOCENTE ARTISTICO 25 PERIODOS (0000) SIN ESPECIALIDAD (0000)</t>
  </si>
  <si>
    <t xml:space="preserve">ALOM MARIELA ESTRADA GARCIA </t>
  </si>
  <si>
    <t>DOCENTE ARTISTICO 20 PERIODOS (0000) SIN ESPECIALIDAD (0000)</t>
  </si>
  <si>
    <t>ANGEL BAUDILIO CANREY MARROQUIN</t>
  </si>
  <si>
    <t>AUGUSTO RENE YOL ORTIZ</t>
  </si>
  <si>
    <t>ASISTENTE ARTISTICO III (0000) SIN ESPECIALIDAD (0000)</t>
  </si>
  <si>
    <t>DOCENTE ARTISTICO 22 PERIODOS (0000) SIN ESPECIALIDAD (0000)</t>
  </si>
  <si>
    <t>CRISTINA FLORIDALMA RAMIREZ FLORES DE ESPAÑA</t>
  </si>
  <si>
    <t>EMILDA MARIA ALEJANDRA FLORES GARCIA</t>
  </si>
  <si>
    <t xml:space="preserve">ERWIN ANTONIO MARTINEZ SANDOVAL </t>
  </si>
  <si>
    <t>FERNANDO ROBERTO DIAZ DUARTE</t>
  </si>
  <si>
    <t>DOCENTE ARTISTICO 21 PERIODOS (0000) SIN ESPECIALIDAD (0000)</t>
  </si>
  <si>
    <t xml:space="preserve">GASPAR IGNACIO CHOLOTIO CHOLOTIO </t>
  </si>
  <si>
    <t>JENER SEBASTIAN ACEYTUNO GARCIA</t>
  </si>
  <si>
    <t>JOSE ARMANDO CHACACH CALI</t>
  </si>
  <si>
    <t>JOSE BENITO GARCIA</t>
  </si>
  <si>
    <t>DOCENTE ARTISTICO 17 PERIODOS (0000) SIN ESPECIALIDAD (0000)</t>
  </si>
  <si>
    <t>JUAN ALEXANDER SALAZAR RAMIREZ</t>
  </si>
  <si>
    <t>DOCENTE ARTISTICO 14 PERIODOS (0000) SIN ESPECIALIDAD (0000)</t>
  </si>
  <si>
    <t>LUIS ALBERTO VALENZUELA RAMIREZ</t>
  </si>
  <si>
    <t>LUIS HUMBERTO MARTINEZ VELASQUEZ</t>
  </si>
  <si>
    <t>MARIA JOSE DIAZ MENDEZ DE TEZEN</t>
  </si>
  <si>
    <t xml:space="preserve">MARIA JOSE GONZALEZ CASTILLO </t>
  </si>
  <si>
    <t>MARIA MORALES PANJOJ</t>
  </si>
  <si>
    <t>MARIA SANTOS IQUITE SEQUEN</t>
  </si>
  <si>
    <t>MARICRUZ DIAZ ARANA</t>
  </si>
  <si>
    <t>MARIO RENE BATZIN SICAJAU</t>
  </si>
  <si>
    <t>MARLON DAVID GUZMAN PEREZ</t>
  </si>
  <si>
    <t>NERY ESTUARDO ESCOBAR MARROQUIN</t>
  </si>
  <si>
    <t>REBECA MONTEAGUDO RODRIGUEZ</t>
  </si>
  <si>
    <t>ROLAND STEPHEN AGUSTIN GARCIA</t>
  </si>
  <si>
    <t>ROMEO ESTUARDO GONZALEZ MEJIA</t>
  </si>
  <si>
    <t>ROSA MARGARITA SILVESTRE DIAZ</t>
  </si>
  <si>
    <t>RUTH NOEMI PORRES RUIZ DE CASTAÑEDA</t>
  </si>
  <si>
    <t>WAINER BRILLANI SAENZ MARTINEZ</t>
  </si>
  <si>
    <t>MARCO TULIO RAMIREZ HERNANDEZ</t>
  </si>
  <si>
    <t>DIRECCION GENERAL DE LAS ARTES</t>
  </si>
  <si>
    <t>ALMA MANUELA CASTRO GOMEZ</t>
  </si>
  <si>
    <t>ARON EMILIO ARMAS MENDOZA</t>
  </si>
  <si>
    <t>BRENDA LUCRECIA DE LEON BLANCO</t>
  </si>
  <si>
    <t>CARLOS BRYANNT ALEJANDRO LOPEZ RODAS</t>
  </si>
  <si>
    <t>CLAUDIA VERONICA LOPEZ GUILLEN</t>
  </si>
  <si>
    <t>CONCEPCION SUQUE CONCOGUA</t>
  </si>
  <si>
    <t>DAVID GERARDO SANTIZO CHAJON</t>
  </si>
  <si>
    <t>EDGAR LEONEL LOPEZ VICENTE</t>
  </si>
  <si>
    <t>EDNA YESENIA CAMO ALDANA</t>
  </si>
  <si>
    <t>JEFE DE SECCION DE SERVICIOS GENERALES (0000), SIN ESPECIALIDAD (0000)</t>
  </si>
  <si>
    <t xml:space="preserve">ELY NEFTALY DE LEON MEDINA </t>
  </si>
  <si>
    <t>ENMA ANITA ESTRADA LOPEZ DE CALDERON</t>
  </si>
  <si>
    <t>ERICK AMILCAR PEREZ LOPEZ</t>
  </si>
  <si>
    <t>ERWIN DANILO CARCAMO LOPEZ</t>
  </si>
  <si>
    <t xml:space="preserve">ESTUARDO ADOLFO LOPEZ CHIAN </t>
  </si>
  <si>
    <t xml:space="preserve">EVA MARIA DE LEON BLANCO </t>
  </si>
  <si>
    <t>FELIX ANTONIO MERIDA LOPEZ</t>
  </si>
  <si>
    <t xml:space="preserve">FRESCIA ZULEMA ESTRADA LOPEZ </t>
  </si>
  <si>
    <t>GERMAN FERNANDO RAXON  EQUITE</t>
  </si>
  <si>
    <t xml:space="preserve">GERSON PASCUAL LOPEZ JACINTO </t>
  </si>
  <si>
    <t>GLENDY PAOLA PALACIOS GOMEZ DE CASTILLO</t>
  </si>
  <si>
    <t>HECTOR ROMEO LOPEZ PORON</t>
  </si>
  <si>
    <t>INGRID JOHANA CHAJON TOXCON</t>
  </si>
  <si>
    <t xml:space="preserve">IRMA YOLANDA LOPEZ VARGAS </t>
  </si>
  <si>
    <t>JEFE DE SECCION DE INVENTARIOS (0000), SIN ESPECIALIDAD (0000)</t>
  </si>
  <si>
    <t>JACKELLINE SUCELI ESTEBAN MONZON</t>
  </si>
  <si>
    <t xml:space="preserve">JEDLEY ESTIVENS LOPEZ ARDON </t>
  </si>
  <si>
    <t>JOSUE EMERSON CHICOL SIMON</t>
  </si>
  <si>
    <t>LEDY DINAEL GOMEZ APEN</t>
  </si>
  <si>
    <t>JEFE SECCION DE PRESUPUESTO (0000) SIN ESPECIALIDAD (0000)</t>
  </si>
  <si>
    <t>LUIS EDUARDO DIEGUEZ LOPEZ</t>
  </si>
  <si>
    <t>MAINOR RAMON CABRERA GOMEZ</t>
  </si>
  <si>
    <t>MANUELA CONCEPCION LOPEZ COLOP</t>
  </si>
  <si>
    <t>MARCOS ESTEBAN SAQUICH LOPEZ</t>
  </si>
  <si>
    <t>MARGARITO LOPEZ GARCIA</t>
  </si>
  <si>
    <t>MARTA YOLANDA MOGOLLON</t>
  </si>
  <si>
    <t>NICOLASA MARIBEL GARCIA LOPEZ</t>
  </si>
  <si>
    <t>PABLO JOSE LOPEZ MATEO</t>
  </si>
  <si>
    <t>YESSICA REBECA MONZON SANCHEZ</t>
  </si>
  <si>
    <t>JOSE FERNANDO LOPEZ ORTIZ</t>
  </si>
  <si>
    <t>DEMECIO DARIO HIDALGO GOMEZ</t>
  </si>
  <si>
    <t>ABELINO TOT (UNICO APELLIDO)</t>
  </si>
  <si>
    <t>ANA LUCINDA URQUIZU SANCHEZ</t>
  </si>
  <si>
    <t>CARLOS DE JESUS SANTOS SACU</t>
  </si>
  <si>
    <t>CHRISTIAN RODOLFO FERRER BERDUO</t>
  </si>
  <si>
    <t>EDGAR FRANCISCO PU ROSALES</t>
  </si>
  <si>
    <t>LORENZO VELASQUEZ (UNICO APELLIDO)</t>
  </si>
  <si>
    <t>OLIVER JESUS RIVAS VASQUEZ</t>
  </si>
  <si>
    <t xml:space="preserve">RAUL ANTONIO LOARCA CASTILLO </t>
  </si>
  <si>
    <t>ROBERTO CHUB (UNICO APELLIDO)</t>
  </si>
  <si>
    <t>ROGER DAVID GUZMAN MORALES</t>
  </si>
  <si>
    <t xml:space="preserve">ZUSI ESMERALDA DE LEON MERIDA DE ROLDAN </t>
  </si>
  <si>
    <t>JESUS ANTONIO ORTIZ LAPOYEU</t>
  </si>
  <si>
    <t>FELIPE DE JESUS CHOCOYO SIAN</t>
  </si>
  <si>
    <t>MADELEIN ALEJANDRA ESCOBAR ORELLANA</t>
  </si>
  <si>
    <t>GABRIELA DEL ROSARIO ZAMORA ARENALES</t>
  </si>
  <si>
    <t>MANUEL ANTONIO DE LEON ESTRADA</t>
  </si>
  <si>
    <t>VICTOR MANUEL SOLIS RAMOS</t>
  </si>
  <si>
    <t>MARLON PAUL DONIS MARTINEZ</t>
  </si>
  <si>
    <t>NEVALI ISMAEL GONZALEZ GONZALEZ</t>
  </si>
  <si>
    <t xml:space="preserve">IGNACIO VICENTE COJON </t>
  </si>
  <si>
    <t>DIRECTOR TECNICO II</t>
  </si>
  <si>
    <t>JORGE ABEL MONTERROSO SANTIZO</t>
  </si>
  <si>
    <t>FRANCISCO JAVIER VEGA ALVIZURES</t>
  </si>
  <si>
    <t>SAQUEO DOMINGO PEREZ CHOLOTIO</t>
  </si>
  <si>
    <t>SHEILA VERONICA RAMIREZ DE ALONZO</t>
  </si>
  <si>
    <t>ALVA CONSUELO LOPEZ MORENO DE VIDES</t>
  </si>
  <si>
    <t>LUIS FELIPE GOMEZ CADENAS</t>
  </si>
  <si>
    <t>MANUELA ANTONIA SARA MENDOZA LOPEZ</t>
  </si>
  <si>
    <t>TOTALES</t>
  </si>
  <si>
    <t>SERVICIOS PROFESIONALES</t>
  </si>
  <si>
    <t>LUCIA DOLORES ARMAS GALVEZ</t>
  </si>
  <si>
    <t>ASISTENTE ADMINISTRATIVO IV (0000) SIN ESPECIALIDAD (0000)</t>
  </si>
  <si>
    <t>OSCAR EDUARDO DAVILA GOMEZ</t>
  </si>
  <si>
    <t>ZONIA DALILA ERAZO CRUZ</t>
  </si>
  <si>
    <t>COORDINADOR DE ACADEMIAS (0000) SIN ESPECIALIDAD (0000)</t>
  </si>
  <si>
    <t>LESLIE ANELISSE ROMERO HERNANDEZ</t>
  </si>
  <si>
    <t>ANA LUCIA MENDIZABAL RUIZ</t>
  </si>
  <si>
    <t>OSWALDO ANTONIO OLIVAREZ MORENO</t>
  </si>
  <si>
    <t>JORGE ANTONIO CHUB POP</t>
  </si>
  <si>
    <t>HUGO ARMANDO GUTIERREZ  MORALES</t>
  </si>
  <si>
    <t>ASISTENTE DE PRESUPUESTO II (0000) SIN ESPECIALIDAD (0000)</t>
  </si>
  <si>
    <t>OLGA LORENA CIFUENTES GARCIA DE CIFUENTES</t>
  </si>
  <si>
    <t>ASISTENTE ADMINISTRATIVO III (0000) SIN ESPECIALIDAD (0000)</t>
  </si>
  <si>
    <t>ASISTENTE ADMINISTRATIVO V (0000) SIN ESPECIALIDAD (0000)</t>
  </si>
  <si>
    <t>ASISTENTE DE RECURSOS HUMANOS I (0000) SIN ESPECIALIDAD (0000)</t>
  </si>
  <si>
    <t>ASISTENTE DE RELACIONES PUBLICAS  (0000) SIN ESPECIALIDAD (0000)</t>
  </si>
  <si>
    <t>AUXILIAR II (0000) SIN ESPECIALIDAD (0000)</t>
  </si>
  <si>
    <t>AUXILIAR PROFESIONAL ADMINISTRATIVO I (0000) SIN ESPECIALIDAD (0000)</t>
  </si>
  <si>
    <t>DOCENTE ARTISTICO 24 PERIODOS (000) SIN ESPECIALIDAD (0000)</t>
  </si>
  <si>
    <t>ESCENOGRAFO (0000) SIN ESPECIALIDAD (0000)</t>
  </si>
  <si>
    <t>INSPECTOR DE ESPECTACULOS (0000) SIN ESPECIALIDAD (0000)</t>
  </si>
  <si>
    <t>JEFE ARTISTICO I (0000) SIN ESPECIALIDAD (0000)</t>
  </si>
  <si>
    <t>JEFE DE CONSERVATORIO NACIONAL (0000) SIN ESPECIALIDAD (0000)</t>
  </si>
  <si>
    <t>JEFE SECCION DE ALMACEN (0000) SIN ESPECIALIDAD (0000)</t>
  </si>
  <si>
    <t>MAESTRO ARTISTICO III (0000) SIN ESPECIALIDAD (0000)</t>
  </si>
  <si>
    <t>SUBJEFE DE DEPARTAMENTO TECNICO II (0000) SIN ESPECIALIDAD (0000)</t>
  </si>
  <si>
    <t>SUPERVISOR DE TAQUILLA (0000) SIN ESPECIALIDAD (0000)</t>
  </si>
  <si>
    <t>TECNICO DE ALMACEN I (0000) SIN ESPECIALIDAD (0000)</t>
  </si>
  <si>
    <t>VIGILANTE JEFE (0000) SIN ESPECIALIDAD (0000)</t>
  </si>
  <si>
    <t>TOTAL  DESCUENTOS</t>
  </si>
  <si>
    <t>VILMA ARACELY ORELLANA RECINOS DE HERRERA</t>
  </si>
  <si>
    <t>HECTOR MACZ TOC</t>
  </si>
  <si>
    <t>MARY ALEJANDRA MANCILLA BALCÁRCEL</t>
  </si>
  <si>
    <t>ANTONIO CACERES</t>
  </si>
  <si>
    <t>ELVIS BERTONI FIGUEROA JUAREZ</t>
  </si>
  <si>
    <t>IRMA YOLANDA DE PAZ GONZALEZ</t>
  </si>
  <si>
    <t>LORENZO GRANDE AVILA</t>
  </si>
  <si>
    <t>MIGUEL ANGEL VELASQUEZ</t>
  </si>
  <si>
    <t>YANIS AHILIN POL VASQUEZ</t>
  </si>
  <si>
    <t>CESAR AUGUSTO BORRAYO ORDOÑEZ</t>
  </si>
  <si>
    <t>EMILIO CHAVEZ CHAMALE</t>
  </si>
  <si>
    <t>FABIAN CAPEN REYES</t>
  </si>
  <si>
    <t>HECTOR ROLANDO ZACARIAS RODRIGUEZ</t>
  </si>
  <si>
    <t>MIGUEL ANGEL PEREZ OSORIO</t>
  </si>
  <si>
    <t>ALEJANDRO DIAZ SOCOREC</t>
  </si>
  <si>
    <t>ANA MARIA PATZAN IQUITE</t>
  </si>
  <si>
    <t>EFRAIN RODRIGUEZ CANO</t>
  </si>
  <si>
    <t>ELIAS CHICOP YUCUTE</t>
  </si>
  <si>
    <t>IRMA MARIVEL DIAZ RAMIREZ</t>
  </si>
  <si>
    <t>LEONEL DIAZ OROZCO</t>
  </si>
  <si>
    <t>MARIA DEL CARMEN CAAL POP</t>
  </si>
  <si>
    <t>MARIA FERNANDA GARCIA MIRANDA</t>
  </si>
  <si>
    <t>VICTOR BATZIN QUEL</t>
  </si>
  <si>
    <t>ALEJANDRO TELON SIMON</t>
  </si>
  <si>
    <t>CONCEPCION CUC CHICOP</t>
  </si>
  <si>
    <t>DIANA MARITZA SAMAYOA CASTRO DE LOPEZ</t>
  </si>
  <si>
    <t>ELVIS ORLANDO SENTE CORDON</t>
  </si>
  <si>
    <t>ESTUARDO AUGUSTO PEÑATE CORDON</t>
  </si>
  <si>
    <t>ISRAEL SICAJAU JOLON</t>
  </si>
  <si>
    <t>JERONIMO RODRIGUEZ IXPATAJ</t>
  </si>
  <si>
    <t>JOSE ALBERTO GIRON CANTE</t>
  </si>
  <si>
    <t>JOSE RAMON AGUILAR ARISANDIETA</t>
  </si>
  <si>
    <t xml:space="preserve">LEON MUCUR IXJOTOP </t>
  </si>
  <si>
    <t>MILAGRO GOMEZ CABRERA</t>
  </si>
  <si>
    <t>NORMA JAQUELINE ARAGON</t>
  </si>
  <si>
    <t>SELVIN OTONIEL LOPEZ MIRANDA</t>
  </si>
  <si>
    <t>DANIEL CHOXIN BUCU</t>
  </si>
  <si>
    <t>OSCAR LEONEL SOCOREC BUCU</t>
  </si>
  <si>
    <t>MARVIN ROLANDO YUCUTE CHICOP</t>
  </si>
  <si>
    <t>MARIELLA ODILIA MARISOL RODRIGUEZ GAMBONI</t>
  </si>
  <si>
    <t>Complemento Salarial</t>
  </si>
  <si>
    <t>Escalafon</t>
  </si>
  <si>
    <t>Bosa</t>
  </si>
  <si>
    <t>Bosin/ Bosia/Bosin 2</t>
  </si>
  <si>
    <t>Gastos de Representación</t>
  </si>
  <si>
    <t>Fianza</t>
  </si>
  <si>
    <t>ABEL ENRIQUE SANTOS GONZALEZ</t>
  </si>
  <si>
    <t>JEFE TECNICO ARTISTICO I</t>
  </si>
  <si>
    <t>se le descuenta en el Ministerio de Educación</t>
  </si>
  <si>
    <t>ABRAHAM CON CULAJAY</t>
  </si>
  <si>
    <t>TRABAJADOR OPERATIVO III</t>
  </si>
  <si>
    <t>ADA ABIGAIL CHITAY BAUTISTA</t>
  </si>
  <si>
    <t>TECNICO ARTISTICO II, MUSICA</t>
  </si>
  <si>
    <t>ADAN DE JESUS FIGUEROA RAMIREZ</t>
  </si>
  <si>
    <t>ADRIANA BEATRIZ IXCOT REYES</t>
  </si>
  <si>
    <t xml:space="preserve">ALCIDES RENE ARGUETA  FERNANDEZ </t>
  </si>
  <si>
    <t>ALEX JOB SIS MORALES</t>
  </si>
  <si>
    <t>TECNICO ARTISTICO III</t>
  </si>
  <si>
    <t>ALEXIS RIGOBERTO MENDEZ HERNANDEZ</t>
  </si>
  <si>
    <t>ALFREDO QUEZADA PEREIRA</t>
  </si>
  <si>
    <t>ALMA ROSA ANA GAITAN DAVILA DE AREVALO</t>
  </si>
  <si>
    <t>ALVARO ALEXANDER REYES SAGASTUME</t>
  </si>
  <si>
    <t>TECNICO ARTISTICO I</t>
  </si>
  <si>
    <t>ALVARO DAVID  MENDEZ JERONIMO</t>
  </si>
  <si>
    <t>ALVARO DAVID CATE CHALI</t>
  </si>
  <si>
    <t>AMADEO ALVIZURES GARCIA</t>
  </si>
  <si>
    <t>ANA ALICIA VILLALTA SURUY</t>
  </si>
  <si>
    <t>TRABAJADOR OPERATIVO IV</t>
  </si>
  <si>
    <t>ANA GABRIELA MAZARIEGOS MORALES</t>
  </si>
  <si>
    <t>ANA LUCRECIA VELEZ PALACIOS</t>
  </si>
  <si>
    <t>TECNICO ARTISTICO II 5 PERIODOS</t>
  </si>
  <si>
    <t>ANA MARYLENA JEREZ MARROQUIN</t>
  </si>
  <si>
    <t>ANA SOFIA VILLAR ALVARADO</t>
  </si>
  <si>
    <t>ANDREA ALVAREZ QUIÑONEZ</t>
  </si>
  <si>
    <t>ANDREA MARIA GALDAMEZ CASTILLO</t>
  </si>
  <si>
    <t>ANGELICA CAROLINA GOMEZ ESTRADA</t>
  </si>
  <si>
    <t>ARMANDO HERNANDEZ GARCIA</t>
  </si>
  <si>
    <t>ASTRID GEORGINE MARROQUIN</t>
  </si>
  <si>
    <t>AURA MARINA GOMEZ MAZATE</t>
  </si>
  <si>
    <t>PROFESIONAL II, ADMINISTRACION</t>
  </si>
  <si>
    <t>BAYRON RENE DARDON</t>
  </si>
  <si>
    <t>BLANCA ILEANA  FLORES MACARIO</t>
  </si>
  <si>
    <t>BLANCA LUZ DELGADO MORALES</t>
  </si>
  <si>
    <t>BYRON ABRAHAM GARCIA RECINOS</t>
  </si>
  <si>
    <t>TECNICO I</t>
  </si>
  <si>
    <t>CARLA EUGENIA JEREZ</t>
  </si>
  <si>
    <t>CARLOS EDUARDO GONZALEZ DE PAZ</t>
  </si>
  <si>
    <t>CARLOS ENRIQUE AJUCHAN CHOC</t>
  </si>
  <si>
    <t>CARLOS ENRIQUE GALDAMEZ CASTILLO</t>
  </si>
  <si>
    <t>CARLOS ESTUARDO GOMEZ MARTINEZ</t>
  </si>
  <si>
    <t>CARLOS OTONIEL GOMEZ TEXAJ</t>
  </si>
  <si>
    <t>CARLOS RAMIRO VIVAR AGUILAR</t>
  </si>
  <si>
    <t xml:space="preserve">TECNICO ARTISTICO II 5 PERIODOS Y JEFE TECNICO ARTISTICO I </t>
  </si>
  <si>
    <t>CARLOS ROBERTO CHALI CUJCUJ</t>
  </si>
  <si>
    <t>CARMEN ADELA HERNANDEZ LUNA</t>
  </si>
  <si>
    <t>CAROLA MISHELL MERIDA SAZO DE ARBIZU</t>
  </si>
  <si>
    <t>TECNICO ARTISTICO I, DANZA</t>
  </si>
  <si>
    <t>CARY MARYLIS MELENDEZ GARCIA</t>
  </si>
  <si>
    <t>CESAR ARMANDO ESTRADA DE LEON</t>
  </si>
  <si>
    <t xml:space="preserve">CESAR AUGUSTO AJAU BURRION </t>
  </si>
  <si>
    <t>CESAR AUGUSTO MORALES PEREZ</t>
  </si>
  <si>
    <t>CESAR HIDARIO CANREY MARROQUIN</t>
  </si>
  <si>
    <t>CHRISTIAN ESCOBAR PALACIOS</t>
  </si>
  <si>
    <t>CINTIA PAOLA FLOR MARIA ALEJANDRA RAMIREZ URIZAR</t>
  </si>
  <si>
    <t>CLAUDIA ISABEL LAMADRID AJANEL DE AZURDIA</t>
  </si>
  <si>
    <t>CLAUDIA KARINA SEGURA AFRE</t>
  </si>
  <si>
    <t>CLAUDIA LUCRECIA GARCIA GUTIERREZ</t>
  </si>
  <si>
    <t>CLAUDIA MARIA CHINCHILLA VETTORAZI DE DIAZ</t>
  </si>
  <si>
    <t>CLAUDIA MARIA GUADALUPE YAX ROSALES</t>
  </si>
  <si>
    <t>CRISTOBAL BUCU PUAC</t>
  </si>
  <si>
    <t>DAFNNE LISSETH FLORES LOPEZ</t>
  </si>
  <si>
    <t>DANIELA CELESTE ARRECIS HERNANDEZ</t>
  </si>
  <si>
    <t>DANY MOISES BARTOLOMIN MUTZUTZ</t>
  </si>
  <si>
    <t>DARIL RAMIRO OLIVA SIERRA</t>
  </si>
  <si>
    <t>DINA ANELISE SANTA CRUZ GALVEZ DE AGUILAR</t>
  </si>
  <si>
    <t>TECNICO ARTISTICO II 25 PERIODOS</t>
  </si>
  <si>
    <t>DOMINGO ALEXANDER SOTZ LOPEZ</t>
  </si>
  <si>
    <t>EDDY LEONEL MONTENEGRO MORATAYA</t>
  </si>
  <si>
    <t>EDDY RENE YANTUCHE CUYAN</t>
  </si>
  <si>
    <t>EDGAR DIONICIO QUISQUINAY ALCOR</t>
  </si>
  <si>
    <t>EDGAR LEONEL SILVA GARCIA</t>
  </si>
  <si>
    <t>EDGAR RENE QUIÑONEZ PEREZ</t>
  </si>
  <si>
    <t>EDGAR RODOLFO ORTEGA MOLINA</t>
  </si>
  <si>
    <t>TECNICO PROFESIONAL I</t>
  </si>
  <si>
    <t>EDWIN ALEXANDER MORA GUZMAN</t>
  </si>
  <si>
    <t>EDVIN ROLANDO MORA GUZMAN</t>
  </si>
  <si>
    <t>EDWIN ARNOLDO RAMIREZ MUÑOZ</t>
  </si>
  <si>
    <t>EDWIN ERNESTO CRUZ GONZALEZ</t>
  </si>
  <si>
    <t>EDWIN GIOVANNI CANO SALAZAR</t>
  </si>
  <si>
    <t>TRABAJADOR OPERATIVO II</t>
  </si>
  <si>
    <t>EDWIN HAROLD GUERRA BAÑOS</t>
  </si>
  <si>
    <t>ELVIA MARGOTH SANABRIA HERNANDEZ</t>
  </si>
  <si>
    <t xml:space="preserve">EMILIA COSIGUA SICAJAU </t>
  </si>
  <si>
    <t>ERICK DOUGLAS CORDOVA ARRIAZA</t>
  </si>
  <si>
    <t>ERICK ROLANDO PANIAGUA</t>
  </si>
  <si>
    <t>ESTHER OBREGON OLAYA DE FLORES</t>
  </si>
  <si>
    <t>EVELYN SHIVONEE GODINEZ OROZCO</t>
  </si>
  <si>
    <t>EVERILDO VICTOR PEREZ CORONADO</t>
  </si>
  <si>
    <t>FELIPE SAULO RODRIGUEZ JERONIMO</t>
  </si>
  <si>
    <t>FELIX ALBERTO AZURDIA MEJIA</t>
  </si>
  <si>
    <t>FERNANDO ISABEL VASQUEZ HERNANDEZ</t>
  </si>
  <si>
    <t>FRANCISCO ALEJANDRO CASTRO ORDOÑEZ</t>
  </si>
  <si>
    <t>FRANCISCO JAVIER CASADO OCHOA</t>
  </si>
  <si>
    <t>FRANQUIL RAUL DE LEON</t>
  </si>
  <si>
    <t>GABINO CHICOP YUCUTE</t>
  </si>
  <si>
    <t>GABRIELA MARIA CORLETO ORANTES</t>
  </si>
  <si>
    <t>GAD ESAU ECHEVERRIA GARCIA</t>
  </si>
  <si>
    <t>GERONIMO BACA SIQUE</t>
  </si>
  <si>
    <t xml:space="preserve">GERSON ANIBAL MALIN HERNANDEZ </t>
  </si>
  <si>
    <t>GIDIA MARILA GALVEZ QUIM</t>
  </si>
  <si>
    <t>OFICINISTA I</t>
  </si>
  <si>
    <t>GIOVANNI CLEMENTINO CIFUENTES DE LEON</t>
  </si>
  <si>
    <t>GLADYS ELIZABETH GARCIA ACEITUNO</t>
  </si>
  <si>
    <t>GREG JOSE DANIEL CISNEROS ARRIAGA</t>
  </si>
  <si>
    <t>GRUSCHENKA PAOLA SANDOVAL TOSCANO</t>
  </si>
  <si>
    <t>GUILLERMO ANTONIO LOPEZ JIMENEZ</t>
  </si>
  <si>
    <t>GUSTAVO ADOLFO GOMEZ GARCIA</t>
  </si>
  <si>
    <t>TECNICO ARTISTICO II 5 PERIODOS Y TECNICO ARTISTICO II</t>
  </si>
  <si>
    <t>HECTOR MAXIMILIANO CASTRO ZAYAS</t>
  </si>
  <si>
    <t>TECNICO ARTISTICO II 5 PERIODOS Y JEFE TECNICO ARTISTICO II</t>
  </si>
  <si>
    <t>HECTOR RENE MALDONADO SANDOVAL</t>
  </si>
  <si>
    <t>HECTOR ROLANDO VELASQUEZ SAMAYOA</t>
  </si>
  <si>
    <t>TECNICO ARTISTICO II 1 HRA.Y JEFE ARTISTICO I</t>
  </si>
  <si>
    <t>HECTOR VINICIO SALAZAR MENENDEZ</t>
  </si>
  <si>
    <t>HEIDI ELENA CORZO PINEDA</t>
  </si>
  <si>
    <t>HELBER AMAURI ANGEL FIGUEROA</t>
  </si>
  <si>
    <t>HERBERT HERMELINDO BOCHE LOPEZ</t>
  </si>
  <si>
    <t>HILARIO ALEJANDRO HERNANADEZ SANTIZO</t>
  </si>
  <si>
    <t>TECNICO ARTISTICO II, 4 HORAS, EDUCACION ARTISTICA</t>
  </si>
  <si>
    <t>ILEANA CRISTHEL YAT OLIVA</t>
  </si>
  <si>
    <t>TECNICO ARTISTICO II 25 PERIOD-EDUCACION ARTISTICA</t>
  </si>
  <si>
    <t>INGRID ELIZABETH MARTINEZ MERIDA</t>
  </si>
  <si>
    <t>TECNICO ARTISTICO II 5 PERIODOS-EDUCACION ARTISTICA</t>
  </si>
  <si>
    <t>INGRID ERNESTINA MORALES PEREZ</t>
  </si>
  <si>
    <t>ISRAEL DEL PILAR RAMIREZ VARELA</t>
  </si>
  <si>
    <t>IUNUHE DE GANDARIAS LOPEZ</t>
  </si>
  <si>
    <t>IVAN MARTIN MARTINEZ PALMA</t>
  </si>
  <si>
    <t>JOHN RICHARDS TZUL IGNACIO</t>
  </si>
  <si>
    <t>JORGE ADALBERTO AJAU BURRION</t>
  </si>
  <si>
    <t>JORGE AURELIO FLORES ARRAZOLA</t>
  </si>
  <si>
    <t>JORGE EMILIO URRUTIA MEDINA</t>
  </si>
  <si>
    <t>JORGE FERNANDO DE LEON FLORES</t>
  </si>
  <si>
    <t>JORGE LEONEL VILLATORO VALDES</t>
  </si>
  <si>
    <t>TECNICO ARTISTICO II 25 PERIOD</t>
  </si>
  <si>
    <t>JORGE MARIO MARTINEZ CHAY</t>
  </si>
  <si>
    <t>JORGE OVIDIO JOLON ITZOL</t>
  </si>
  <si>
    <t>JOSE CRISTOBAL SUCUC BAL</t>
  </si>
  <si>
    <t>JOSE DOMINGO VELASQUEZ MIRANDA</t>
  </si>
  <si>
    <t>JOSE FRANCISCO HERNANDEZ LUNA</t>
  </si>
  <si>
    <t>JOSE LUIS LOPEZ</t>
  </si>
  <si>
    <t>JOSE REANDA MENDOZA</t>
  </si>
  <si>
    <t>JOSEFINA MORALES TAHON</t>
  </si>
  <si>
    <t>TRABAJADOR OPERATIVO II, CONSERJERIA</t>
  </si>
  <si>
    <t>JOSUE ELI BARRIOS ROMERO</t>
  </si>
  <si>
    <t>JOSUE SAUL VASQUEZ GARCIA</t>
  </si>
  <si>
    <t xml:space="preserve">JOYCE SHARON CRUZ ARGUELLO </t>
  </si>
  <si>
    <t>JUAN ANTONIO SEQUEN RAC</t>
  </si>
  <si>
    <t>JUAN CARLOS FRANCO CISNEROS</t>
  </si>
  <si>
    <t>JUAN DANILO RAYMUNDO SACALXOT</t>
  </si>
  <si>
    <t>TECNICO ARTISTICO II 25 PERIODOS Y TECNICO ARTISTICO II 4 PERIODOS-EDUCACION ARTISTICA</t>
  </si>
  <si>
    <t>JUAN GABRIEL YELA LOPEZ</t>
  </si>
  <si>
    <t>JUAN PABLO GUDIEL PEREZ</t>
  </si>
  <si>
    <t>JUANA MIGDALIA RUIZ BARRERA</t>
  </si>
  <si>
    <t>JULIO ALFONSO LIMA MARTINEZ</t>
  </si>
  <si>
    <t>JULIO CESAR FLORES HERNANDEZ</t>
  </si>
  <si>
    <t>JULIO CESAR GARCIA JUARROZ</t>
  </si>
  <si>
    <t>JULIO CESAR LOPEZ HERRERA</t>
  </si>
  <si>
    <t>JULIO CESAR SANTOS CAMPOS</t>
  </si>
  <si>
    <t>JULIO CESAR VILLALOBOS ARROYO</t>
  </si>
  <si>
    <t>JULIO DAVID GALLARDO REYES</t>
  </si>
  <si>
    <t>JULIO RAFAEL OLIVA MORALES</t>
  </si>
  <si>
    <t>KARLA MAGALI SALAS  DE ALVAREZ</t>
  </si>
  <si>
    <t>KARLA MARIA DARDON RIVAS DE HERNANDEZ</t>
  </si>
  <si>
    <t>KENNETH ERICKSON VASQUEZ VILLAGRAN</t>
  </si>
  <si>
    <t>LAURA CRISTINA PELLECER GONZALEZ</t>
  </si>
  <si>
    <t>LAURA ISABEL CORONADO GONZALEZ</t>
  </si>
  <si>
    <t>LESLI DOLORES LOPEZ MORENO</t>
  </si>
  <si>
    <t>LESLIE CLARISSA QUECHE GUITZOL</t>
  </si>
  <si>
    <t>LIGIA CELESTE LOPEZ VELASQUEZ</t>
  </si>
  <si>
    <t>LIGIA IRENE ALVARADO ESTRADA</t>
  </si>
  <si>
    <t>LILIANA MARITZA MURGA ARMAS</t>
  </si>
  <si>
    <t>LIZY ANNEL ROMAN MORALES</t>
  </si>
  <si>
    <t>LUCIA ESTER QUINTANA DUBON</t>
  </si>
  <si>
    <t>LUCY YESENIA ZUÑIGA REVOLORIO</t>
  </si>
  <si>
    <t>LUDWIN CONSTANTINO VASQUEZ GOMEZ</t>
  </si>
  <si>
    <t>LUIS ADOLFO MIJANGOS RECINOS</t>
  </si>
  <si>
    <t>TECNICO ARTISTICO II-MUSICA</t>
  </si>
  <si>
    <t>LUIS ALBERTO DEL AGUILA GONZALEZ</t>
  </si>
  <si>
    <t>LUIS ALBERTO TALA DE LA CRUZ</t>
  </si>
  <si>
    <t>LUIS FERNANDO JUAREZ</t>
  </si>
  <si>
    <t>LUIS RENE MOSCOSO ORELLANA</t>
  </si>
  <si>
    <t>MACARIO DANIEL LIMATUJ VALDEZ</t>
  </si>
  <si>
    <t>MAINOR IBAN PINEDA GRANADOS</t>
  </si>
  <si>
    <t>MANFER ENRIQUE GOMEZ CISNEROS</t>
  </si>
  <si>
    <t>MANUEL ANGEL CELADA CARTAGENA</t>
  </si>
  <si>
    <t>MANUEL MATEO SUAR</t>
  </si>
  <si>
    <t>MARCIO SANTIAGO CHAMALE ORTIZ</t>
  </si>
  <si>
    <t>MARCO ANTONIO BARRIOS RENDON</t>
  </si>
  <si>
    <t>MARCO VINICIO BARRIOS HERRERA</t>
  </si>
  <si>
    <t>MARIA ALEJANDRA RIZZO ARRIVILLAGA</t>
  </si>
  <si>
    <t>MARIA ANTONIETA BRAN ANDRADE DE CHARNAUD</t>
  </si>
  <si>
    <t>MARIA DEL ROSARIO MORALES SOLORZANO</t>
  </si>
  <si>
    <t>MARIA DEL ROSARIO VASQUEZ GARCIA</t>
  </si>
  <si>
    <t>MARIA DOLORES MENDOZA GALVEZ  DE VALENCIA</t>
  </si>
  <si>
    <t>MARIA ESTEFANI MONTUFAR CASTRO DE CASTRO</t>
  </si>
  <si>
    <t>MARIA ESTELA BOCHE RECINOS</t>
  </si>
  <si>
    <t>MARIA EUGENIA CUA</t>
  </si>
  <si>
    <t>MARIA ISABEL CAC CASTRO</t>
  </si>
  <si>
    <t>MARIA JOSE MAGAÑA COUTIÑO</t>
  </si>
  <si>
    <t>MARIA LUISA GUARCAS CAAL</t>
  </si>
  <si>
    <t>MARIA VICTORIA SANTIZO URIZAR</t>
  </si>
  <si>
    <t>MARIAJOSE MANCILLA GOMEZ</t>
  </si>
  <si>
    <t>MARINA YOLANDA LEMUS GARCIA</t>
  </si>
  <si>
    <t>MARIO EDUARDO FAJARDO CONTRERAS</t>
  </si>
  <si>
    <t>MARIO OSWALDO CUBUR QUEXEL</t>
  </si>
  <si>
    <t>MARTHA LUCIA RIVERA MANSILLA</t>
  </si>
  <si>
    <t>MARVIN ARDANY LOPEZ ALVARADO</t>
  </si>
  <si>
    <t>MARVIN ARTURO CABRERA GUERRERO</t>
  </si>
  <si>
    <t>MARVIN GEOVANNI FUENTES RAMIREZ</t>
  </si>
  <si>
    <t>MAYNOR ANIBAL FUENTES RAMIREZ</t>
  </si>
  <si>
    <t>MAYNOR RENE ORDOÑEZ FLORES</t>
  </si>
  <si>
    <t>MAYRA ALEJANDRA SANTIZO CHAVEZ</t>
  </si>
  <si>
    <t>MIGUEL ANGEL  ROMERO ZETINA</t>
  </si>
  <si>
    <t>MILTON GUSTAVO  SANCHEZ GARCIA</t>
  </si>
  <si>
    <t>TRABAJADOR OPERATIVO II-CONSERJERIA</t>
  </si>
  <si>
    <t>MIRIAM CARLOTA MAZARIEGOS GARCIA</t>
  </si>
  <si>
    <t>MIRIAN CATALINA GIRON GONZALEZ</t>
  </si>
  <si>
    <t>MIRNA CONCEPCION GOMEZ CADENAS</t>
  </si>
  <si>
    <t>MIRNA ELIZABETH DE LEON DIAZ</t>
  </si>
  <si>
    <t>MOISES ABRAHAM LOPEZ JIMENEZ</t>
  </si>
  <si>
    <t>MONICA IVONNE ORTIZ LOPEZ</t>
  </si>
  <si>
    <t>MONICA ROSA VICTORIA LOU GARRIDO</t>
  </si>
  <si>
    <t>MONICA SARMIENTOS ROLDAN</t>
  </si>
  <si>
    <t>NERY ADOLFO  PINEDA</t>
  </si>
  <si>
    <t>TRABAJADOR OPERATIVO III-OPERACION EQUIPO PROYECCION</t>
  </si>
  <si>
    <t>NERY ROLANDO AGUILAR SANCHEZ</t>
  </si>
  <si>
    <t>NORIA SAMANTHA SANTANA MUÑOZ</t>
  </si>
  <si>
    <t>OSWALDO ENRIQUE VALLADARES</t>
  </si>
  <si>
    <t>OTTO ARNOLDO LEMUS BENITEZ</t>
  </si>
  <si>
    <t>OTTO DANILO HERNANDEZ XITUMUL</t>
  </si>
  <si>
    <t>PEDRO ADALBERTO VELASQUEZ MORENO</t>
  </si>
  <si>
    <t>PEDRO ALBERTO JAYES GUEVARA</t>
  </si>
  <si>
    <t>PEDRO JULIO AJIN HERNANDEZ</t>
  </si>
  <si>
    <t>TECNICO ARTISTICO II 1 HRA.</t>
  </si>
  <si>
    <t>RAQUEL VICTORIA BETSABE SANTOS AZURDIA</t>
  </si>
  <si>
    <t>RAUL YOSIMAR CHOY CAMEY</t>
  </si>
  <si>
    <t>RENE ALBERTO CASTRO HEINEMANN</t>
  </si>
  <si>
    <t>RENE HAROLDO RAMIREZ HERNANDEZ</t>
  </si>
  <si>
    <t>REYNA ISABEL HERCULES PEREZ</t>
  </si>
  <si>
    <t>REYNA PATRICIA SANTIZO URIZAR</t>
  </si>
  <si>
    <t>REYNALDO BENJAMIN CALDERON CASTILLO</t>
  </si>
  <si>
    <t>RICARDO JOSE DEL CARMEN FORTUNY</t>
  </si>
  <si>
    <t>RITA CLARISSA SANTIZO CASTELLANOS</t>
  </si>
  <si>
    <t>ROBERTA REYNA BARRIOS GOMEZ</t>
  </si>
  <si>
    <t>RODOLFO ARMANDO OLIVA LEON</t>
  </si>
  <si>
    <t>ROGER FEDERICO OVALLE RODAS</t>
  </si>
  <si>
    <t>ROLAN DAVID CASASOLA MAZARIEGOS</t>
  </si>
  <si>
    <t>ROSALIA MANUELA MENDEZ MACARIO</t>
  </si>
  <si>
    <t>ROSALIO EDUARDO SAC RACANCOJ</t>
  </si>
  <si>
    <t>ROY ALEXANDER GALVEZ MOYA</t>
  </si>
  <si>
    <t>TECNICO PROFESIONAL I, CONTABILIDAD</t>
  </si>
  <si>
    <t>SARA IVONNE REYNA MONTENEGRO</t>
  </si>
  <si>
    <t>SERGIO ANTONIO TZIC FUENTES</t>
  </si>
  <si>
    <t>SERGIO DANILO DIAZ AVENDAÑO</t>
  </si>
  <si>
    <t>SERGIO ERNESTO RODAS VELASQUEZ</t>
  </si>
  <si>
    <t>SERGIO ESTUARDO PACACHE TAJIN</t>
  </si>
  <si>
    <t>SERGIO FERNANDO REYES SAGASTUME</t>
  </si>
  <si>
    <t>SERGIO ROGELIO SALAY CONTRERAS</t>
  </si>
  <si>
    <t>SERGIO ROLANDO ALVARADO VALENZUELA</t>
  </si>
  <si>
    <t>SILVIA CLARA LUZ JUAREZ QUIQUIVIX DE GARCIA SALAS</t>
  </si>
  <si>
    <t>SIOMARA ESTHER CASTELLANOS BOBADILLA</t>
  </si>
  <si>
    <t>SONIA ANNABELLA MARCOS BOBADILLA  DE MARTINEZ</t>
  </si>
  <si>
    <t>SONIA ELVIA SOTO GARRIDO</t>
  </si>
  <si>
    <t>TELMA RAQUEL DIAZ DONIS DE GARCIA</t>
  </si>
  <si>
    <t xml:space="preserve">JEFE TECNICO ARTISTICO I </t>
  </si>
  <si>
    <t>TULIO RENATO CARRILLO DUARTE</t>
  </si>
  <si>
    <t>VICTOR HUGO RODAS PADILLA</t>
  </si>
  <si>
    <t>VIDAL GARCIA VELASQUEZ</t>
  </si>
  <si>
    <t>VITALINA SACTIC BATZIN DE BATZIN</t>
  </si>
  <si>
    <t>VIVIAN CATALINA CASTELLANOS  DE GONZALEZ</t>
  </si>
  <si>
    <t>VIVIAN ERICKA ARANA TORRES  DE MONZON</t>
  </si>
  <si>
    <t>WALESKA SIEKAVIZZA ROJAS</t>
  </si>
  <si>
    <t>WENDY MARISELA RAMIREZ LOPEZ</t>
  </si>
  <si>
    <t>WILLIAM OSWALDO ALVAREZ ALVAREZ</t>
  </si>
  <si>
    <t>TRABAJADOR OPERATIVO III-RESGUARDO Y VIGILANCIA</t>
  </si>
  <si>
    <t>WINSTON PAUL MANUEL RUIZ ALVARADO</t>
  </si>
  <si>
    <t>YURI VLADIMIR CRUZ QUEVEDO</t>
  </si>
  <si>
    <t>ZOILA CAROLINA MACA LOPEZ DE FLORES</t>
  </si>
  <si>
    <t>ZOILA ELIZABETH VASQUEZ ROJAS</t>
  </si>
  <si>
    <t>ZOILA LUZ POLANCO CORONADO</t>
  </si>
  <si>
    <t>ZUHAN VIVIANA CUELLAR MORATAYA</t>
  </si>
  <si>
    <t>ZULEYMA JEANETH TORRES CARDONA</t>
  </si>
  <si>
    <t>JORGE LUIS MARIN AREVALO</t>
  </si>
  <si>
    <t>JAIME JOSE ANDRES IXCOL VASQUEZ</t>
  </si>
  <si>
    <t>WILVER VINICIO VILLACINDA GOLIA</t>
  </si>
  <si>
    <t>JUAN JOSE CARVAJAL GODINEZ</t>
  </si>
  <si>
    <t>SANDRA PATRICIA CHAVAC MELETZ</t>
  </si>
  <si>
    <t>LESLI JASMIN NAJERA BERGANZA</t>
  </si>
  <si>
    <t>JOSUE DAVID PEREZ VICENTE</t>
  </si>
  <si>
    <t>HECTOR ROLANDO PIRIR SEQUEN</t>
  </si>
  <si>
    <t>JORGE MANUEL OLIVA MORALES</t>
  </si>
  <si>
    <t>JULIO CESAR SANTOS AZURDIA</t>
  </si>
  <si>
    <t>HERBERT GIOVANNI IGNACIO AJUCHAN</t>
  </si>
  <si>
    <t>CLASES PASIVAS</t>
  </si>
  <si>
    <t>Montepío</t>
  </si>
  <si>
    <t>EDY WILFREDO BAL CHIGUIL</t>
  </si>
  <si>
    <t>ASISTENTE PROFESIONAL ESPECIALIZADO IV</t>
  </si>
  <si>
    <t>JEFE TECNICO ARTISTICO I-MUSICA</t>
  </si>
  <si>
    <t>TECNICO II-COMPRAS Y SUMINISTROS</t>
  </si>
  <si>
    <t>TECNICO II-GRABACION Y SONIDO</t>
  </si>
  <si>
    <t>TECNICO II-CONTABILIDAD</t>
  </si>
  <si>
    <t>TECNICO III-RELACIONES PUBLICAS</t>
  </si>
  <si>
    <t>TECNICO III-CONTABILIDAD</t>
  </si>
  <si>
    <t>TECNICO ARTISTICO III-MUSICA</t>
  </si>
  <si>
    <t>JEFE TECNICO I-ADMINISTRACION</t>
  </si>
  <si>
    <t>TECNICO PROFESIONAL I-ADMINISTRACION</t>
  </si>
  <si>
    <t xml:space="preserve">Monto Viáticos </t>
  </si>
  <si>
    <t>SERVICIOS TÉCNICOS</t>
  </si>
  <si>
    <t>MARIAJOSE MORAN AVALOS</t>
  </si>
  <si>
    <t>ANA VERONICA GIRON MARTINEZ</t>
  </si>
  <si>
    <t>SILBER ORLANDO GARCIA REYES</t>
  </si>
  <si>
    <t>AXEL NOLBERTO DE JESUS SANCHEZ ORANTES</t>
  </si>
  <si>
    <t>MARIO JOSUE CARRILLO CARRILLO</t>
  </si>
  <si>
    <t>TECNICO ARTISTICO II 6 HRS.</t>
  </si>
  <si>
    <t>Bono Salario Minimo</t>
  </si>
  <si>
    <t>ASISTENTE DE ADQUISICIONES II (0000) SIN ESPECIALIDAD (0000)</t>
  </si>
  <si>
    <t>Dietas</t>
  </si>
  <si>
    <t>DIETAS</t>
  </si>
  <si>
    <t>MONTO VIATICOS</t>
  </si>
  <si>
    <t>ERICK ORLANDO SALAZAR COYOY</t>
  </si>
  <si>
    <t>ASESOR PROFESIONAL ESPECIALIZADO</t>
  </si>
  <si>
    <t>MARCO ANTONIO AJAU BURRION</t>
  </si>
  <si>
    <t>DULCIDA CLARIBEL GARCIA REYES</t>
  </si>
  <si>
    <t>JOSUE MISAEL MATIAS DE LEON</t>
  </si>
  <si>
    <t>JOSE AMILCAR BOCHE  QUIÑONEZ</t>
  </si>
  <si>
    <t>JEFE DEPARTAMENTO TECNICO II (0000) SIN ESPECIALIDAD (0000)</t>
  </si>
  <si>
    <t>PROFESIONAL JURIDICO I (0000) SIN ESPECIALIDAD (0000)</t>
  </si>
  <si>
    <t>ASTRID DINORA VICENTE MARROQUIN</t>
  </si>
  <si>
    <t>DAIRIN GABRIELA GAMBOA GIRÓN</t>
  </si>
  <si>
    <t>ANA OLIVIA CASTAÑEDA ARROYO</t>
  </si>
  <si>
    <t>WILLIAM UBALDO OSORIO SALMERÓN</t>
  </si>
  <si>
    <t xml:space="preserve">Bono Ajuste Salario Mínimo        </t>
  </si>
  <si>
    <t>ENCARGADA II DE OPERACIONES DE MAQUINARIA Y EQUIPO</t>
  </si>
  <si>
    <t>CARPINTERO IV</t>
  </si>
  <si>
    <t>JAQUELIN LISBETH MONROY RAMÍREZ DE TOP</t>
  </si>
  <si>
    <t>KEVIN DANILO MORALES MEJÍA</t>
  </si>
  <si>
    <t>TIPO DE SERVICIO</t>
  </si>
  <si>
    <t>RITA ALEJANDRA SOSA MORALES</t>
  </si>
  <si>
    <t>JORGE ANDRÉS ECHEVERRÍA ALVARADO</t>
  </si>
  <si>
    <t>YESSICA MARLENI GÓMEZ LÓPEZ DE BARRIENTOS</t>
  </si>
  <si>
    <t>RONALDO GERONIMO LOPEZ MAZARIEGOS</t>
  </si>
  <si>
    <t>HONORARIOS</t>
  </si>
  <si>
    <t xml:space="preserve">TOTAL </t>
  </si>
  <si>
    <t>RONALD CRISTIAN GEOVANI SANTIZO JUAREZ</t>
  </si>
  <si>
    <t>DISRAELY DARIN MANFREDY JOM HERNANDEZ</t>
  </si>
  <si>
    <t>GLENDI KARINA MATZIR XIA</t>
  </si>
  <si>
    <t>ASISTENTE PEDADOGO (0000) SIN ESPECIALIDAD (0000)</t>
  </si>
  <si>
    <t>ELVIN ORLANDO MAZARIEGOS GÓMEZ</t>
  </si>
  <si>
    <t>ELDER ELIEL SOC ROSALES</t>
  </si>
  <si>
    <t>FELIX ALFREDO MUL YAC</t>
  </si>
  <si>
    <t>JUANITA BELDAD SOTO GUERRA</t>
  </si>
  <si>
    <t>CECILIA MARISOL MORALES GUEVARA</t>
  </si>
  <si>
    <t>JENNYFER YULISSA GABRIEL ALVAREZ</t>
  </si>
  <si>
    <t>KAREN YOJANA SALAZAR ROMERO</t>
  </si>
  <si>
    <t>DALILA AZUCENA AGUSTIN QUEVEDO</t>
  </si>
  <si>
    <t>OBDULIO ARNOLDO AMPEREZ MENDOZA</t>
  </si>
  <si>
    <t>SELVYN ALCIDES SANTIAGO CHOGÜIX BAL</t>
  </si>
  <si>
    <t>ADA ODETTE CRUZ GARCÍA DE CASTILLO</t>
  </si>
  <si>
    <t>Jornal Diario</t>
  </si>
  <si>
    <t>Nombres y Apellidos</t>
  </si>
  <si>
    <t>Cargo</t>
  </si>
  <si>
    <t>MARÍA JOSÉ ARÉVALO</t>
  </si>
  <si>
    <t>NELY RAQUEL ARIAS GALICIA</t>
  </si>
  <si>
    <t>BRENDA PATRICIA PICÓN GARCÍA</t>
  </si>
  <si>
    <t>MARÍA EDUARDA CASTILLO ORDOÑEZ DE MONTENEGRO</t>
  </si>
  <si>
    <t>MANUEL LISANDRO QUEJÚ GARCIA</t>
  </si>
  <si>
    <t>ANA LUCÍA PADILLA ORELLANA</t>
  </si>
  <si>
    <t>FIELDING UDINE ROLDAN LEMUS</t>
  </si>
  <si>
    <t>EDIN OMAR VÁSQUEZ ECHEVERRÍA</t>
  </si>
  <si>
    <t>JUAN HELIODORO PICHIYÁ CULAJAY</t>
  </si>
  <si>
    <t>LESTON URIEL CULAJAY HERNÁNDEZ</t>
  </si>
  <si>
    <t>MARÍA GISEL MILIAN CHACÓN</t>
  </si>
  <si>
    <t>HILARÍA MARÍA GUZMÁN HERNÁNDEZ</t>
  </si>
  <si>
    <t>MARÍA MISHEL SALAZAR GARCÍA</t>
  </si>
  <si>
    <t xml:space="preserve">VERA LUCÍA DÍAZ AGUILAR </t>
  </si>
  <si>
    <t>DORA LUCRECIA ESCOBAR CHANG</t>
  </si>
  <si>
    <t>SONIA ELIZABETH PIRIR CURUP</t>
  </si>
  <si>
    <t>MIGUEL ÁNGEL SANDOVAL VÁSQUEZ</t>
  </si>
  <si>
    <t>PEDRO MENDEZ PUAC</t>
  </si>
  <si>
    <t>FREDDY MANUEL BUENAFE TORRES</t>
  </si>
  <si>
    <t>TECNICO ARTISTICO II-DANZA</t>
  </si>
  <si>
    <t>SERVICIOS TECNICOS</t>
  </si>
  <si>
    <t>LIDIA EVANGELINA CELESTE TUM HERNANDEZ</t>
  </si>
  <si>
    <t>MAYRA MALVIRA LÓPEZ GARRIDO</t>
  </si>
  <si>
    <t>DORA LEONOR URRUTIA MORALES DE MORALES</t>
  </si>
  <si>
    <t>WILLIAM ALBERTO PÉREZ CHOPÉN</t>
  </si>
  <si>
    <t>ANA INES ESTRADA BARRIENTOS DE RAMIREZ</t>
  </si>
  <si>
    <t>ERICKA ANELIZ VARGAS SALGUERO</t>
  </si>
  <si>
    <t>IRIS YVETTE MENENDEZ CALDERON DE REVOLORIO</t>
  </si>
  <si>
    <t>FRANCISCO ANTONIO SOTO PEREIRA</t>
  </si>
  <si>
    <t>JOSÉ FRANCISCO ARRIOLA VÁSQUEZ</t>
  </si>
  <si>
    <t>JOSÉ MARÍA CORZO BARRAZA</t>
  </si>
  <si>
    <t>CARLOS ALBERTO HIGUEROS LUNA</t>
  </si>
  <si>
    <t>HERCILIA VICTORIA VARGAS GARCÍA</t>
  </si>
  <si>
    <t>EDUARDO MARTÍNEZ RODRÍGUEZ</t>
  </si>
  <si>
    <t>JUAN CARLOS PÉREZ DÍAZ</t>
  </si>
  <si>
    <t>FELIPE ANTONIO ELIAS ICHICH</t>
  </si>
  <si>
    <t>IQOQUI JUAN ALEJANDRO CHIRIZ AJU</t>
  </si>
  <si>
    <t>RODOLFO COLMENARES ARANDI</t>
  </si>
  <si>
    <t>PILOTO II VEHICULO PESADO</t>
  </si>
  <si>
    <t>JUAN PABLO ARIZA GONZÁLEZ</t>
  </si>
  <si>
    <t xml:space="preserve">WENDY MARIANA RODAS CARRILLO DE POLANCO </t>
  </si>
  <si>
    <t>OSCAR ROLANDO FUENTES MARROQUIN</t>
  </si>
  <si>
    <t>ENRIQUE AUGUSTO NORIEGA MORALES</t>
  </si>
  <si>
    <t>GUSTAVO ARMANDO TECUN PAMAL</t>
  </si>
  <si>
    <t>DIEGO JOSE MONTUFAR MILIAN</t>
  </si>
  <si>
    <t>JULIO ROBERTO GARCIA RAYMUNDO</t>
  </si>
  <si>
    <t>JEFE TECNICO ARTISTICO II-DIRECCION ARTISTICA</t>
  </si>
  <si>
    <t>DANIEL ROBERTO CARLOS CUX NOTZ</t>
  </si>
  <si>
    <t>MARVIN ARTURO ESCOBAR MARROQUIN</t>
  </si>
  <si>
    <t xml:space="preserve">SONIA LUCRECIA RIVERA DE JIMENEZ </t>
  </si>
  <si>
    <t xml:space="preserve">ROSA DEL CARMEN BARILLAS CARRANZA </t>
  </si>
  <si>
    <t xml:space="preserve">PEDRO LUIS PANQUIMAJ PAZ </t>
  </si>
  <si>
    <t xml:space="preserve">OSWALDO LEM PEREZ </t>
  </si>
  <si>
    <t>EDGAR DAGOBERTO BUCARO PEREZ</t>
  </si>
  <si>
    <t xml:space="preserve">WALTER ANTONIO FLORES CIFUENTES </t>
  </si>
  <si>
    <t>KARLA SUCELY BARRIENTOS RAMIREZ</t>
  </si>
  <si>
    <t>ERICK MERARDO REYES RAMIREZ</t>
  </si>
  <si>
    <t>ANA GRACIELA ALFARO YANES</t>
  </si>
  <si>
    <t>YOSSEF GABRIEL RIVAS LOARCA</t>
  </si>
  <si>
    <t xml:space="preserve"> ABEL ELISEO PEREZ LOPEZ </t>
  </si>
  <si>
    <t>GLENDA EILEEN JUAREZ OLIVA</t>
  </si>
  <si>
    <t>RUDY EDUARDO VASQUEZ BARRIOS</t>
  </si>
  <si>
    <t>RENATA MARIA MENENDEZ FRANCO</t>
  </si>
  <si>
    <t>ANY ELIZABETH SANTOS POCASANGRE</t>
  </si>
  <si>
    <t>JOSÉ MARIANO FLORES HERNÁNDEZ</t>
  </si>
  <si>
    <t>PRICILA JOCABEL MERIDA</t>
  </si>
  <si>
    <t>SIGRID PRISILA MANCILLA CASTRO</t>
  </si>
  <si>
    <t>SILVIA LORENA FERNANDEZ VILLATORO</t>
  </si>
  <si>
    <t>MIGUEL ANGEL SINAI CAAL</t>
  </si>
  <si>
    <t>CHRYSTIAN ALI ROJAS PEREZ</t>
  </si>
  <si>
    <t>PILOTO II VEHICULO PESADOS</t>
  </si>
  <si>
    <t>ERWIN ALBERTO GONZALEZ MENDEZ</t>
  </si>
  <si>
    <t>KIMBERLY ABIGAIL DE LA CRUZ LOPEZ</t>
  </si>
  <si>
    <t>RENGLON 011</t>
  </si>
  <si>
    <t>JOSUÉ FERNANDO JIMENEZ TORRES</t>
  </si>
  <si>
    <t>ASTRID XIOMARA LOPEZ ESTEVEZ</t>
  </si>
  <si>
    <t>ANGEL ESTEBAN SOLARES ESTRADA</t>
  </si>
  <si>
    <t>ANA CRISTINA FIGUEROA RUANO</t>
  </si>
  <si>
    <t>CARLOS WALDEMAR MEZA DÍAZ</t>
  </si>
  <si>
    <t>BYRON SERGIO VARGAS PEREZ</t>
  </si>
  <si>
    <t>EDGAR ARNOLDO QUICHE CHIYAL</t>
  </si>
  <si>
    <t>IGOR DE GANDARIAS IRIARTE</t>
  </si>
  <si>
    <t>PAOLA MARGARITA SAMAYOA MERIDA</t>
  </si>
  <si>
    <t>VIVIAN MARILENA HERNANDEZ TOBAR</t>
  </si>
  <si>
    <t>CLAUDIA MARÍA CIUDAD REAL SOLIS</t>
  </si>
  <si>
    <t>LESLIE XIOMARA LEÓN CHACÓN</t>
  </si>
  <si>
    <t>BENIGNO CUTZAL QUIAN</t>
  </si>
  <si>
    <t xml:space="preserve">MELIZA GABRIELA CORADO RODRIGUEZ </t>
  </si>
  <si>
    <t>LUIS ALBERTO LOPEZ VASQUEZ</t>
  </si>
  <si>
    <t>DOCENTE ARTISTICO 18 PERIODOS (0000) SIN ESPECIALIDAD (0000)</t>
  </si>
  <si>
    <t>DOCENTE ARTISTICO 11 PERIODOS (0000) SIN ESPECIALIDAD (0000)</t>
  </si>
  <si>
    <t>JEFE DEL DEPARTAMENTO SUSTANTIVO II (0000) SIN ESPECIALIDAD (0000)</t>
  </si>
  <si>
    <t xml:space="preserve">CARLOS ALBERTO OJEDA MONTERROSO </t>
  </si>
  <si>
    <t>NORMAN ROBERTO BARRIOS HERRERA</t>
  </si>
  <si>
    <t>JOAQUIN ORELLANA MEJIA</t>
  </si>
  <si>
    <t>BYRON LEONEL GARCIA FUENTES</t>
  </si>
  <si>
    <t>STEPAHNIE DANIELA HERRERA PEREZ</t>
  </si>
  <si>
    <t>JORGE ANDRES ECHEVERRIA ALVARADO</t>
  </si>
  <si>
    <t xml:space="preserve">COORDINADOR ADMINISTRATIVO (0000) SIN ESPECIALIDAD (0000) </t>
  </si>
  <si>
    <t>VERA PATRICIA BOLAÑOS SANTOS</t>
  </si>
  <si>
    <t>LUIS FREDERICK VANEGAS ALVARADO</t>
  </si>
  <si>
    <t>MIRIAM MERCEDES SOYOS</t>
  </si>
  <si>
    <t>ANDY ALEXANDER CAYAX MUÑOZ</t>
  </si>
  <si>
    <t>MARIO HUGO MARADIAGA LOPEZ</t>
  </si>
  <si>
    <t>GUSTAVO ADOLFO ORTEGA CORDOVA</t>
  </si>
  <si>
    <t>DOUGLAS AGUSTIN VASQUEZ VIDES</t>
  </si>
  <si>
    <t>JEFE DE DEPARTAMENTO SUSTANTIVO II (0000) SIN ESPECIALIDAD (0000)</t>
  </si>
  <si>
    <t>ASISTENTE PEDAGOGO (0000) SIN ESPECIALIDAD (0000)</t>
  </si>
  <si>
    <t>DIEGO ALEXANDER RODRIGUEX RUIZ</t>
  </si>
  <si>
    <t xml:space="preserve">JOSE GUILLERMO OJER BARRIOS </t>
  </si>
  <si>
    <t>TECNICO ARTISTICO III, DANZA</t>
  </si>
  <si>
    <t xml:space="preserve">ROSA DALILA ESPAÑA MEDINA </t>
  </si>
  <si>
    <t>DAVID JOSUE ORTIZ PAREDES</t>
  </si>
  <si>
    <t>EDWIN NICOLAS POP GONZALEZ</t>
  </si>
  <si>
    <t>LUIS HUMBERTO VILLAGRAN  JUAREZ</t>
  </si>
  <si>
    <t>MARVIN ESTEBAN REYES GONZALEZ</t>
  </si>
  <si>
    <t>PABLO MAURICIO ELDER EDUARDO COMPA</t>
  </si>
  <si>
    <t>SINTIA ELIZABETH SANTOS GONZALEZ</t>
  </si>
  <si>
    <t>TOMAS ALEXANDER MORALES XON</t>
  </si>
  <si>
    <t xml:space="preserve">VALERIA VELASQUEZ LECOINTE </t>
  </si>
  <si>
    <t>WILFREDO RODERICO GONZALEZ GAITAN</t>
  </si>
  <si>
    <t xml:space="preserve">ALEX FERNANDO ESTEVEZ GODOY </t>
  </si>
  <si>
    <t>BERNER JOSUE MAZARIEGOS AJIN</t>
  </si>
  <si>
    <t>CARLOS ENRIQUE PEREZ VELASQUEZ</t>
  </si>
  <si>
    <t>ELVIS OLINTEN PEREZ HERNANDEZ</t>
  </si>
  <si>
    <t>FULVIA GREIS SIM CUCA DE PEREZ</t>
  </si>
  <si>
    <t xml:space="preserve">HENRY MOISES ARGUETA VELASQUEZ </t>
  </si>
  <si>
    <t>IRMA ISABEL RODAS MELENDEZ DE ARGUETA</t>
  </si>
  <si>
    <t xml:space="preserve">JOSE ANTONIO RAMOS SANCHEZ </t>
  </si>
  <si>
    <t xml:space="preserve">JOSE ANTONIO REQUENA AMEZQUITA </t>
  </si>
  <si>
    <t xml:space="preserve">LUIS JOSE CURUP UZ </t>
  </si>
  <si>
    <t>MARLEN CORINA PEREZ HERNANDEZ DE COLINDRES</t>
  </si>
  <si>
    <t xml:space="preserve">OSCAR DAVID MEDEZ CAMEY </t>
  </si>
  <si>
    <t>ROSEMARY ELIZABETH MENDEZ RAMOS</t>
  </si>
  <si>
    <t xml:space="preserve">WALTER BAUDILIO TZUL VELIZ </t>
  </si>
  <si>
    <t>ALEJANDRA MARIA ISABEL HERNANDEZ PORRES</t>
  </si>
  <si>
    <t>ANA LUISA ALVIZURES TORRES DE RODRIGUEZ</t>
  </si>
  <si>
    <t>CARMEN PRISCILA GARCIA GARCIA</t>
  </si>
  <si>
    <t>EDILZAR AMALIEL PALACIOS MARTINEZ</t>
  </si>
  <si>
    <t xml:space="preserve">ELISA MARIA ALEJANDRA ESCOBAR CASTAÑEDA </t>
  </si>
  <si>
    <t>HENRY LEONEL JOJ GARCIA</t>
  </si>
  <si>
    <t xml:space="preserve">JOSUE DAVID TOCAL CHIPIX </t>
  </si>
  <si>
    <t xml:space="preserve">JUAN FERNANDO ORTIZ PEREZ </t>
  </si>
  <si>
    <t xml:space="preserve">JUANA ORTIZ FELIPE </t>
  </si>
  <si>
    <t>LUIS MIGUEL GARCIA PEREZ</t>
  </si>
  <si>
    <t xml:space="preserve">MANOLO BENJAMIN DELGADO BERGANZA </t>
  </si>
  <si>
    <t>MARIA FELISSA TURCIOS PARADA</t>
  </si>
  <si>
    <t>MARTA VIOLETA CHINCHILLA MARROQUIN DE ROMAN</t>
  </si>
  <si>
    <t xml:space="preserve">OSCAR JAVIER FRANCO RAMIREZ </t>
  </si>
  <si>
    <t>DIRECTOR ARTISTICO (0000) SIN ESPECIALIDAD (0000)</t>
  </si>
  <si>
    <t xml:space="preserve">SHEILA DYAN MEZA RAMIREZ </t>
  </si>
  <si>
    <t>VERLY ESTEFANY GARCIA OVALLE</t>
  </si>
  <si>
    <t xml:space="preserve">YESICA ANGELICA ELIAS TECUM </t>
  </si>
  <si>
    <t xml:space="preserve">YASSODIN NATALY VELASQUEZ VILLATORO </t>
  </si>
  <si>
    <t xml:space="preserve">CARLOS ALEXANDER GOMEZ VEGA </t>
  </si>
  <si>
    <t>CLESMY CARMINA LOPEZ DE LEMUS</t>
  </si>
  <si>
    <t>DANIEL ESTUARDO GONZALEZ LOPEZ</t>
  </si>
  <si>
    <t>ELDER ESTUARDO TUBIN SIMON</t>
  </si>
  <si>
    <t xml:space="preserve">JOSUE HIPOLITO ALVARADO CAMPOS </t>
  </si>
  <si>
    <t>JEFE DE SECCION DE TESORERIA (0000) SIN ESPECIALIDAD (0000)</t>
  </si>
  <si>
    <t>MAGDA JULIETA BOJ DE LEON</t>
  </si>
  <si>
    <t xml:space="preserve">MARTIN LOPEZ GARCIA </t>
  </si>
  <si>
    <t xml:space="preserve">NANCY MICHELLE AVILA MONZON </t>
  </si>
  <si>
    <t xml:space="preserve">OSWALDO FLORES LOPEZ </t>
  </si>
  <si>
    <t>DENNIS GEHOVANNY XUM XUM</t>
  </si>
  <si>
    <t>ELVIRA DE JESUS MACHIC SAPON</t>
  </si>
  <si>
    <t xml:space="preserve">SILVIA DE JESUS HERNANDEZ ALVAREZ </t>
  </si>
  <si>
    <t>SIRIA ALEJANDRA PEREZ MONROY</t>
  </si>
  <si>
    <t>JEFE DE COMPRAS (0000) SIN ESPECIALIDAD (0000)</t>
  </si>
  <si>
    <t>CONDUCTOR (0000) SIN ESPECIALIDAD (0000)</t>
  </si>
  <si>
    <t>JEFE DE SECCION DE CONTABILIDAD (0000) SIN ESPECIALIDAD (0000)</t>
  </si>
  <si>
    <t>ESDRAS NEHEMIAS HERNANDEZ REYES</t>
  </si>
  <si>
    <t>OTTO RENE ARANA MELCHOR</t>
  </si>
  <si>
    <t>ESTELA DELFINA CHOY CAN DE CUMEZ</t>
  </si>
  <si>
    <t>GABRIELA JOMARA GONZALEZ LOPEZ</t>
  </si>
  <si>
    <t>OLIVER MARCELINO SILVESTRE DELGADO</t>
  </si>
  <si>
    <t>IVAN ESTUARDO RECINOS RODRIGUEZ</t>
  </si>
  <si>
    <t>TECNICO ARTISTICO II 25 PERIODOS - EDUCACION ARTISTICA</t>
  </si>
  <si>
    <t>DIRECTOR TECNICO III</t>
  </si>
  <si>
    <t>TECNICO ARTISTICO II UNA HRA - EDUCACION ARTISTICA</t>
  </si>
  <si>
    <t>TECNICO ARTISTICO II 5 PERIODOS Y TECNICO ARTISTICO III MUSICA</t>
  </si>
  <si>
    <t>TECNICO ARTISTICO II 5 PERIODOS Y JEFE TECNICO ARTISTICO I, MUSICA</t>
  </si>
  <si>
    <t>TECNICO ARTISTICO II 5 PERIODOS, EDUCACION ARTISTICA</t>
  </si>
  <si>
    <t>TRABAJADOR OPERATIVO III, CONSERJERIA</t>
  </si>
  <si>
    <t>TECNICO ARTISTICO II 4 HRS., MUSICA</t>
  </si>
  <si>
    <t>TECNICO ARTISTICO II 5 PERIODOS, EDUACION ARTISTICA</t>
  </si>
  <si>
    <t>TRABAJADOR OPERATIVO III, MENSAJERIA</t>
  </si>
  <si>
    <t>TRABAJADO OPERATIVO  III, CONSERJERIA</t>
  </si>
  <si>
    <t>TECNICO ARTISTICO II 5 PERIODOS, EDUCACION ARTISTICA Y TECNICO ARTISTICO III-ESCENOGRAFIA</t>
  </si>
  <si>
    <t>ASESOR PROFESIONAL ESPECIALIDADO IV, ADMINISTRACION</t>
  </si>
  <si>
    <t>JEFE TECNICO ARTISTICO II, DIRECCION ARTISTICA</t>
  </si>
  <si>
    <t>JEFE TECNICO ARTISTICO I, DIRECCION ARTISTICA</t>
  </si>
  <si>
    <t>TECNICO ARTISTICO III, MUSICA</t>
  </si>
  <si>
    <t>TECNICO PROFESIONAL II, ADMINISTRACION</t>
  </si>
  <si>
    <t>XOCHITL MENDOZA JANSCH DE TEYLOR</t>
  </si>
  <si>
    <t>JEFE TECNICO ARTISTICO I, MUSICA</t>
  </si>
  <si>
    <t>JEFE TECNICO ARTISTICO I. MUSICA</t>
  </si>
  <si>
    <t>TECNICO ARTÍSTICO II, MUSICA</t>
  </si>
  <si>
    <t>TECNICO ARTISTICO I, MUSICA</t>
  </si>
  <si>
    <t>TECNICO ARTISTICO III-DANZA</t>
  </si>
  <si>
    <t>JEFE TECNICO ARTISTICO I, COREOGRAFIA</t>
  </si>
  <si>
    <t>OSCAR ANIVAL LEON GONZALEZ</t>
  </si>
  <si>
    <t>TECNICO ARTISTICO II, DANZA</t>
  </si>
  <si>
    <t>ASISTENTE PROFESIONAL IV, ADMINISTRACION</t>
  </si>
  <si>
    <t>SECRETARIO OFICINISTA, ACTIVADES SECRETARIALES</t>
  </si>
  <si>
    <t>OFICINISTA II, OFICINA</t>
  </si>
  <si>
    <t>TECNICO ARTÍSTICO III, DANZA</t>
  </si>
  <si>
    <t>TECNICO ARTÍSTICO I, DANZA</t>
  </si>
  <si>
    <t>JEFE TECNICO ARTISTICO II, MUSICA</t>
  </si>
  <si>
    <t xml:space="preserve">DIRECTOR TECNICO II. ADMINISTRACION </t>
  </si>
  <si>
    <t>TRABAJADOR ESPECIALZIADO I, LUMINOTECNIA</t>
  </si>
  <si>
    <t>TRABAJADOR OPERATIVO II, RESGUARDO Y VIGILANCIA</t>
  </si>
  <si>
    <t>TRABAJADOR ESPECIALIZADO II, GRABACION Y SONIDO</t>
  </si>
  <si>
    <t>ASISTENTE PROFESIONAL I, ADMINISTRACION</t>
  </si>
  <si>
    <t>TRABAJADOR OPERATIVO III, CONDUCCION DE VEHICULOS</t>
  </si>
  <si>
    <t>TRABAJADOR OPERATIVO III, RESGUARDO Y VIGILANCIA</t>
  </si>
  <si>
    <t>OFICINISTA IV, CONTABILIDAD</t>
  </si>
  <si>
    <t>TRABAJADOR OPERATIVO IV, RESGUARDO Y VIGILANCIA</t>
  </si>
  <si>
    <t>TRABAJADOR ESPECIALIZADO II, CARPINTERIA</t>
  </si>
  <si>
    <t>TRABAJADOR OPERATIVO III, JARDINERIA</t>
  </si>
  <si>
    <t>TECNICO ARTISTICO I, ESCENOGRAFIA</t>
  </si>
  <si>
    <t>TRABAJADOR ESPECIALIZADO JEFE I, UTILERIA TEATRAL</t>
  </si>
  <si>
    <t>ASESOR PROFESIONAL ESPECIALIZADO IV, INVESTIGACION SOCIAL</t>
  </si>
  <si>
    <t>TECNICO ARTISTICO II 25 PERIODOS, EDUCACION ARTISTICA</t>
  </si>
  <si>
    <t>TECNICO ARTISTICO II 4 PERIODOS, EDUCACION ARTISTICA</t>
  </si>
  <si>
    <t>TECNICO I, PROMOCION CULTURAL Y DEPORTIVA</t>
  </si>
  <si>
    <t>Aguinaldo</t>
  </si>
  <si>
    <t>MARCO TULIO VILLAGRAN MUÑOZ</t>
  </si>
  <si>
    <t>CARLOS ALBERTO CUSTODIO LEMUS</t>
  </si>
  <si>
    <t>CINTHYA GABRIELA TORRES DE LEÓN</t>
  </si>
  <si>
    <t>FERNANDO MORALES TREJO</t>
  </si>
  <si>
    <t>DEBORA ILEANA HERNANDEZ LOPEZ</t>
  </si>
  <si>
    <t xml:space="preserve">MARIO JOSUE DEL COMPARE SEGURA </t>
  </si>
  <si>
    <t>31 DE ENERO 2019</t>
  </si>
  <si>
    <t xml:space="preserve">DANIEL ALEJANDRO LUX LÓPEZ </t>
  </si>
  <si>
    <t xml:space="preserve"> JEFE TECNICO ARTISTICO I, DIRECCION ARTISTICA</t>
  </si>
  <si>
    <t xml:space="preserve">GÉNESIS ANNABELLA CHOJOLÁN LÓPEZ </t>
  </si>
  <si>
    <t xml:space="preserve">AUXILIAR II (0000) SIN ESPECIALIDAD (0000) </t>
  </si>
  <si>
    <t>DINORA ELENA MALDONADO BARRERA</t>
  </si>
  <si>
    <t>MARIA REGINA DEL ROSARIO FLORES HERRARTE DE MARTINEZ</t>
  </si>
  <si>
    <t>EGARD FERNANDO LOPEZ</t>
  </si>
  <si>
    <t>DIRECTOR DE DIFUSION DE LAS ARTES</t>
  </si>
  <si>
    <t>SERGIO WALDEMAR MAX MOYA</t>
  </si>
  <si>
    <t>JOSE ANTONIO PARADA SARAVIA</t>
  </si>
  <si>
    <t xml:space="preserve">KAREN  JASMIN MORALES JOR </t>
  </si>
  <si>
    <t>TAMMY MARLENY FIGUEROA GUAMUCH</t>
  </si>
  <si>
    <t>Enero 2019</t>
  </si>
  <si>
    <t xml:space="preserve">JESSICA MARIELA TIRADO VÁSQUEZ </t>
  </si>
  <si>
    <t xml:space="preserve">MARIA ANTONIETA PABLO TAMAYAC </t>
  </si>
  <si>
    <t xml:space="preserve">SERGIO EMILIO GORDILLO RODRIGUEZ </t>
  </si>
  <si>
    <t xml:space="preserve">EVELYN LISSETH SAMAYOA CORNEL </t>
  </si>
  <si>
    <t>RENGLON 021</t>
  </si>
  <si>
    <t xml:space="preserve">               MINISTERIO DE CULTURA Y DEPORTES</t>
  </si>
  <si>
    <t xml:space="preserve">            UNIDAD DE INFORMACION PUBLICA</t>
  </si>
  <si>
    <t xml:space="preserve">            DIRECCIÓN GENERAL DE LAS ARTES</t>
  </si>
  <si>
    <t>SUB GRUPO 18</t>
  </si>
  <si>
    <t xml:space="preserve">   NUMERAL 4 ARTICULO 10</t>
  </si>
  <si>
    <t>31 DE ENERO  2019</t>
  </si>
  <si>
    <t>UBICACIÓN FÍSICA</t>
  </si>
  <si>
    <t xml:space="preserve"> TOTAL DE HONORARIO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</si>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</sst>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#,##0.00\ &quot;€&quot;;\-#,##0.00\ &quot;€&quot;"/>
    <numFmt numFmtId="167" formatCode="_(\Q* #,##0.00_);_(\Q* \(#,##0.00\);_(\Q* \-??_);_(@_)"/>
    <numFmt numFmtId="168" formatCode="&quot;Q&quot;#,##0.00"/>
    <numFmt numFmtId="169" formatCode="_([$Q-100A]* #,##0.00_);_([$Q-100A]* \(#,##0.00\);_([$Q-100A]* &quot;-&quot;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20"/>
      <name val="Arial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966FF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6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2" fillId="0" borderId="0" applyFill="0" applyBorder="0" applyAlignment="0" applyProtection="0"/>
    <xf numFmtId="167" fontId="2" fillId="0" borderId="0" applyFill="0" applyBorder="0" applyAlignment="0" applyProtection="0"/>
    <xf numFmtId="16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top"/>
    </xf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6">
    <xf numFmtId="0" fontId="0" fillId="0" borderId="0" xfId="0"/>
    <xf numFmtId="0" fontId="3" fillId="0" borderId="0" xfId="0" applyFont="1"/>
    <xf numFmtId="0" fontId="0" fillId="0" borderId="0" xfId="0" applyFont="1"/>
    <xf numFmtId="0" fontId="8" fillId="0" borderId="0" xfId="0" applyFont="1" applyFill="1"/>
    <xf numFmtId="0" fontId="0" fillId="0" borderId="0" xfId="0" applyFont="1" applyFill="1"/>
    <xf numFmtId="0" fontId="0" fillId="0" borderId="0" xfId="0" applyBorder="1"/>
    <xf numFmtId="168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/>
    <xf numFmtId="0" fontId="3" fillId="0" borderId="0" xfId="0" applyFont="1" applyBorder="1"/>
    <xf numFmtId="0" fontId="0" fillId="0" borderId="0" xfId="0" applyFill="1" applyBorder="1"/>
    <xf numFmtId="168" fontId="0" fillId="0" borderId="0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44" fontId="1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" fontId="0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44" fontId="16" fillId="0" borderId="1" xfId="0" applyNumberFormat="1" applyFont="1" applyFill="1" applyBorder="1" applyAlignment="1">
      <alignment horizontal="left" vertical="center" wrapText="1"/>
    </xf>
    <xf numFmtId="44" fontId="16" fillId="0" borderId="1" xfId="28" applyNumberFormat="1" applyFont="1" applyFill="1" applyBorder="1" applyAlignment="1">
      <alignment horizontal="left" vertical="center" wrapText="1"/>
    </xf>
    <xf numFmtId="44" fontId="16" fillId="0" borderId="1" xfId="31" applyNumberFormat="1" applyFont="1" applyFill="1" applyBorder="1" applyAlignment="1" applyProtection="1">
      <alignment horizontal="left" vertical="center" wrapText="1"/>
    </xf>
    <xf numFmtId="44" fontId="16" fillId="0" borderId="1" xfId="38" applyNumberFormat="1" applyFont="1" applyFill="1" applyBorder="1" applyAlignment="1" applyProtection="1">
      <alignment horizontal="left" vertical="center" wrapText="1"/>
    </xf>
    <xf numFmtId="44" fontId="16" fillId="0" borderId="1" xfId="38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169" fontId="15" fillId="0" borderId="1" xfId="0" applyNumberFormat="1" applyFont="1" applyFill="1" applyBorder="1" applyAlignment="1" applyProtection="1">
      <alignment horizontal="left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7" fontId="15" fillId="0" borderId="1" xfId="16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67" fontId="15" fillId="0" borderId="1" xfId="16" applyFont="1" applyBorder="1" applyAlignment="1">
      <alignment horizontal="left" vertical="center"/>
    </xf>
    <xf numFmtId="44" fontId="15" fillId="5" borderId="1" xfId="0" applyNumberFormat="1" applyFont="1" applyFill="1" applyBorder="1" applyAlignment="1">
      <alignment horizontal="left" vertical="center"/>
    </xf>
    <xf numFmtId="167" fontId="15" fillId="0" borderId="1" xfId="16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67" fontId="15" fillId="3" borderId="1" xfId="1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167" fontId="15" fillId="2" borderId="1" xfId="16" applyFont="1" applyFill="1" applyBorder="1" applyAlignment="1" applyProtection="1">
      <alignment horizontal="left" vertical="center"/>
    </xf>
    <xf numFmtId="44" fontId="15" fillId="0" borderId="2" xfId="0" applyNumberFormat="1" applyFont="1" applyFill="1" applyBorder="1" applyAlignment="1">
      <alignment horizontal="left" vertical="center" wrapText="1"/>
    </xf>
    <xf numFmtId="44" fontId="15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4" fontId="16" fillId="0" borderId="1" xfId="13" applyNumberFormat="1" applyFont="1" applyFill="1" applyBorder="1" applyAlignment="1">
      <alignment horizontal="left" vertical="center" wrapText="1"/>
    </xf>
    <xf numFmtId="44" fontId="21" fillId="0" borderId="1" xfId="0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 applyProtection="1">
      <alignment horizontal="left" vertical="center" wrapText="1"/>
    </xf>
    <xf numFmtId="44" fontId="16" fillId="0" borderId="1" xfId="3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4" fontId="16" fillId="0" borderId="3" xfId="0" applyNumberFormat="1" applyFont="1" applyFill="1" applyBorder="1" applyAlignment="1">
      <alignment horizontal="left" vertical="center" wrapText="1"/>
    </xf>
    <xf numFmtId="44" fontId="16" fillId="0" borderId="4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1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2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44" fontId="17" fillId="0" borderId="8" xfId="0" applyNumberFormat="1" applyFont="1" applyFill="1" applyBorder="1" applyAlignment="1">
      <alignment horizontal="left" vertical="center"/>
    </xf>
    <xf numFmtId="167" fontId="17" fillId="0" borderId="2" xfId="0" applyNumberFormat="1" applyFont="1" applyFill="1" applyBorder="1" applyAlignment="1">
      <alignment horizontal="left" vertical="center"/>
    </xf>
    <xf numFmtId="169" fontId="17" fillId="0" borderId="2" xfId="0" applyNumberFormat="1" applyFont="1" applyFill="1" applyBorder="1" applyAlignment="1">
      <alignment horizontal="left" vertical="center"/>
    </xf>
    <xf numFmtId="167" fontId="17" fillId="0" borderId="2" xfId="16" applyFont="1" applyFill="1" applyBorder="1" applyAlignment="1" applyProtection="1">
      <alignment horizontal="left" vertical="center"/>
    </xf>
    <xf numFmtId="0" fontId="15" fillId="4" borderId="9" xfId="0" applyFont="1" applyFill="1" applyBorder="1" applyAlignment="1">
      <alignment horizontal="center" vertical="center" wrapText="1"/>
    </xf>
    <xf numFmtId="44" fontId="15" fillId="0" borderId="10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167" fontId="15" fillId="0" borderId="4" xfId="16" applyFont="1" applyBorder="1" applyAlignment="1">
      <alignment horizontal="left" vertical="center"/>
    </xf>
    <xf numFmtId="169" fontId="15" fillId="0" borderId="4" xfId="0" applyNumberFormat="1" applyFont="1" applyFill="1" applyBorder="1" applyAlignment="1" applyProtection="1">
      <alignment horizontal="left" vertical="center" wrapText="1"/>
    </xf>
    <xf numFmtId="167" fontId="15" fillId="0" borderId="4" xfId="16" applyFont="1" applyFill="1" applyBorder="1" applyAlignment="1" applyProtection="1">
      <alignment horizontal="left" vertical="center"/>
    </xf>
    <xf numFmtId="44" fontId="22" fillId="0" borderId="8" xfId="0" applyNumberFormat="1" applyFont="1" applyBorder="1" applyAlignment="1">
      <alignment horizontal="right" vertical="center"/>
    </xf>
    <xf numFmtId="167" fontId="17" fillId="0" borderId="8" xfId="0" applyNumberFormat="1" applyFont="1" applyFill="1" applyBorder="1" applyAlignment="1">
      <alignment horizontal="center" vertical="center"/>
    </xf>
    <xf numFmtId="44" fontId="16" fillId="0" borderId="10" xfId="0" applyNumberFormat="1" applyFont="1" applyFill="1" applyBorder="1" applyAlignment="1">
      <alignment horizontal="left" vertical="center" wrapText="1"/>
    </xf>
    <xf numFmtId="44" fontId="16" fillId="0" borderId="4" xfId="38" applyNumberFormat="1" applyFont="1" applyFill="1" applyBorder="1" applyAlignment="1" applyProtection="1">
      <alignment horizontal="left" vertical="center" wrapText="1"/>
    </xf>
    <xf numFmtId="44" fontId="16" fillId="0" borderId="4" xfId="28" applyNumberFormat="1" applyFont="1" applyFill="1" applyBorder="1" applyAlignment="1">
      <alignment horizontal="left" vertical="center" wrapText="1"/>
    </xf>
    <xf numFmtId="44" fontId="16" fillId="0" borderId="4" xfId="13" applyNumberFormat="1" applyFont="1" applyFill="1" applyBorder="1" applyAlignment="1">
      <alignment horizontal="left" vertical="center" wrapText="1"/>
    </xf>
    <xf numFmtId="44" fontId="16" fillId="0" borderId="4" xfId="0" applyNumberFormat="1" applyFont="1" applyFill="1" applyBorder="1" applyAlignment="1">
      <alignment horizontal="left" vertical="center"/>
    </xf>
    <xf numFmtId="44" fontId="16" fillId="0" borderId="11" xfId="0" applyNumberFormat="1" applyFont="1" applyFill="1" applyBorder="1" applyAlignment="1">
      <alignment horizontal="left" vertical="center" wrapText="1"/>
    </xf>
    <xf numFmtId="37" fontId="23" fillId="6" borderId="1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4" fontId="15" fillId="5" borderId="2" xfId="0" applyNumberFormat="1" applyFont="1" applyFill="1" applyBorder="1" applyAlignment="1">
      <alignment horizontal="left" vertical="center" wrapText="1"/>
    </xf>
    <xf numFmtId="44" fontId="15" fillId="5" borderId="2" xfId="11" applyNumberFormat="1" applyFont="1" applyFill="1" applyBorder="1" applyAlignment="1">
      <alignment horizontal="left" vertical="center" wrapText="1"/>
    </xf>
    <xf numFmtId="44" fontId="15" fillId="5" borderId="2" xfId="16" applyNumberFormat="1" applyFont="1" applyFill="1" applyBorder="1" applyAlignment="1">
      <alignment horizontal="left" vertical="center" wrapText="1"/>
    </xf>
    <xf numFmtId="44" fontId="15" fillId="5" borderId="1" xfId="0" applyNumberFormat="1" applyFont="1" applyFill="1" applyBorder="1" applyAlignment="1">
      <alignment horizontal="left" vertical="center" wrapText="1"/>
    </xf>
    <xf numFmtId="44" fontId="18" fillId="5" borderId="1" xfId="8" applyNumberFormat="1" applyFont="1" applyFill="1" applyBorder="1" applyAlignment="1">
      <alignment horizontal="left" vertical="center" wrapText="1"/>
    </xf>
    <xf numFmtId="44" fontId="15" fillId="5" borderId="1" xfId="22" applyNumberFormat="1" applyFont="1" applyFill="1" applyBorder="1" applyAlignment="1">
      <alignment horizontal="left" vertical="center"/>
    </xf>
    <xf numFmtId="44" fontId="15" fillId="5" borderId="1" xfId="16" applyNumberFormat="1" applyFont="1" applyFill="1" applyBorder="1" applyAlignment="1">
      <alignment horizontal="left" vertical="center" wrapText="1"/>
    </xf>
    <xf numFmtId="44" fontId="18" fillId="5" borderId="1" xfId="0" applyNumberFormat="1" applyFont="1" applyFill="1" applyBorder="1" applyAlignment="1">
      <alignment horizontal="left" vertical="center" wrapText="1"/>
    </xf>
    <xf numFmtId="44" fontId="15" fillId="5" borderId="1" xfId="11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168" fontId="18" fillId="5" borderId="1" xfId="16" applyNumberFormat="1" applyFont="1" applyFill="1" applyBorder="1" applyAlignment="1">
      <alignment horizontal="left" vertical="center" wrapText="1"/>
    </xf>
    <xf numFmtId="44" fontId="15" fillId="5" borderId="1" xfId="25" applyNumberFormat="1" applyFont="1" applyFill="1" applyBorder="1" applyAlignment="1">
      <alignment horizontal="left" vertical="center" wrapText="1"/>
    </xf>
    <xf numFmtId="44" fontId="23" fillId="5" borderId="1" xfId="0" applyNumberFormat="1" applyFont="1" applyFill="1" applyBorder="1" applyAlignment="1">
      <alignment horizontal="left" vertical="center" wrapText="1"/>
    </xf>
    <xf numFmtId="44" fontId="15" fillId="5" borderId="1" xfId="19" applyNumberFormat="1" applyFont="1" applyFill="1" applyBorder="1" applyAlignment="1">
      <alignment horizontal="left" vertical="center"/>
    </xf>
    <xf numFmtId="1" fontId="18" fillId="5" borderId="1" xfId="0" applyNumberFormat="1" applyFont="1" applyFill="1" applyBorder="1" applyAlignment="1">
      <alignment horizontal="left" vertical="center" wrapText="1"/>
    </xf>
    <xf numFmtId="44" fontId="18" fillId="5" borderId="1" xfId="16" applyNumberFormat="1" applyFont="1" applyFill="1" applyBorder="1" applyAlignment="1">
      <alignment horizontal="left" vertical="center" wrapText="1"/>
    </xf>
    <xf numFmtId="168" fontId="18" fillId="5" borderId="1" xfId="17" applyNumberFormat="1" applyFont="1" applyFill="1" applyBorder="1" applyAlignment="1">
      <alignment horizontal="left" vertical="center" wrapText="1"/>
    </xf>
    <xf numFmtId="169" fontId="18" fillId="5" borderId="1" xfId="17" applyNumberFormat="1" applyFont="1" applyFill="1" applyBorder="1" applyAlignment="1">
      <alignment horizontal="left" vertical="center"/>
    </xf>
    <xf numFmtId="0" fontId="18" fillId="5" borderId="1" xfId="33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44" fontId="15" fillId="5" borderId="1" xfId="19" applyNumberFormat="1" applyFont="1" applyFill="1" applyBorder="1" applyAlignment="1">
      <alignment horizontal="left" vertical="center" wrapText="1"/>
    </xf>
    <xf numFmtId="44" fontId="15" fillId="5" borderId="1" xfId="13" applyNumberFormat="1" applyFont="1" applyFill="1" applyBorder="1" applyAlignment="1">
      <alignment horizontal="left" vertical="center" wrapText="1"/>
    </xf>
    <xf numFmtId="168" fontId="15" fillId="5" borderId="1" xfId="16" applyNumberFormat="1" applyFont="1" applyFill="1" applyBorder="1" applyAlignment="1">
      <alignment horizontal="left" vertical="center"/>
    </xf>
    <xf numFmtId="44" fontId="15" fillId="5" borderId="1" xfId="16" applyNumberFormat="1" applyFont="1" applyFill="1" applyBorder="1" applyAlignment="1">
      <alignment horizontal="left" vertical="center"/>
    </xf>
    <xf numFmtId="44" fontId="18" fillId="5" borderId="1" xfId="16" applyNumberFormat="1" applyFont="1" applyFill="1" applyBorder="1" applyAlignment="1">
      <alignment horizontal="left" vertical="center"/>
    </xf>
    <xf numFmtId="168" fontId="15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vertical="center" wrapText="1"/>
    </xf>
    <xf numFmtId="44" fontId="15" fillId="5" borderId="1" xfId="0" applyNumberFormat="1" applyFont="1" applyFill="1" applyBorder="1" applyAlignment="1">
      <alignment horizontal="right" vertical="center" wrapText="1"/>
    </xf>
    <xf numFmtId="44" fontId="18" fillId="5" borderId="1" xfId="13" applyNumberFormat="1" applyFont="1" applyFill="1" applyBorder="1" applyAlignment="1">
      <alignment horizontal="right" vertical="center" wrapText="1"/>
    </xf>
    <xf numFmtId="44" fontId="18" fillId="5" borderId="1" xfId="19" applyNumberFormat="1" applyFont="1" applyFill="1" applyBorder="1" applyAlignment="1">
      <alignment horizontal="left" vertical="center" wrapText="1"/>
    </xf>
    <xf numFmtId="0" fontId="18" fillId="5" borderId="1" xfId="32" applyNumberFormat="1" applyFont="1" applyFill="1" applyBorder="1" applyAlignment="1" applyProtection="1">
      <alignment horizontal="left" vertical="center" wrapText="1"/>
    </xf>
    <xf numFmtId="44" fontId="15" fillId="5" borderId="1" xfId="15" applyNumberFormat="1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9" fontId="15" fillId="5" borderId="1" xfId="5" applyNumberFormat="1" applyFont="1" applyFill="1" applyBorder="1" applyAlignment="1">
      <alignment horizontal="left" vertical="center"/>
    </xf>
    <xf numFmtId="44" fontId="15" fillId="5" borderId="1" xfId="39" applyNumberFormat="1" applyFont="1" applyFill="1" applyBorder="1" applyAlignment="1" applyProtection="1">
      <alignment horizontal="left" vertical="center" wrapText="1"/>
    </xf>
    <xf numFmtId="44" fontId="23" fillId="5" borderId="1" xfId="0" applyNumberFormat="1" applyFont="1" applyFill="1" applyBorder="1" applyAlignment="1">
      <alignment horizontal="left" vertical="center"/>
    </xf>
    <xf numFmtId="44" fontId="15" fillId="5" borderId="1" xfId="7" applyNumberFormat="1" applyFont="1" applyFill="1" applyBorder="1" applyAlignment="1">
      <alignment horizontal="left" vertical="center"/>
    </xf>
    <xf numFmtId="44" fontId="18" fillId="5" borderId="1" xfId="0" applyNumberFormat="1" applyFont="1" applyFill="1" applyBorder="1" applyAlignment="1" applyProtection="1">
      <alignment horizontal="left" vertical="center" wrapText="1"/>
    </xf>
    <xf numFmtId="44" fontId="15" fillId="5" borderId="1" xfId="44" applyNumberFormat="1" applyFont="1" applyFill="1" applyBorder="1" applyAlignment="1">
      <alignment horizontal="left" vertical="center" wrapText="1"/>
    </xf>
    <xf numFmtId="44" fontId="15" fillId="5" borderId="1" xfId="5" applyNumberFormat="1" applyFont="1" applyFill="1" applyBorder="1" applyAlignment="1">
      <alignment horizontal="left" vertical="center"/>
    </xf>
    <xf numFmtId="44" fontId="15" fillId="5" borderId="1" xfId="4" applyNumberFormat="1" applyFont="1" applyFill="1" applyBorder="1" applyAlignment="1">
      <alignment horizontal="left" vertical="center" wrapText="1"/>
    </xf>
    <xf numFmtId="44" fontId="18" fillId="5" borderId="1" xfId="22" applyNumberFormat="1" applyFont="1" applyFill="1" applyBorder="1" applyAlignment="1">
      <alignment horizontal="left" vertical="center"/>
    </xf>
    <xf numFmtId="44" fontId="18" fillId="5" borderId="1" xfId="0" applyNumberFormat="1" applyFont="1" applyFill="1" applyBorder="1" applyAlignment="1">
      <alignment horizontal="left" vertical="center"/>
    </xf>
    <xf numFmtId="44" fontId="15" fillId="5" borderId="1" xfId="15" applyNumberFormat="1" applyFont="1" applyFill="1" applyBorder="1" applyAlignment="1">
      <alignment horizontal="left" vertical="center"/>
    </xf>
    <xf numFmtId="44" fontId="15" fillId="5" borderId="1" xfId="0" applyNumberFormat="1" applyFont="1" applyFill="1" applyBorder="1" applyAlignment="1" applyProtection="1">
      <alignment horizontal="left" vertical="center" wrapText="1"/>
    </xf>
    <xf numFmtId="44" fontId="15" fillId="5" borderId="1" xfId="11" applyNumberFormat="1" applyFont="1" applyFill="1" applyBorder="1" applyAlignment="1">
      <alignment horizontal="left" vertical="center"/>
    </xf>
    <xf numFmtId="44" fontId="15" fillId="5" borderId="1" xfId="29" applyNumberFormat="1" applyFont="1" applyFill="1" applyBorder="1" applyAlignment="1">
      <alignment horizontal="left" vertical="center" wrapText="1"/>
    </xf>
    <xf numFmtId="44" fontId="23" fillId="5" borderId="1" xfId="7" applyNumberFormat="1" applyFont="1" applyFill="1" applyBorder="1" applyAlignment="1">
      <alignment horizontal="left" vertical="center" wrapText="1"/>
    </xf>
    <xf numFmtId="44" fontId="15" fillId="5" borderId="1" xfId="18" applyNumberFormat="1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44" fontId="18" fillId="5" borderId="1" xfId="4" applyNumberFormat="1" applyFont="1" applyFill="1" applyBorder="1" applyAlignment="1">
      <alignment horizontal="left" vertical="center"/>
    </xf>
    <xf numFmtId="44" fontId="15" fillId="5" borderId="1" xfId="39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/>
    </xf>
    <xf numFmtId="164" fontId="18" fillId="5" borderId="1" xfId="10" applyNumberFormat="1" applyFont="1" applyFill="1" applyBorder="1" applyAlignment="1">
      <alignment horizontal="left" vertical="center" wrapText="1"/>
    </xf>
    <xf numFmtId="44" fontId="15" fillId="5" borderId="1" xfId="2" applyNumberFormat="1" applyFont="1" applyFill="1" applyBorder="1" applyAlignment="1" applyProtection="1">
      <alignment horizontal="left" vertical="center" wrapText="1"/>
    </xf>
    <xf numFmtId="44" fontId="15" fillId="5" borderId="1" xfId="36" applyNumberFormat="1" applyFont="1" applyFill="1" applyBorder="1" applyAlignment="1">
      <alignment horizontal="left" vertical="center" wrapText="1"/>
    </xf>
    <xf numFmtId="44" fontId="18" fillId="5" borderId="1" xfId="39" applyNumberFormat="1" applyFont="1" applyFill="1" applyBorder="1" applyAlignment="1" applyProtection="1">
      <alignment horizontal="left" vertical="center" wrapText="1"/>
    </xf>
    <xf numFmtId="44" fontId="15" fillId="5" borderId="1" xfId="7" applyNumberFormat="1" applyFont="1" applyFill="1" applyBorder="1" applyAlignment="1">
      <alignment horizontal="left" vertical="center" wrapText="1"/>
    </xf>
    <xf numFmtId="44" fontId="23" fillId="5" borderId="1" xfId="8" applyNumberFormat="1" applyFont="1" applyFill="1" applyBorder="1" applyAlignment="1">
      <alignment horizontal="left" vertical="center" wrapText="1"/>
    </xf>
    <xf numFmtId="44" fontId="15" fillId="5" borderId="1" xfId="4" applyNumberFormat="1" applyFont="1" applyFill="1" applyBorder="1" applyAlignment="1">
      <alignment horizontal="left" vertical="center"/>
    </xf>
    <xf numFmtId="44" fontId="18" fillId="5" borderId="1" xfId="44" applyNumberFormat="1" applyFont="1" applyFill="1" applyBorder="1" applyAlignment="1" applyProtection="1">
      <alignment horizontal="left" vertical="center" wrapText="1"/>
    </xf>
    <xf numFmtId="169" fontId="23" fillId="5" borderId="1" xfId="5" applyNumberFormat="1" applyFont="1" applyFill="1" applyBorder="1" applyAlignment="1">
      <alignment horizontal="left" vertical="center" wrapText="1"/>
    </xf>
    <xf numFmtId="44" fontId="18" fillId="5" borderId="1" xfId="3" applyNumberFormat="1" applyFont="1" applyFill="1" applyBorder="1" applyAlignment="1" applyProtection="1">
      <alignment horizontal="left" vertical="center" wrapText="1"/>
    </xf>
    <xf numFmtId="44" fontId="15" fillId="5" borderId="1" xfId="35" applyNumberFormat="1" applyFont="1" applyFill="1" applyBorder="1" applyAlignment="1">
      <alignment horizontal="left" vertical="center" wrapText="1"/>
    </xf>
    <xf numFmtId="44" fontId="23" fillId="5" borderId="1" xfId="5" applyNumberFormat="1" applyFont="1" applyFill="1" applyBorder="1" applyAlignment="1">
      <alignment horizontal="left" vertical="center"/>
    </xf>
    <xf numFmtId="0" fontId="18" fillId="5" borderId="1" xfId="2" applyFont="1" applyFill="1" applyBorder="1" applyAlignment="1" applyProtection="1">
      <alignment horizontal="left" vertical="center" wrapText="1"/>
    </xf>
    <xf numFmtId="44" fontId="18" fillId="5" borderId="1" xfId="9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44" fontId="16" fillId="0" borderId="1" xfId="16" applyNumberFormat="1" applyFont="1" applyFill="1" applyBorder="1" applyAlignment="1">
      <alignment horizontal="left" vertical="center"/>
    </xf>
    <xf numFmtId="0" fontId="15" fillId="5" borderId="1" xfId="0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horizontal="left" vertical="center" wrapText="1"/>
    </xf>
    <xf numFmtId="1" fontId="18" fillId="5" borderId="4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68" fontId="18" fillId="5" borderId="1" xfId="12" applyNumberFormat="1" applyFont="1" applyFill="1" applyBorder="1" applyAlignment="1">
      <alignment vertical="center" wrapText="1"/>
    </xf>
    <xf numFmtId="0" fontId="18" fillId="5" borderId="1" xfId="24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169" fontId="18" fillId="5" borderId="1" xfId="6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2" fillId="5" borderId="1" xfId="33" applyFont="1" applyFill="1" applyBorder="1" applyAlignment="1">
      <alignment horizontal="left" wrapText="1"/>
    </xf>
    <xf numFmtId="169" fontId="2" fillId="5" borderId="1" xfId="12" applyNumberFormat="1" applyFont="1" applyFill="1" applyBorder="1" applyAlignment="1">
      <alignment wrapText="1"/>
    </xf>
    <xf numFmtId="0" fontId="23" fillId="5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5" fillId="0" borderId="1" xfId="45" applyFont="1" applyFill="1" applyBorder="1" applyAlignment="1"/>
    <xf numFmtId="0" fontId="15" fillId="0" borderId="1" xfId="45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44" fontId="16" fillId="0" borderId="14" xfId="0" applyNumberFormat="1" applyFont="1" applyBorder="1" applyAlignment="1">
      <alignment horizontal="left" vertical="center" wrapText="1"/>
    </xf>
    <xf numFmtId="44" fontId="16" fillId="0" borderId="4" xfId="0" applyNumberFormat="1" applyFont="1" applyBorder="1" applyAlignment="1">
      <alignment horizontal="left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Alignment="1"/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8" fontId="3" fillId="4" borderId="24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68" fontId="3" fillId="4" borderId="27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25" fillId="0" borderId="1" xfId="0" applyFont="1" applyBorder="1"/>
    <xf numFmtId="0" fontId="0" fillId="0" borderId="1" xfId="0" applyBorder="1"/>
    <xf numFmtId="168" fontId="0" fillId="0" borderId="1" xfId="0" applyNumberFormat="1" applyBorder="1"/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7" fillId="0" borderId="1" xfId="0" applyFont="1" applyFill="1" applyBorder="1"/>
    <xf numFmtId="168" fontId="27" fillId="0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27" fillId="0" borderId="1" xfId="0" applyNumberFormat="1" applyFont="1" applyFill="1" applyBorder="1"/>
    <xf numFmtId="0" fontId="25" fillId="0" borderId="1" xfId="0" applyFont="1" applyBorder="1" applyAlignment="1"/>
    <xf numFmtId="168" fontId="25" fillId="0" borderId="1" xfId="0" applyNumberFormat="1" applyFont="1" applyBorder="1" applyAlignment="1"/>
    <xf numFmtId="0" fontId="15" fillId="5" borderId="1" xfId="0" applyFont="1" applyFill="1" applyBorder="1" applyAlignment="1"/>
    <xf numFmtId="0" fontId="15" fillId="5" borderId="1" xfId="0" applyFont="1" applyFill="1" applyBorder="1" applyAlignment="1">
      <alignment wrapText="1"/>
    </xf>
    <xf numFmtId="168" fontId="15" fillId="5" borderId="1" xfId="0" applyNumberFormat="1" applyFont="1" applyFill="1" applyBorder="1" applyAlignment="1"/>
  </cellXfs>
  <cellStyles count="48">
    <cellStyle name="Excel Built-in Normal" xfId="1"/>
    <cellStyle name="Excel Built-in Normal 2" xfId="2"/>
    <cellStyle name="Excel Built-in Normal_FORMATO NUMERAL 4 DICIEMBRE 2014 VIATICOS" xfId="3"/>
    <cellStyle name="Millares" xfId="4" builtinId="3"/>
    <cellStyle name="Millares 2" xfId="5"/>
    <cellStyle name="Millares 2 2 2 7" xfId="6"/>
    <cellStyle name="Millares 5" xfId="7"/>
    <cellStyle name="Millares 5 2" xfId="8"/>
    <cellStyle name="Millares 5 2 2" xfId="9"/>
    <cellStyle name="Millares 5 2 2 7" xfId="10"/>
    <cellStyle name="Moneda" xfId="11" builtinId="4"/>
    <cellStyle name="Moneda 12 2" xfId="12"/>
    <cellStyle name="Moneda 2" xfId="13"/>
    <cellStyle name="Moneda 2 2" xfId="14"/>
    <cellStyle name="Moneda 2 2 2" xfId="15"/>
    <cellStyle name="Moneda 2 3" xfId="16"/>
    <cellStyle name="Moneda 2 33" xfId="17"/>
    <cellStyle name="Moneda 2 5 3" xfId="18"/>
    <cellStyle name="Moneda 2_FORMATO NUMERAL 4 DICIEMBRE 2014 VIATICOS" xfId="19"/>
    <cellStyle name="Moneda 26" xfId="20"/>
    <cellStyle name="Moneda 5" xfId="21"/>
    <cellStyle name="Moneda 5 2" xfId="22"/>
    <cellStyle name="Normal" xfId="0" builtinId="0"/>
    <cellStyle name="Normal 10 3 2" xfId="23"/>
    <cellStyle name="Normal 10 5" xfId="24"/>
    <cellStyle name="Normal 11" xfId="25"/>
    <cellStyle name="Normal 15 10" xfId="26"/>
    <cellStyle name="Normal 17 2" xfId="27"/>
    <cellStyle name="Normal 2" xfId="28"/>
    <cellStyle name="Normal 2 2" xfId="29"/>
    <cellStyle name="Normal 21" xfId="30"/>
    <cellStyle name="Normal 23" xfId="31"/>
    <cellStyle name="Normal 3" xfId="32"/>
    <cellStyle name="Normal 3_OCUPADAS ARTES 26 AGO" xfId="33"/>
    <cellStyle name="Normal 4 10" xfId="34"/>
    <cellStyle name="Normal 4 10 2" xfId="35"/>
    <cellStyle name="Normal 4 10 3" xfId="45"/>
    <cellStyle name="Normal 4 10_FORMATO NUMERAL 4 DICIEMBRE 2014 VIATICOS" xfId="36"/>
    <cellStyle name="Normal 7 10" xfId="37"/>
    <cellStyle name="Normal 7 10 2" xfId="38"/>
    <cellStyle name="Normal 7 10 2 3" xfId="47"/>
    <cellStyle name="Normal 7 10_FORMATO NUMERAL 4 DICIEMBRE 2014 VIATICOS" xfId="39"/>
    <cellStyle name="Normal 8" xfId="40"/>
    <cellStyle name="Normal 8 2" xfId="41"/>
    <cellStyle name="Normal 8 2 3" xfId="46"/>
    <cellStyle name="Normal 9 2" xfId="42"/>
    <cellStyle name="Normal 9 2 3" xfId="43"/>
    <cellStyle name="Normal 9 2_FORMATO NUMERAL 4 DICIEMBRE 2014 VIATICOS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738450</xdr:colOff>
      <xdr:row>1</xdr:row>
      <xdr:rowOff>41868</xdr:rowOff>
    </xdr:from>
    <xdr:to>
      <xdr:col>2</xdr:col>
      <xdr:colOff>541774</xdr:colOff>
      <xdr:row>6</xdr:row>
      <xdr:rowOff>89597</xdr:rowOff>
    </xdr:to>
    <xdr:pic>
      <xdr:nvPicPr>
        <xdr:cNvPr id="235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065" y="293077"/>
          <a:ext cx="2639890" cy="916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1525642</xdr:colOff>
      <xdr:row>1</xdr:row>
      <xdr:rowOff>76638</xdr:rowOff>
    </xdr:from>
    <xdr:to>
      <xdr:col>2</xdr:col>
      <xdr:colOff>1437727</xdr:colOff>
      <xdr:row>6</xdr:row>
      <xdr:rowOff>108607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3573" y="328448"/>
          <a:ext cx="2638206" cy="940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403622</xdr:colOff>
      <xdr:row>1</xdr:row>
      <xdr:rowOff>56753</xdr:rowOff>
    </xdr:from>
    <xdr:to>
      <xdr:col>2</xdr:col>
      <xdr:colOff>81360</xdr:colOff>
      <xdr:row>5</xdr:row>
      <xdr:rowOff>107950</xdr:rowOff>
    </xdr:to>
    <xdr:pic>
      <xdr:nvPicPr>
        <xdr:cNvPr id="219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622" y="304800"/>
          <a:ext cx="2822972" cy="775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133350</xdr:rowOff>
    </xdr:from>
    <xdr:to>
      <xdr:col>2</xdr:col>
      <xdr:colOff>1273969</xdr:colOff>
      <xdr:row>5</xdr:row>
      <xdr:rowOff>114300</xdr:rowOff>
    </xdr:to>
    <xdr:pic>
      <xdr:nvPicPr>
        <xdr:cNvPr id="229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95275"/>
          <a:ext cx="355044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9525</xdr:rowOff>
    </xdr:from>
    <xdr:to>
      <xdr:col>1</xdr:col>
      <xdr:colOff>2000250</xdr:colOff>
      <xdr:row>7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450"/>
          <a:ext cx="22669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3"/>
  <sheetViews>
    <sheetView showGridLines="0" tabSelected="1" zoomScale="91" zoomScaleNormal="91" workbookViewId="0">
      <selection activeCell="B8" sqref="B8:B9"/>
    </sheetView>
  </sheetViews>
  <sheetFormatPr baseColWidth="10" defaultColWidth="11.5703125" defaultRowHeight="12.75" x14ac:dyDescent="0.2"/>
  <cols>
    <col min="1" max="1" width="6.5703125" style="19" customWidth="1"/>
    <col min="2" max="2" width="42.5703125" style="20" customWidth="1"/>
    <col min="3" max="3" width="27.85546875" style="21" customWidth="1"/>
    <col min="4" max="4" width="12.42578125" style="21" customWidth="1"/>
    <col min="5" max="17" width="15.140625" style="21" customWidth="1"/>
    <col min="18" max="21" width="15.140625" style="21" hidden="1" customWidth="1"/>
    <col min="22" max="22" width="15.140625" style="21" customWidth="1"/>
    <col min="23" max="23" width="14.42578125" style="21" customWidth="1"/>
    <col min="24" max="24" width="12.140625" style="21" customWidth="1"/>
    <col min="25" max="29" width="11.5703125" style="23" customWidth="1"/>
    <col min="30" max="16384" width="11.5703125" style="23"/>
  </cols>
  <sheetData>
    <row r="1" spans="1:27" ht="19.5" customHeight="1" x14ac:dyDescent="0.2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7" ht="12.75" customHeight="1" x14ac:dyDescent="0.2">
      <c r="A2" s="200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7" ht="14.25" customHeight="1" x14ac:dyDescent="0.2">
      <c r="A3" s="202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7" ht="14.25" customHeight="1" x14ac:dyDescent="0.2">
      <c r="A4" s="200" t="s">
        <v>294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3"/>
      <c r="R4" s="203"/>
      <c r="S4" s="203"/>
      <c r="T4" s="203"/>
      <c r="U4" s="203"/>
      <c r="V4" s="203"/>
      <c r="W4" s="203"/>
      <c r="X4" s="203"/>
      <c r="Y4" s="28"/>
      <c r="Z4" s="28"/>
      <c r="AA4" s="28"/>
    </row>
    <row r="5" spans="1:27" ht="14.25" customHeight="1" x14ac:dyDescent="0.2">
      <c r="A5" s="202" t="s">
        <v>880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  <c r="R5" s="203"/>
      <c r="S5" s="203"/>
      <c r="T5" s="203"/>
      <c r="U5" s="203"/>
      <c r="V5" s="203"/>
      <c r="W5" s="203"/>
      <c r="X5" s="203"/>
      <c r="Y5" s="28"/>
      <c r="Z5" s="28"/>
      <c r="AA5" s="28"/>
    </row>
    <row r="6" spans="1:27" ht="14.25" customHeight="1" x14ac:dyDescent="0.2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203"/>
      <c r="S6" s="203"/>
      <c r="T6" s="203"/>
      <c r="U6" s="203"/>
      <c r="V6" s="203"/>
      <c r="W6" s="203"/>
      <c r="X6" s="203"/>
      <c r="Y6" s="29"/>
      <c r="Z6" s="29"/>
      <c r="AA6" s="29"/>
    </row>
    <row r="7" spans="1:27" ht="13.5" thickBot="1" x14ac:dyDescent="0.25">
      <c r="A7" s="198" t="s">
        <v>1040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9"/>
      <c r="S7" s="199"/>
      <c r="T7" s="199"/>
      <c r="U7" s="199"/>
      <c r="V7" s="199"/>
      <c r="W7" s="199"/>
      <c r="X7" s="199"/>
    </row>
    <row r="8" spans="1:27" s="22" customFormat="1" ht="12.95" customHeight="1" x14ac:dyDescent="0.2">
      <c r="A8" s="190" t="s">
        <v>7</v>
      </c>
      <c r="B8" s="194" t="s">
        <v>11</v>
      </c>
      <c r="C8" s="196" t="s">
        <v>12</v>
      </c>
      <c r="D8" s="194" t="s">
        <v>13</v>
      </c>
      <c r="E8" s="194" t="s">
        <v>3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 t="s">
        <v>22</v>
      </c>
      <c r="S8" s="194"/>
      <c r="T8" s="194"/>
      <c r="U8" s="194"/>
      <c r="V8" s="194"/>
      <c r="W8" s="196" t="s">
        <v>21</v>
      </c>
      <c r="X8" s="192" t="s">
        <v>23</v>
      </c>
    </row>
    <row r="9" spans="1:27" s="22" customFormat="1" ht="24.75" thickBot="1" x14ac:dyDescent="0.25">
      <c r="A9" s="191"/>
      <c r="B9" s="195"/>
      <c r="C9" s="197"/>
      <c r="D9" s="195"/>
      <c r="E9" s="66" t="s">
        <v>436</v>
      </c>
      <c r="F9" s="66" t="s">
        <v>437</v>
      </c>
      <c r="G9" s="66" t="s">
        <v>14</v>
      </c>
      <c r="H9" s="66" t="s">
        <v>438</v>
      </c>
      <c r="I9" s="66" t="s">
        <v>439</v>
      </c>
      <c r="J9" s="66" t="s">
        <v>15</v>
      </c>
      <c r="K9" s="66" t="s">
        <v>16</v>
      </c>
      <c r="L9" s="66" t="s">
        <v>760</v>
      </c>
      <c r="M9" s="66" t="s">
        <v>17</v>
      </c>
      <c r="N9" s="66" t="s">
        <v>440</v>
      </c>
      <c r="O9" s="66" t="s">
        <v>762</v>
      </c>
      <c r="P9" s="92" t="s">
        <v>1033</v>
      </c>
      <c r="Q9" s="66" t="s">
        <v>8</v>
      </c>
      <c r="R9" s="66" t="s">
        <v>18</v>
      </c>
      <c r="S9" s="66" t="s">
        <v>740</v>
      </c>
      <c r="T9" s="66" t="s">
        <v>19</v>
      </c>
      <c r="U9" s="66" t="s">
        <v>441</v>
      </c>
      <c r="V9" s="66" t="s">
        <v>20</v>
      </c>
      <c r="W9" s="197"/>
      <c r="X9" s="193"/>
    </row>
    <row r="10" spans="1:27" s="22" customFormat="1" ht="60.75" customHeight="1" x14ac:dyDescent="0.2">
      <c r="A10" s="72">
        <v>1</v>
      </c>
      <c r="B10" s="96" t="s">
        <v>442</v>
      </c>
      <c r="C10" s="96" t="s">
        <v>443</v>
      </c>
      <c r="D10" s="97">
        <v>2885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f t="shared" ref="P10:P16" si="0">(D10+E10+F10+G10+H10+I10+J10+K10+L10+N10)/2</f>
        <v>1442.5</v>
      </c>
      <c r="Q10" s="96">
        <f>SUM(D10:N10)+P10</f>
        <v>4327.5</v>
      </c>
      <c r="R10" s="96">
        <f t="shared" ref="R10:R39" si="1">(D10+E10+F10+G10+H10+I10+J10+K10+N10)*3%</f>
        <v>86.55</v>
      </c>
      <c r="S10" s="96">
        <f>(D10+E10+F10+G10+H10+I10+J10+K10+N10)*11%</f>
        <v>317.35000000000002</v>
      </c>
      <c r="T10" s="96" t="s">
        <v>444</v>
      </c>
      <c r="U10" s="96">
        <v>0</v>
      </c>
      <c r="V10" s="51">
        <f>(R10+S10+U10)</f>
        <v>403.9</v>
      </c>
      <c r="W10" s="51">
        <f t="shared" ref="W10:W72" si="2">Q10-V10</f>
        <v>3923.6</v>
      </c>
      <c r="X10" s="51">
        <v>0</v>
      </c>
    </row>
    <row r="11" spans="1:27" s="22" customFormat="1" ht="33.950000000000003" customHeight="1" x14ac:dyDescent="0.2">
      <c r="A11" s="72">
        <v>2</v>
      </c>
      <c r="B11" s="45" t="s">
        <v>445</v>
      </c>
      <c r="C11" s="99" t="s">
        <v>1022</v>
      </c>
      <c r="D11" s="100">
        <v>1074</v>
      </c>
      <c r="E11" s="101">
        <v>1000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600</v>
      </c>
      <c r="M11" s="102">
        <v>250</v>
      </c>
      <c r="N11" s="102">
        <v>0</v>
      </c>
      <c r="O11" s="102">
        <v>0</v>
      </c>
      <c r="P11" s="98">
        <f t="shared" si="0"/>
        <v>1337</v>
      </c>
      <c r="Q11" s="96">
        <f t="shared" ref="Q11:Q74" si="3">SUM(D11:N11)+P11</f>
        <v>4261</v>
      </c>
      <c r="R11" s="99">
        <f>(D11+E11+F11+G11+H11+I11+J11+K11+N11+L11)*3%</f>
        <v>80.22</v>
      </c>
      <c r="S11" s="99">
        <f>(D11+E11+F11+G11+H11+I11+J11+K11+N11+L11)*11%</f>
        <v>294.14</v>
      </c>
      <c r="T11" s="99">
        <v>0</v>
      </c>
      <c r="U11" s="96">
        <v>0</v>
      </c>
      <c r="V11" s="17">
        <f t="shared" ref="V11:V72" si="4">(R11+S11+U11)</f>
        <v>374.36</v>
      </c>
      <c r="W11" s="17">
        <f t="shared" si="2"/>
        <v>3886.64</v>
      </c>
      <c r="X11" s="51">
        <v>0</v>
      </c>
    </row>
    <row r="12" spans="1:27" s="22" customFormat="1" ht="33.950000000000003" customHeight="1" x14ac:dyDescent="0.2">
      <c r="A12" s="72">
        <v>3</v>
      </c>
      <c r="B12" s="103" t="s">
        <v>447</v>
      </c>
      <c r="C12" s="103" t="s">
        <v>448</v>
      </c>
      <c r="D12" s="102">
        <v>1350</v>
      </c>
      <c r="E12" s="102">
        <v>2000</v>
      </c>
      <c r="F12" s="102">
        <v>0</v>
      </c>
      <c r="G12" s="102">
        <v>0</v>
      </c>
      <c r="H12" s="102">
        <v>1600</v>
      </c>
      <c r="I12" s="102">
        <v>2900</v>
      </c>
      <c r="J12" s="102">
        <v>0</v>
      </c>
      <c r="K12" s="102">
        <v>50</v>
      </c>
      <c r="L12" s="102">
        <v>0</v>
      </c>
      <c r="M12" s="102">
        <v>250</v>
      </c>
      <c r="N12" s="102">
        <v>0</v>
      </c>
      <c r="O12" s="102">
        <v>0</v>
      </c>
      <c r="P12" s="98">
        <f t="shared" si="0"/>
        <v>3950</v>
      </c>
      <c r="Q12" s="96">
        <f t="shared" si="3"/>
        <v>12100</v>
      </c>
      <c r="R12" s="99">
        <f t="shared" si="1"/>
        <v>237</v>
      </c>
      <c r="S12" s="99">
        <f>(D12+E12+F12+G12+H12+I12+J12+K12+N12)*13%</f>
        <v>1027</v>
      </c>
      <c r="T12" s="99">
        <v>145.13</v>
      </c>
      <c r="U12" s="96">
        <v>106.18</v>
      </c>
      <c r="V12" s="17">
        <f t="shared" si="4"/>
        <v>1370.18</v>
      </c>
      <c r="W12" s="17">
        <f t="shared" si="2"/>
        <v>10729.82</v>
      </c>
      <c r="X12" s="51">
        <v>0</v>
      </c>
    </row>
    <row r="13" spans="1:27" s="22" customFormat="1" ht="33.950000000000003" customHeight="1" x14ac:dyDescent="0.2">
      <c r="A13" s="72">
        <v>4</v>
      </c>
      <c r="B13" s="99" t="s">
        <v>449</v>
      </c>
      <c r="C13" s="103" t="s">
        <v>448</v>
      </c>
      <c r="D13" s="104">
        <v>1350</v>
      </c>
      <c r="E13" s="102">
        <v>2000</v>
      </c>
      <c r="F13" s="102">
        <v>0</v>
      </c>
      <c r="G13" s="102">
        <v>0</v>
      </c>
      <c r="H13" s="102">
        <v>0</v>
      </c>
      <c r="I13" s="102">
        <v>4500</v>
      </c>
      <c r="J13" s="102">
        <v>0</v>
      </c>
      <c r="K13" s="102">
        <v>0</v>
      </c>
      <c r="L13" s="102">
        <v>0</v>
      </c>
      <c r="M13" s="102">
        <v>250</v>
      </c>
      <c r="N13" s="102">
        <v>0</v>
      </c>
      <c r="O13" s="102">
        <v>0</v>
      </c>
      <c r="P13" s="98">
        <f t="shared" si="0"/>
        <v>3925</v>
      </c>
      <c r="Q13" s="96">
        <f t="shared" si="3"/>
        <v>12025</v>
      </c>
      <c r="R13" s="99">
        <f t="shared" si="1"/>
        <v>235.5</v>
      </c>
      <c r="S13" s="99">
        <f>(D13+E13+F13+G13+H13+I13+J13+K13+N13)*13%</f>
        <v>1020.5</v>
      </c>
      <c r="T13" s="99">
        <v>143.03</v>
      </c>
      <c r="U13" s="96">
        <v>0</v>
      </c>
      <c r="V13" s="17">
        <f t="shared" si="4"/>
        <v>1256</v>
      </c>
      <c r="W13" s="17">
        <f t="shared" si="2"/>
        <v>10769</v>
      </c>
      <c r="X13" s="51">
        <v>0</v>
      </c>
    </row>
    <row r="14" spans="1:27" s="22" customFormat="1" ht="33.950000000000003" customHeight="1" x14ac:dyDescent="0.2">
      <c r="A14" s="72">
        <v>5</v>
      </c>
      <c r="B14" s="103" t="s">
        <v>450</v>
      </c>
      <c r="C14" s="103" t="s">
        <v>448</v>
      </c>
      <c r="D14" s="102">
        <v>1350</v>
      </c>
      <c r="E14" s="102">
        <v>2000</v>
      </c>
      <c r="F14" s="102">
        <v>0</v>
      </c>
      <c r="G14" s="102">
        <v>0</v>
      </c>
      <c r="H14" s="102">
        <v>1600</v>
      </c>
      <c r="I14" s="102">
        <v>2900</v>
      </c>
      <c r="J14" s="102">
        <v>0</v>
      </c>
      <c r="K14" s="102">
        <v>0</v>
      </c>
      <c r="L14" s="102">
        <v>0</v>
      </c>
      <c r="M14" s="102">
        <v>250</v>
      </c>
      <c r="N14" s="102">
        <v>0</v>
      </c>
      <c r="O14" s="102">
        <v>0</v>
      </c>
      <c r="P14" s="98">
        <f t="shared" si="0"/>
        <v>3925</v>
      </c>
      <c r="Q14" s="96">
        <f t="shared" si="3"/>
        <v>12025</v>
      </c>
      <c r="R14" s="99">
        <f t="shared" si="1"/>
        <v>235.5</v>
      </c>
      <c r="S14" s="99">
        <f>(D14+E14+F14+G14+H14+I14+J14+K14+N14)*13%</f>
        <v>1020.5</v>
      </c>
      <c r="T14" s="99">
        <v>143.03</v>
      </c>
      <c r="U14" s="96">
        <v>0</v>
      </c>
      <c r="V14" s="17">
        <f t="shared" si="4"/>
        <v>1256</v>
      </c>
      <c r="W14" s="17">
        <f t="shared" si="2"/>
        <v>10769</v>
      </c>
      <c r="X14" s="51">
        <v>0</v>
      </c>
    </row>
    <row r="15" spans="1:27" s="22" customFormat="1" ht="33.950000000000003" customHeight="1" x14ac:dyDescent="0.2">
      <c r="A15" s="72">
        <v>6</v>
      </c>
      <c r="B15" s="99" t="s">
        <v>451</v>
      </c>
      <c r="C15" s="99" t="s">
        <v>1002</v>
      </c>
      <c r="D15" s="104">
        <v>1634</v>
      </c>
      <c r="E15" s="102">
        <v>2400</v>
      </c>
      <c r="F15" s="102">
        <v>0</v>
      </c>
      <c r="G15" s="102">
        <v>0</v>
      </c>
      <c r="H15" s="102">
        <v>2200</v>
      </c>
      <c r="I15" s="102">
        <v>3200</v>
      </c>
      <c r="J15" s="102">
        <v>0</v>
      </c>
      <c r="K15" s="102">
        <v>75</v>
      </c>
      <c r="L15" s="102">
        <v>0</v>
      </c>
      <c r="M15" s="102">
        <v>250</v>
      </c>
      <c r="N15" s="102">
        <v>0</v>
      </c>
      <c r="O15" s="102">
        <v>0</v>
      </c>
      <c r="P15" s="98">
        <f t="shared" si="0"/>
        <v>4754.5</v>
      </c>
      <c r="Q15" s="96">
        <f t="shared" si="3"/>
        <v>14513.5</v>
      </c>
      <c r="R15" s="99">
        <f t="shared" si="1"/>
        <v>285.27</v>
      </c>
      <c r="S15" s="99">
        <f>(D15+E15+F15+G15+H15+I15+J15+K15+N15)*14%</f>
        <v>1331.26</v>
      </c>
      <c r="T15" s="99">
        <v>207.96</v>
      </c>
      <c r="U15" s="96">
        <v>0</v>
      </c>
      <c r="V15" s="17">
        <f t="shared" si="4"/>
        <v>1616.53</v>
      </c>
      <c r="W15" s="17">
        <f t="shared" si="2"/>
        <v>12896.97</v>
      </c>
      <c r="X15" s="51">
        <v>0</v>
      </c>
    </row>
    <row r="16" spans="1:27" s="22" customFormat="1" ht="33.950000000000003" customHeight="1" x14ac:dyDescent="0.2">
      <c r="A16" s="72">
        <v>7</v>
      </c>
      <c r="B16" s="99" t="s">
        <v>452</v>
      </c>
      <c r="C16" s="99" t="s">
        <v>749</v>
      </c>
      <c r="D16" s="104">
        <v>1476</v>
      </c>
      <c r="E16" s="102">
        <v>2000</v>
      </c>
      <c r="F16" s="102">
        <v>0</v>
      </c>
      <c r="G16" s="102">
        <v>0</v>
      </c>
      <c r="H16" s="102">
        <v>1900</v>
      </c>
      <c r="I16" s="102">
        <v>2600</v>
      </c>
      <c r="J16" s="102">
        <v>0</v>
      </c>
      <c r="K16" s="102">
        <v>50</v>
      </c>
      <c r="L16" s="102">
        <v>0</v>
      </c>
      <c r="M16" s="102">
        <v>250</v>
      </c>
      <c r="N16" s="102">
        <v>0</v>
      </c>
      <c r="O16" s="102">
        <v>0</v>
      </c>
      <c r="P16" s="98">
        <f t="shared" si="0"/>
        <v>4013</v>
      </c>
      <c r="Q16" s="96">
        <f t="shared" si="3"/>
        <v>12289</v>
      </c>
      <c r="R16" s="99">
        <f t="shared" si="1"/>
        <v>240.78</v>
      </c>
      <c r="S16" s="99">
        <f>(D16+E16+F16+G16+H16+I16+J16+K16+N16)*14%</f>
        <v>1123.6400000000001</v>
      </c>
      <c r="T16" s="99">
        <v>146.41</v>
      </c>
      <c r="U16" s="96">
        <v>0</v>
      </c>
      <c r="V16" s="17">
        <f t="shared" si="4"/>
        <v>1364.42</v>
      </c>
      <c r="W16" s="17">
        <f t="shared" si="2"/>
        <v>10924.58</v>
      </c>
      <c r="X16" s="51">
        <v>0</v>
      </c>
    </row>
    <row r="17" spans="1:24" s="22" customFormat="1" ht="33.950000000000003" customHeight="1" x14ac:dyDescent="0.2">
      <c r="A17" s="72">
        <v>8</v>
      </c>
      <c r="B17" s="105" t="s">
        <v>832</v>
      </c>
      <c r="C17" s="106" t="s">
        <v>492</v>
      </c>
      <c r="D17" s="107">
        <v>1223</v>
      </c>
      <c r="E17" s="102">
        <v>0</v>
      </c>
      <c r="F17" s="102">
        <v>0</v>
      </c>
      <c r="G17" s="102">
        <v>0</v>
      </c>
      <c r="H17" s="102">
        <v>1300</v>
      </c>
      <c r="I17" s="102">
        <v>3200</v>
      </c>
      <c r="J17" s="102">
        <v>0</v>
      </c>
      <c r="K17" s="102">
        <v>0</v>
      </c>
      <c r="L17" s="102">
        <v>0</v>
      </c>
      <c r="M17" s="102">
        <v>250</v>
      </c>
      <c r="N17" s="102">
        <v>0</v>
      </c>
      <c r="O17" s="102">
        <v>0</v>
      </c>
      <c r="P17" s="98">
        <v>2148.08</v>
      </c>
      <c r="Q17" s="96">
        <f t="shared" si="3"/>
        <v>8121.08</v>
      </c>
      <c r="R17" s="99">
        <f t="shared" si="1"/>
        <v>171.69</v>
      </c>
      <c r="S17" s="99">
        <f>(D17+E17+F17+G17+H17+I17+J17+K17+N17)*12%</f>
        <v>686.76</v>
      </c>
      <c r="T17" s="99">
        <v>0</v>
      </c>
      <c r="U17" s="96">
        <v>0</v>
      </c>
      <c r="V17" s="17">
        <f t="shared" si="4"/>
        <v>858.45</v>
      </c>
      <c r="W17" s="17">
        <f t="shared" si="2"/>
        <v>7262.63</v>
      </c>
      <c r="X17" s="51">
        <v>0</v>
      </c>
    </row>
    <row r="18" spans="1:24" s="22" customFormat="1" ht="33.950000000000003" customHeight="1" x14ac:dyDescent="0.2">
      <c r="A18" s="72">
        <v>9</v>
      </c>
      <c r="B18" s="106" t="s">
        <v>757</v>
      </c>
      <c r="C18" s="106" t="s">
        <v>448</v>
      </c>
      <c r="D18" s="104">
        <v>1350</v>
      </c>
      <c r="E18" s="102">
        <v>0</v>
      </c>
      <c r="F18" s="102">
        <v>0</v>
      </c>
      <c r="G18" s="102">
        <v>0</v>
      </c>
      <c r="H18" s="102">
        <v>0</v>
      </c>
      <c r="I18" s="102">
        <v>4500</v>
      </c>
      <c r="J18" s="102">
        <v>0</v>
      </c>
      <c r="K18" s="102">
        <v>0</v>
      </c>
      <c r="L18" s="102">
        <v>0</v>
      </c>
      <c r="M18" s="102">
        <v>250</v>
      </c>
      <c r="N18" s="102">
        <v>0</v>
      </c>
      <c r="O18" s="102">
        <v>0</v>
      </c>
      <c r="P18" s="98">
        <v>2836.85</v>
      </c>
      <c r="Q18" s="96">
        <f t="shared" si="3"/>
        <v>8936.85</v>
      </c>
      <c r="R18" s="99">
        <f t="shared" si="1"/>
        <v>175.5</v>
      </c>
      <c r="S18" s="99">
        <f>(D18+E18+F18+G18+H18+I18+J18+K18+N18)*12%</f>
        <v>702</v>
      </c>
      <c r="T18" s="99">
        <v>61.96</v>
      </c>
      <c r="U18" s="96">
        <v>0</v>
      </c>
      <c r="V18" s="17">
        <f t="shared" si="4"/>
        <v>877.5</v>
      </c>
      <c r="W18" s="17">
        <f t="shared" si="2"/>
        <v>8059.35</v>
      </c>
      <c r="X18" s="51">
        <v>0</v>
      </c>
    </row>
    <row r="19" spans="1:24" s="22" customFormat="1" ht="45.75" customHeight="1" x14ac:dyDescent="0.2">
      <c r="A19" s="72">
        <v>10</v>
      </c>
      <c r="B19" s="99" t="s">
        <v>454</v>
      </c>
      <c r="C19" s="99" t="s">
        <v>443</v>
      </c>
      <c r="D19" s="104">
        <v>2885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98">
        <f>(D19+E19+F19+G19+H19+I19+J19+K19+L19+N19)/2</f>
        <v>1442.5</v>
      </c>
      <c r="Q19" s="96">
        <f t="shared" si="3"/>
        <v>4327.5</v>
      </c>
      <c r="R19" s="99">
        <f t="shared" si="1"/>
        <v>86.55</v>
      </c>
      <c r="S19" s="99">
        <f>(D19+E19+F19+G19+H19+I19+J19+K19+N19)*11%</f>
        <v>317.35000000000002</v>
      </c>
      <c r="T19" s="99" t="s">
        <v>444</v>
      </c>
      <c r="U19" s="96">
        <v>0</v>
      </c>
      <c r="V19" s="17">
        <f t="shared" si="4"/>
        <v>403.9</v>
      </c>
      <c r="W19" s="17">
        <f t="shared" si="2"/>
        <v>3923.6</v>
      </c>
      <c r="X19" s="51">
        <v>0</v>
      </c>
    </row>
    <row r="20" spans="1:24" s="22" customFormat="1" ht="33.950000000000003" customHeight="1" x14ac:dyDescent="0.2">
      <c r="A20" s="72">
        <v>11</v>
      </c>
      <c r="B20" s="99" t="s">
        <v>455</v>
      </c>
      <c r="C20" s="99" t="s">
        <v>1002</v>
      </c>
      <c r="D20" s="104">
        <v>1634</v>
      </c>
      <c r="E20" s="102">
        <v>2400</v>
      </c>
      <c r="F20" s="102">
        <v>0</v>
      </c>
      <c r="G20" s="102">
        <v>0</v>
      </c>
      <c r="H20" s="102">
        <v>3000</v>
      </c>
      <c r="I20" s="102">
        <v>2400</v>
      </c>
      <c r="J20" s="102">
        <v>0</v>
      </c>
      <c r="K20" s="102">
        <v>75</v>
      </c>
      <c r="L20" s="102">
        <v>0</v>
      </c>
      <c r="M20" s="102">
        <v>250</v>
      </c>
      <c r="N20" s="102">
        <v>0</v>
      </c>
      <c r="O20" s="102">
        <v>0</v>
      </c>
      <c r="P20" s="98">
        <f>(D20+E20+F20+G20+H20+I20+J20+K20+L20+N20)/2</f>
        <v>4754.5</v>
      </c>
      <c r="Q20" s="96">
        <f t="shared" si="3"/>
        <v>14513.5</v>
      </c>
      <c r="R20" s="99">
        <f t="shared" si="1"/>
        <v>285.27</v>
      </c>
      <c r="S20" s="99">
        <f>(D20+E20+F20+G20+H20+I20+J20+K20+N20)*11%</f>
        <v>1045.99</v>
      </c>
      <c r="T20" s="99">
        <v>207.96</v>
      </c>
      <c r="U20" s="96">
        <v>0</v>
      </c>
      <c r="V20" s="17">
        <f t="shared" si="4"/>
        <v>1331.26</v>
      </c>
      <c r="W20" s="17">
        <f t="shared" si="2"/>
        <v>13182.24</v>
      </c>
      <c r="X20" s="51">
        <v>0</v>
      </c>
    </row>
    <row r="21" spans="1:24" s="22" customFormat="1" ht="33.950000000000003" customHeight="1" x14ac:dyDescent="0.2">
      <c r="A21" s="72">
        <v>12</v>
      </c>
      <c r="B21" s="99" t="s">
        <v>456</v>
      </c>
      <c r="C21" s="99" t="s">
        <v>1002</v>
      </c>
      <c r="D21" s="104">
        <v>1634</v>
      </c>
      <c r="E21" s="102">
        <v>2400</v>
      </c>
      <c r="F21" s="102">
        <v>0</v>
      </c>
      <c r="G21" s="102">
        <v>0</v>
      </c>
      <c r="H21" s="102">
        <v>0</v>
      </c>
      <c r="I21" s="102">
        <v>5400</v>
      </c>
      <c r="J21" s="102">
        <v>0</v>
      </c>
      <c r="K21" s="102">
        <v>75</v>
      </c>
      <c r="L21" s="102">
        <v>0</v>
      </c>
      <c r="M21" s="102">
        <v>250</v>
      </c>
      <c r="N21" s="102">
        <v>0</v>
      </c>
      <c r="O21" s="102">
        <v>0</v>
      </c>
      <c r="P21" s="98">
        <v>4559.1099999999997</v>
      </c>
      <c r="Q21" s="96">
        <f t="shared" si="3"/>
        <v>14318.11</v>
      </c>
      <c r="R21" s="99">
        <f t="shared" si="1"/>
        <v>285.27</v>
      </c>
      <c r="S21" s="99">
        <f>(D21+E21+F21+G21+H21+I21+J21+K21+N21)*14%</f>
        <v>1331.26</v>
      </c>
      <c r="T21" s="99">
        <v>206.92</v>
      </c>
      <c r="U21" s="96">
        <v>0</v>
      </c>
      <c r="V21" s="17">
        <f t="shared" si="4"/>
        <v>1616.53</v>
      </c>
      <c r="W21" s="17">
        <f t="shared" si="2"/>
        <v>12701.58</v>
      </c>
      <c r="X21" s="51">
        <v>0</v>
      </c>
    </row>
    <row r="22" spans="1:24" s="22" customFormat="1" ht="33.950000000000003" customHeight="1" x14ac:dyDescent="0.2">
      <c r="A22" s="72">
        <v>13</v>
      </c>
      <c r="B22" s="99" t="s">
        <v>457</v>
      </c>
      <c r="C22" s="99" t="s">
        <v>743</v>
      </c>
      <c r="D22" s="104">
        <v>1634</v>
      </c>
      <c r="E22" s="102">
        <v>2000</v>
      </c>
      <c r="F22" s="102">
        <v>0</v>
      </c>
      <c r="G22" s="102">
        <v>0</v>
      </c>
      <c r="H22" s="102">
        <v>0</v>
      </c>
      <c r="I22" s="102">
        <v>5400</v>
      </c>
      <c r="J22" s="102">
        <v>0</v>
      </c>
      <c r="K22" s="102">
        <v>0</v>
      </c>
      <c r="L22" s="102">
        <v>0</v>
      </c>
      <c r="M22" s="102">
        <v>250</v>
      </c>
      <c r="N22" s="102">
        <v>0</v>
      </c>
      <c r="O22" s="102">
        <v>0</v>
      </c>
      <c r="P22" s="98">
        <f t="shared" ref="P22:P28" si="5">(D22+E22+F22+G22+H22+I22+J22+K22+L22+N22)/2</f>
        <v>4517</v>
      </c>
      <c r="Q22" s="96">
        <f t="shared" si="3"/>
        <v>13801</v>
      </c>
      <c r="R22" s="99">
        <f t="shared" si="1"/>
        <v>271.02</v>
      </c>
      <c r="S22" s="99">
        <f>(D22+E22+F22+G22+H22+I22+J22+K22+N22)*14%</f>
        <v>1264.76</v>
      </c>
      <c r="T22" s="99">
        <v>188.24</v>
      </c>
      <c r="U22" s="96">
        <v>121.42</v>
      </c>
      <c r="V22" s="17">
        <f t="shared" si="4"/>
        <v>1657.2</v>
      </c>
      <c r="W22" s="17">
        <f t="shared" si="2"/>
        <v>12143.8</v>
      </c>
      <c r="X22" s="51">
        <v>0</v>
      </c>
    </row>
    <row r="23" spans="1:24" s="22" customFormat="1" ht="33.950000000000003" customHeight="1" x14ac:dyDescent="0.2">
      <c r="A23" s="72">
        <v>14</v>
      </c>
      <c r="B23" s="103" t="s">
        <v>459</v>
      </c>
      <c r="C23" s="99" t="s">
        <v>749</v>
      </c>
      <c r="D23" s="102">
        <v>1476</v>
      </c>
      <c r="E23" s="102">
        <v>2000</v>
      </c>
      <c r="F23" s="102">
        <v>0</v>
      </c>
      <c r="G23" s="102">
        <v>0</v>
      </c>
      <c r="H23" s="102">
        <v>1900</v>
      </c>
      <c r="I23" s="102">
        <v>2600</v>
      </c>
      <c r="J23" s="102">
        <v>0</v>
      </c>
      <c r="K23" s="102">
        <v>0</v>
      </c>
      <c r="L23" s="102">
        <v>0</v>
      </c>
      <c r="M23" s="102">
        <v>250</v>
      </c>
      <c r="N23" s="102">
        <v>0</v>
      </c>
      <c r="O23" s="102">
        <v>0</v>
      </c>
      <c r="P23" s="98">
        <f t="shared" si="5"/>
        <v>3988</v>
      </c>
      <c r="Q23" s="96">
        <f t="shared" si="3"/>
        <v>12214</v>
      </c>
      <c r="R23" s="99">
        <f t="shared" si="1"/>
        <v>239.28</v>
      </c>
      <c r="S23" s="99">
        <f>(D23+E23+F23+G23+H23+I23+J23+K23+N23)*14%</f>
        <v>1116.6400000000001</v>
      </c>
      <c r="T23" s="99">
        <v>148.33000000000001</v>
      </c>
      <c r="U23" s="96">
        <v>0</v>
      </c>
      <c r="V23" s="17">
        <f t="shared" si="4"/>
        <v>1355.92</v>
      </c>
      <c r="W23" s="17">
        <f t="shared" si="2"/>
        <v>10858.08</v>
      </c>
      <c r="X23" s="51">
        <v>0</v>
      </c>
    </row>
    <row r="24" spans="1:24" s="22" customFormat="1" ht="33.950000000000003" customHeight="1" x14ac:dyDescent="0.2">
      <c r="A24" s="72">
        <v>15</v>
      </c>
      <c r="B24" s="103" t="s">
        <v>460</v>
      </c>
      <c r="C24" s="103" t="s">
        <v>749</v>
      </c>
      <c r="D24" s="102">
        <v>1476</v>
      </c>
      <c r="E24" s="102">
        <v>2000</v>
      </c>
      <c r="F24" s="102">
        <v>0</v>
      </c>
      <c r="G24" s="102">
        <v>0</v>
      </c>
      <c r="H24" s="102">
        <v>1900</v>
      </c>
      <c r="I24" s="102">
        <v>2600</v>
      </c>
      <c r="J24" s="102">
        <v>0</v>
      </c>
      <c r="K24" s="102">
        <v>35</v>
      </c>
      <c r="L24" s="102">
        <v>0</v>
      </c>
      <c r="M24" s="102">
        <v>250</v>
      </c>
      <c r="N24" s="102">
        <v>0</v>
      </c>
      <c r="O24" s="102">
        <v>0</v>
      </c>
      <c r="P24" s="98">
        <f t="shared" si="5"/>
        <v>4005.5</v>
      </c>
      <c r="Q24" s="96">
        <f t="shared" si="3"/>
        <v>12266.5</v>
      </c>
      <c r="R24" s="99">
        <f t="shared" si="1"/>
        <v>240.33</v>
      </c>
      <c r="S24" s="99">
        <f>(D24+E24+F24+G24+H24+I24+J24+K24+N24)*14%</f>
        <v>1121.54</v>
      </c>
      <c r="T24" s="99">
        <v>145.79</v>
      </c>
      <c r="U24" s="96">
        <v>0</v>
      </c>
      <c r="V24" s="17">
        <f t="shared" si="4"/>
        <v>1361.87</v>
      </c>
      <c r="W24" s="17">
        <f t="shared" si="2"/>
        <v>10904.63</v>
      </c>
      <c r="X24" s="51">
        <v>0</v>
      </c>
    </row>
    <row r="25" spans="1:24" s="22" customFormat="1" ht="51" customHeight="1" x14ac:dyDescent="0.2">
      <c r="A25" s="72">
        <v>16</v>
      </c>
      <c r="B25" s="99" t="s">
        <v>461</v>
      </c>
      <c r="C25" s="99" t="s">
        <v>998</v>
      </c>
      <c r="D25" s="104">
        <v>1634</v>
      </c>
      <c r="E25" s="102">
        <v>2400</v>
      </c>
      <c r="F25" s="102">
        <v>0</v>
      </c>
      <c r="G25" s="102">
        <v>0</v>
      </c>
      <c r="H25" s="102">
        <v>2200</v>
      </c>
      <c r="I25" s="102">
        <v>3200</v>
      </c>
      <c r="J25" s="102">
        <v>0</v>
      </c>
      <c r="K25" s="102">
        <v>75</v>
      </c>
      <c r="L25" s="102">
        <v>0</v>
      </c>
      <c r="M25" s="102">
        <v>250</v>
      </c>
      <c r="N25" s="102">
        <v>0</v>
      </c>
      <c r="O25" s="102">
        <v>0</v>
      </c>
      <c r="P25" s="98">
        <f t="shared" si="5"/>
        <v>4754.5</v>
      </c>
      <c r="Q25" s="96">
        <f t="shared" si="3"/>
        <v>14513.5</v>
      </c>
      <c r="R25" s="99">
        <f t="shared" si="1"/>
        <v>285.27</v>
      </c>
      <c r="S25" s="99">
        <f>(D25+E25+F25+G25+H25+I25+J25+K25+N25)*14%</f>
        <v>1331.26</v>
      </c>
      <c r="T25" s="99">
        <v>207.96</v>
      </c>
      <c r="U25" s="96">
        <v>0</v>
      </c>
      <c r="V25" s="17">
        <f t="shared" si="4"/>
        <v>1616.53</v>
      </c>
      <c r="W25" s="17">
        <f t="shared" si="2"/>
        <v>12896.97</v>
      </c>
      <c r="X25" s="51">
        <v>0</v>
      </c>
    </row>
    <row r="26" spans="1:24" s="22" customFormat="1" ht="33.950000000000003" customHeight="1" x14ac:dyDescent="0.2">
      <c r="A26" s="72">
        <v>17</v>
      </c>
      <c r="B26" s="99" t="s">
        <v>462</v>
      </c>
      <c r="C26" s="99" t="s">
        <v>463</v>
      </c>
      <c r="D26" s="104">
        <v>1105</v>
      </c>
      <c r="E26" s="102">
        <v>671</v>
      </c>
      <c r="F26" s="102">
        <v>0</v>
      </c>
      <c r="G26" s="102">
        <v>1000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250</v>
      </c>
      <c r="N26" s="102">
        <v>0</v>
      </c>
      <c r="O26" s="102">
        <v>0</v>
      </c>
      <c r="P26" s="98">
        <f t="shared" si="5"/>
        <v>1388</v>
      </c>
      <c r="Q26" s="96">
        <f t="shared" si="3"/>
        <v>4414</v>
      </c>
      <c r="R26" s="99">
        <f t="shared" si="1"/>
        <v>83.28</v>
      </c>
      <c r="S26" s="99">
        <f>(D26+E26+F26+G26+H26+I26+J26+K26+N26)*11%</f>
        <v>305.36</v>
      </c>
      <c r="T26" s="99">
        <v>0</v>
      </c>
      <c r="U26" s="96">
        <v>0</v>
      </c>
      <c r="V26" s="17">
        <f t="shared" si="4"/>
        <v>388.64</v>
      </c>
      <c r="W26" s="17">
        <f t="shared" si="2"/>
        <v>4025.36</v>
      </c>
      <c r="X26" s="51">
        <v>0</v>
      </c>
    </row>
    <row r="27" spans="1:24" s="22" customFormat="1" ht="33.950000000000003" customHeight="1" x14ac:dyDescent="0.2">
      <c r="A27" s="72">
        <v>18</v>
      </c>
      <c r="B27" s="99" t="s">
        <v>464</v>
      </c>
      <c r="C27" s="99" t="s">
        <v>999</v>
      </c>
      <c r="D27" s="104">
        <v>1476</v>
      </c>
      <c r="E27" s="102">
        <v>2000</v>
      </c>
      <c r="F27" s="102">
        <v>0</v>
      </c>
      <c r="G27" s="102">
        <v>1900</v>
      </c>
      <c r="H27" s="102">
        <v>0</v>
      </c>
      <c r="I27" s="102">
        <v>2600</v>
      </c>
      <c r="J27" s="102">
        <v>0</v>
      </c>
      <c r="K27" s="102">
        <v>50</v>
      </c>
      <c r="L27" s="102">
        <v>0</v>
      </c>
      <c r="M27" s="102">
        <v>250</v>
      </c>
      <c r="N27" s="102">
        <v>0</v>
      </c>
      <c r="O27" s="102">
        <v>0</v>
      </c>
      <c r="P27" s="98">
        <f t="shared" si="5"/>
        <v>4013</v>
      </c>
      <c r="Q27" s="96">
        <f t="shared" si="3"/>
        <v>12289</v>
      </c>
      <c r="R27" s="99">
        <f t="shared" si="1"/>
        <v>240.78</v>
      </c>
      <c r="S27" s="99">
        <f>(D27+E27+F27+G27+H27+I27+J27+K27+N27)*14%</f>
        <v>1123.6400000000001</v>
      </c>
      <c r="T27" s="99">
        <v>146.41</v>
      </c>
      <c r="U27" s="96">
        <v>0</v>
      </c>
      <c r="V27" s="17">
        <f t="shared" si="4"/>
        <v>1364.42</v>
      </c>
      <c r="W27" s="17">
        <f t="shared" si="2"/>
        <v>10924.58</v>
      </c>
      <c r="X27" s="51">
        <v>0</v>
      </c>
    </row>
    <row r="28" spans="1:24" s="22" customFormat="1" ht="33.950000000000003" customHeight="1" x14ac:dyDescent="0.2">
      <c r="A28" s="72">
        <v>19</v>
      </c>
      <c r="B28" s="99" t="s">
        <v>465</v>
      </c>
      <c r="C28" s="99" t="s">
        <v>466</v>
      </c>
      <c r="D28" s="104">
        <f>485*6</f>
        <v>2910</v>
      </c>
      <c r="E28" s="102">
        <v>0</v>
      </c>
      <c r="F28" s="102">
        <f>606.25*6</f>
        <v>3637.5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98">
        <f t="shared" si="5"/>
        <v>3273.75</v>
      </c>
      <c r="Q28" s="96">
        <f t="shared" si="3"/>
        <v>9821.25</v>
      </c>
      <c r="R28" s="99">
        <f t="shared" si="1"/>
        <v>196.43</v>
      </c>
      <c r="S28" s="99">
        <f>(D28+E28+F28+G28+H28+I28+J28+K28+N28)*11%</f>
        <v>720.23</v>
      </c>
      <c r="T28" s="99">
        <v>48.18</v>
      </c>
      <c r="U28" s="96">
        <v>0</v>
      </c>
      <c r="V28" s="17">
        <f t="shared" si="4"/>
        <v>916.66</v>
      </c>
      <c r="W28" s="17">
        <f t="shared" si="2"/>
        <v>8904.59</v>
      </c>
      <c r="X28" s="51">
        <v>0</v>
      </c>
    </row>
    <row r="29" spans="1:24" s="22" customFormat="1" ht="47.25" customHeight="1" x14ac:dyDescent="0.2">
      <c r="A29" s="72">
        <v>20</v>
      </c>
      <c r="B29" s="99" t="s">
        <v>467</v>
      </c>
      <c r="C29" s="99" t="s">
        <v>568</v>
      </c>
      <c r="D29" s="104">
        <f>485*3</f>
        <v>1455</v>
      </c>
      <c r="E29" s="102">
        <v>0</v>
      </c>
      <c r="F29" s="102">
        <f>363.75*3</f>
        <v>1091.25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98">
        <f>424.38*3</f>
        <v>1273.1400000000001</v>
      </c>
      <c r="Q29" s="96">
        <f t="shared" si="3"/>
        <v>3819.39</v>
      </c>
      <c r="R29" s="99">
        <f t="shared" si="1"/>
        <v>76.39</v>
      </c>
      <c r="S29" s="99">
        <f>(D29+E29+F29+G29+H29+I29+J29+K29+N29)*11%</f>
        <v>280.08999999999997</v>
      </c>
      <c r="T29" s="99">
        <v>0</v>
      </c>
      <c r="U29" s="96">
        <v>0</v>
      </c>
      <c r="V29" s="17">
        <f t="shared" si="4"/>
        <v>356.48</v>
      </c>
      <c r="W29" s="17">
        <f t="shared" si="2"/>
        <v>3462.91</v>
      </c>
      <c r="X29" s="51">
        <v>0</v>
      </c>
    </row>
    <row r="30" spans="1:24" s="22" customFormat="1" ht="33.950000000000003" customHeight="1" x14ac:dyDescent="0.2">
      <c r="A30" s="72">
        <v>21</v>
      </c>
      <c r="B30" s="99" t="s">
        <v>468</v>
      </c>
      <c r="C30" s="99" t="s">
        <v>917</v>
      </c>
      <c r="D30" s="104">
        <v>1476</v>
      </c>
      <c r="E30" s="102">
        <v>2000</v>
      </c>
      <c r="F30" s="102">
        <v>0</v>
      </c>
      <c r="G30" s="102">
        <v>1900</v>
      </c>
      <c r="H30" s="102">
        <v>0</v>
      </c>
      <c r="I30" s="102">
        <v>2600</v>
      </c>
      <c r="J30" s="102">
        <v>0</v>
      </c>
      <c r="K30" s="102">
        <v>35</v>
      </c>
      <c r="L30" s="102">
        <v>0</v>
      </c>
      <c r="M30" s="102">
        <v>250</v>
      </c>
      <c r="N30" s="102">
        <v>0</v>
      </c>
      <c r="O30" s="102">
        <v>0</v>
      </c>
      <c r="P30" s="98">
        <f t="shared" ref="P30:P35" si="6">(D30+E30+F30+G30+H30+I30+J30+K30+L30+N30)/2</f>
        <v>4005.5</v>
      </c>
      <c r="Q30" s="96">
        <f t="shared" si="3"/>
        <v>12266.5</v>
      </c>
      <c r="R30" s="99">
        <f t="shared" si="1"/>
        <v>240.33</v>
      </c>
      <c r="S30" s="99">
        <f>(D30+E30+F30+G30+H30+I30+J30+K30+N30)*14%</f>
        <v>1121.54</v>
      </c>
      <c r="T30" s="99">
        <v>145.79</v>
      </c>
      <c r="U30" s="96">
        <v>0</v>
      </c>
      <c r="V30" s="17">
        <f t="shared" si="4"/>
        <v>1361.87</v>
      </c>
      <c r="W30" s="17">
        <f t="shared" si="2"/>
        <v>10904.63</v>
      </c>
      <c r="X30" s="51">
        <v>0</v>
      </c>
    </row>
    <row r="31" spans="1:24" s="22" customFormat="1" ht="33.950000000000003" customHeight="1" x14ac:dyDescent="0.2">
      <c r="A31" s="72">
        <v>22</v>
      </c>
      <c r="B31" s="105" t="s">
        <v>755</v>
      </c>
      <c r="C31" s="106" t="s">
        <v>990</v>
      </c>
      <c r="D31" s="104">
        <v>1074</v>
      </c>
      <c r="E31" s="102">
        <v>0</v>
      </c>
      <c r="F31" s="102">
        <v>0</v>
      </c>
      <c r="G31" s="102">
        <v>1000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250</v>
      </c>
      <c r="N31" s="102">
        <v>0</v>
      </c>
      <c r="O31" s="102">
        <v>0</v>
      </c>
      <c r="P31" s="98">
        <f t="shared" si="6"/>
        <v>1037</v>
      </c>
      <c r="Q31" s="96">
        <f t="shared" si="3"/>
        <v>3361</v>
      </c>
      <c r="R31" s="99">
        <f t="shared" si="1"/>
        <v>62.22</v>
      </c>
      <c r="S31" s="99">
        <f>(D31+E31+F31+G31+H31+I31+J31+K31+N31)*11%</f>
        <v>228.14</v>
      </c>
      <c r="T31" s="99">
        <v>0</v>
      </c>
      <c r="U31" s="96">
        <v>0</v>
      </c>
      <c r="V31" s="17">
        <f t="shared" si="4"/>
        <v>290.36</v>
      </c>
      <c r="W31" s="17">
        <f t="shared" si="2"/>
        <v>3070.64</v>
      </c>
      <c r="X31" s="51">
        <v>0</v>
      </c>
    </row>
    <row r="32" spans="1:24" s="22" customFormat="1" ht="33.950000000000003" customHeight="1" x14ac:dyDescent="0.2">
      <c r="A32" s="72">
        <v>23</v>
      </c>
      <c r="B32" s="99" t="s">
        <v>469</v>
      </c>
      <c r="C32" s="103" t="s">
        <v>998</v>
      </c>
      <c r="D32" s="104">
        <v>1634</v>
      </c>
      <c r="E32" s="102">
        <v>2400</v>
      </c>
      <c r="F32" s="102">
        <v>0</v>
      </c>
      <c r="G32" s="102">
        <v>0</v>
      </c>
      <c r="H32" s="102">
        <v>2200</v>
      </c>
      <c r="I32" s="102">
        <v>3200</v>
      </c>
      <c r="J32" s="102">
        <v>0</v>
      </c>
      <c r="K32" s="102">
        <v>75</v>
      </c>
      <c r="L32" s="102">
        <v>0</v>
      </c>
      <c r="M32" s="102">
        <v>250</v>
      </c>
      <c r="N32" s="102">
        <v>0</v>
      </c>
      <c r="O32" s="102">
        <v>0</v>
      </c>
      <c r="P32" s="98">
        <f t="shared" si="6"/>
        <v>4754.5</v>
      </c>
      <c r="Q32" s="96">
        <f t="shared" si="3"/>
        <v>14513.5</v>
      </c>
      <c r="R32" s="99">
        <f t="shared" si="1"/>
        <v>285.27</v>
      </c>
      <c r="S32" s="99">
        <f>(D32+E32+F32+G32+H32+I32+J32+K32+N32)*14%</f>
        <v>1331.26</v>
      </c>
      <c r="T32" s="99">
        <v>207.62</v>
      </c>
      <c r="U32" s="96">
        <v>0</v>
      </c>
      <c r="V32" s="17">
        <f t="shared" si="4"/>
        <v>1616.53</v>
      </c>
      <c r="W32" s="17">
        <f t="shared" si="2"/>
        <v>12896.97</v>
      </c>
      <c r="X32" s="51">
        <v>0</v>
      </c>
    </row>
    <row r="33" spans="1:24" s="22" customFormat="1" ht="33.950000000000003" customHeight="1" x14ac:dyDescent="0.2">
      <c r="A33" s="72">
        <v>24</v>
      </c>
      <c r="B33" s="99" t="s">
        <v>470</v>
      </c>
      <c r="C33" s="99" t="s">
        <v>1002</v>
      </c>
      <c r="D33" s="104">
        <v>1634</v>
      </c>
      <c r="E33" s="102">
        <v>2400</v>
      </c>
      <c r="F33" s="102">
        <v>0</v>
      </c>
      <c r="G33" s="102">
        <v>0</v>
      </c>
      <c r="H33" s="102">
        <v>3000</v>
      </c>
      <c r="I33" s="102">
        <v>2400</v>
      </c>
      <c r="J33" s="102">
        <v>0</v>
      </c>
      <c r="K33" s="102">
        <v>0</v>
      </c>
      <c r="L33" s="102">
        <v>0</v>
      </c>
      <c r="M33" s="102">
        <v>250</v>
      </c>
      <c r="N33" s="102">
        <v>0</v>
      </c>
      <c r="O33" s="102">
        <v>0</v>
      </c>
      <c r="P33" s="98">
        <f t="shared" si="6"/>
        <v>4717</v>
      </c>
      <c r="Q33" s="96">
        <f t="shared" si="3"/>
        <v>14401</v>
      </c>
      <c r="R33" s="99">
        <f t="shared" si="1"/>
        <v>283.02</v>
      </c>
      <c r="S33" s="99">
        <f>(D33+E33+F33+G33+H33+I33+J33+K33+N33)*14%</f>
        <v>1320.76</v>
      </c>
      <c r="T33" s="99">
        <v>206.92</v>
      </c>
      <c r="U33" s="96">
        <v>0</v>
      </c>
      <c r="V33" s="17">
        <f t="shared" si="4"/>
        <v>1603.78</v>
      </c>
      <c r="W33" s="17">
        <f t="shared" si="2"/>
        <v>12797.22</v>
      </c>
      <c r="X33" s="51">
        <v>0</v>
      </c>
    </row>
    <row r="34" spans="1:24" s="22" customFormat="1" ht="33.950000000000003" customHeight="1" x14ac:dyDescent="0.2">
      <c r="A34" s="72">
        <v>25</v>
      </c>
      <c r="B34" s="99" t="s">
        <v>471</v>
      </c>
      <c r="C34" s="103" t="s">
        <v>1009</v>
      </c>
      <c r="D34" s="104">
        <v>1350</v>
      </c>
      <c r="E34" s="102">
        <f>2000</f>
        <v>2000</v>
      </c>
      <c r="F34" s="102">
        <v>0</v>
      </c>
      <c r="G34" s="102">
        <v>0</v>
      </c>
      <c r="H34" s="102">
        <v>1600</v>
      </c>
      <c r="I34" s="102">
        <f>2900</f>
        <v>2900</v>
      </c>
      <c r="J34" s="102">
        <v>0</v>
      </c>
      <c r="K34" s="102">
        <v>75</v>
      </c>
      <c r="L34" s="102">
        <v>0</v>
      </c>
      <c r="M34" s="102">
        <v>250</v>
      </c>
      <c r="N34" s="102">
        <v>0</v>
      </c>
      <c r="O34" s="102">
        <v>0</v>
      </c>
      <c r="P34" s="98">
        <f t="shared" si="6"/>
        <v>3962.5</v>
      </c>
      <c r="Q34" s="96">
        <f t="shared" si="3"/>
        <v>12137.5</v>
      </c>
      <c r="R34" s="99">
        <f t="shared" si="1"/>
        <v>237.75</v>
      </c>
      <c r="S34" s="99">
        <f>(D34+E34+F34+G34+H34+I34+J34+K34+N34)*13%</f>
        <v>1030.25</v>
      </c>
      <c r="T34" s="99">
        <v>146.18</v>
      </c>
      <c r="U34" s="96">
        <v>0</v>
      </c>
      <c r="V34" s="17">
        <f t="shared" si="4"/>
        <v>1268</v>
      </c>
      <c r="W34" s="17">
        <f t="shared" si="2"/>
        <v>10869.5</v>
      </c>
      <c r="X34" s="51">
        <v>0</v>
      </c>
    </row>
    <row r="35" spans="1:24" s="22" customFormat="1" ht="33.950000000000003" customHeight="1" x14ac:dyDescent="0.2">
      <c r="A35" s="72">
        <v>26</v>
      </c>
      <c r="B35" s="99" t="s">
        <v>472</v>
      </c>
      <c r="C35" s="99" t="s">
        <v>1015</v>
      </c>
      <c r="D35" s="104">
        <v>1792</v>
      </c>
      <c r="E35" s="102">
        <v>2500</v>
      </c>
      <c r="F35" s="102">
        <v>0</v>
      </c>
      <c r="G35" s="102">
        <v>2500</v>
      </c>
      <c r="H35" s="102">
        <v>0</v>
      </c>
      <c r="I35" s="102">
        <v>3000</v>
      </c>
      <c r="J35" s="102">
        <v>0</v>
      </c>
      <c r="K35" s="102">
        <v>50</v>
      </c>
      <c r="L35" s="102">
        <v>0</v>
      </c>
      <c r="M35" s="102">
        <v>250</v>
      </c>
      <c r="N35" s="102">
        <v>0</v>
      </c>
      <c r="O35" s="102">
        <v>0</v>
      </c>
      <c r="P35" s="98">
        <f t="shared" si="6"/>
        <v>4921</v>
      </c>
      <c r="Q35" s="96">
        <f t="shared" si="3"/>
        <v>15013</v>
      </c>
      <c r="R35" s="99">
        <f t="shared" si="1"/>
        <v>295.26</v>
      </c>
      <c r="S35" s="99">
        <f>(D35+E35+F35+G35+H35+I35+J35+K35+N35)*14%</f>
        <v>1377.88</v>
      </c>
      <c r="T35" s="99">
        <v>221.78</v>
      </c>
      <c r="U35" s="96">
        <v>0</v>
      </c>
      <c r="V35" s="17">
        <f t="shared" si="4"/>
        <v>1673.14</v>
      </c>
      <c r="W35" s="17">
        <f t="shared" si="2"/>
        <v>13339.86</v>
      </c>
      <c r="X35" s="51">
        <v>0</v>
      </c>
    </row>
    <row r="36" spans="1:24" s="22" customFormat="1" ht="33.950000000000003" customHeight="1" x14ac:dyDescent="0.2">
      <c r="A36" s="72">
        <v>27</v>
      </c>
      <c r="B36" s="99" t="s">
        <v>473</v>
      </c>
      <c r="C36" s="103" t="s">
        <v>448</v>
      </c>
      <c r="D36" s="104">
        <v>1350</v>
      </c>
      <c r="E36" s="102">
        <v>1500</v>
      </c>
      <c r="F36" s="102">
        <v>0</v>
      </c>
      <c r="G36" s="102">
        <v>0</v>
      </c>
      <c r="H36" s="102">
        <v>0</v>
      </c>
      <c r="I36" s="102">
        <v>4500</v>
      </c>
      <c r="J36" s="102">
        <v>0</v>
      </c>
      <c r="K36" s="102">
        <v>0</v>
      </c>
      <c r="L36" s="102">
        <v>0</v>
      </c>
      <c r="M36" s="102">
        <v>250</v>
      </c>
      <c r="N36" s="102">
        <v>0</v>
      </c>
      <c r="O36" s="102">
        <v>0</v>
      </c>
      <c r="P36" s="98">
        <v>3537.88</v>
      </c>
      <c r="Q36" s="96">
        <f t="shared" si="3"/>
        <v>11137.88</v>
      </c>
      <c r="R36" s="99">
        <f t="shared" si="1"/>
        <v>220.5</v>
      </c>
      <c r="S36" s="99">
        <f>(D36+E36+F36+G36+H36+I36+J36+K36+N36)*11%</f>
        <v>808.5</v>
      </c>
      <c r="T36" s="99">
        <v>122.03</v>
      </c>
      <c r="U36" s="96">
        <v>0</v>
      </c>
      <c r="V36" s="17">
        <f t="shared" si="4"/>
        <v>1029</v>
      </c>
      <c r="W36" s="17">
        <f t="shared" si="2"/>
        <v>10108.879999999999</v>
      </c>
      <c r="X36" s="51">
        <v>0</v>
      </c>
    </row>
    <row r="37" spans="1:24" s="22" customFormat="1" ht="33.950000000000003" customHeight="1" x14ac:dyDescent="0.2">
      <c r="A37" s="72">
        <v>28</v>
      </c>
      <c r="B37" s="99" t="s">
        <v>474</v>
      </c>
      <c r="C37" s="108" t="s">
        <v>475</v>
      </c>
      <c r="D37" s="104">
        <v>3525</v>
      </c>
      <c r="E37" s="102">
        <v>1800</v>
      </c>
      <c r="F37" s="102">
        <v>0</v>
      </c>
      <c r="G37" s="102">
        <v>1800</v>
      </c>
      <c r="H37" s="102">
        <v>0</v>
      </c>
      <c r="I37" s="102">
        <v>0</v>
      </c>
      <c r="J37" s="102">
        <v>375</v>
      </c>
      <c r="K37" s="102">
        <v>0</v>
      </c>
      <c r="L37" s="102">
        <v>0</v>
      </c>
      <c r="M37" s="102">
        <v>250</v>
      </c>
      <c r="N37" s="102">
        <v>0</v>
      </c>
      <c r="O37" s="102">
        <v>0</v>
      </c>
      <c r="P37" s="98">
        <f t="shared" ref="P37:P61" si="7">(D37+E37+F37+G37+H37+I37+J37+K37+L37+N37)/2</f>
        <v>3750</v>
      </c>
      <c r="Q37" s="96">
        <f t="shared" si="3"/>
        <v>11500</v>
      </c>
      <c r="R37" s="99">
        <f t="shared" si="1"/>
        <v>225</v>
      </c>
      <c r="S37" s="99">
        <f>(D37+E37+F37+G37+H37+I37+J37+K37+N37)*13%</f>
        <v>975</v>
      </c>
      <c r="T37" s="99">
        <v>128.33000000000001</v>
      </c>
      <c r="U37" s="96">
        <v>100.8</v>
      </c>
      <c r="V37" s="17">
        <f t="shared" si="4"/>
        <v>1300.8</v>
      </c>
      <c r="W37" s="17">
        <f t="shared" si="2"/>
        <v>10199.200000000001</v>
      </c>
      <c r="X37" s="51">
        <v>0</v>
      </c>
    </row>
    <row r="38" spans="1:24" s="22" customFormat="1" ht="33.950000000000003" customHeight="1" x14ac:dyDescent="0.2">
      <c r="A38" s="72">
        <v>29</v>
      </c>
      <c r="B38" s="99" t="s">
        <v>476</v>
      </c>
      <c r="C38" s="99" t="s">
        <v>749</v>
      </c>
      <c r="D38" s="104">
        <v>1476</v>
      </c>
      <c r="E38" s="102">
        <v>1600</v>
      </c>
      <c r="F38" s="102">
        <v>0</v>
      </c>
      <c r="G38" s="102">
        <v>0</v>
      </c>
      <c r="H38" s="102">
        <v>1900</v>
      </c>
      <c r="I38" s="102">
        <v>0</v>
      </c>
      <c r="J38" s="102">
        <v>0</v>
      </c>
      <c r="K38" s="102">
        <v>75</v>
      </c>
      <c r="L38" s="102">
        <v>0</v>
      </c>
      <c r="M38" s="102">
        <v>250</v>
      </c>
      <c r="N38" s="102">
        <v>0</v>
      </c>
      <c r="O38" s="102">
        <v>0</v>
      </c>
      <c r="P38" s="98">
        <f t="shared" si="7"/>
        <v>2525.5</v>
      </c>
      <c r="Q38" s="96">
        <f t="shared" si="3"/>
        <v>7826.5</v>
      </c>
      <c r="R38" s="99">
        <f t="shared" si="1"/>
        <v>151.53</v>
      </c>
      <c r="S38" s="99">
        <f>(D38+E38+F38+G38+H38+I38+J38+K38+N38)*12%</f>
        <v>606.12</v>
      </c>
      <c r="T38" s="99">
        <v>26.94</v>
      </c>
      <c r="U38" s="96">
        <v>0</v>
      </c>
      <c r="V38" s="17">
        <f t="shared" si="4"/>
        <v>757.65</v>
      </c>
      <c r="W38" s="17">
        <f t="shared" si="2"/>
        <v>7068.85</v>
      </c>
      <c r="X38" s="51">
        <v>0</v>
      </c>
    </row>
    <row r="39" spans="1:24" s="22" customFormat="1" ht="45.75" customHeight="1" x14ac:dyDescent="0.2">
      <c r="A39" s="72">
        <v>30</v>
      </c>
      <c r="B39" s="99" t="s">
        <v>477</v>
      </c>
      <c r="C39" s="99" t="s">
        <v>1007</v>
      </c>
      <c r="D39" s="104">
        <v>1634</v>
      </c>
      <c r="E39" s="102">
        <v>2400</v>
      </c>
      <c r="F39" s="102">
        <v>0</v>
      </c>
      <c r="G39" s="102">
        <v>0</v>
      </c>
      <c r="H39" s="102">
        <v>2200</v>
      </c>
      <c r="I39" s="102">
        <v>3200</v>
      </c>
      <c r="J39" s="102">
        <v>0</v>
      </c>
      <c r="K39" s="102">
        <v>75</v>
      </c>
      <c r="L39" s="102">
        <v>0</v>
      </c>
      <c r="M39" s="102">
        <v>250</v>
      </c>
      <c r="N39" s="102">
        <v>0</v>
      </c>
      <c r="O39" s="102">
        <v>0</v>
      </c>
      <c r="P39" s="98">
        <f t="shared" si="7"/>
        <v>4754.5</v>
      </c>
      <c r="Q39" s="96">
        <f t="shared" si="3"/>
        <v>14513.5</v>
      </c>
      <c r="R39" s="99">
        <f t="shared" si="1"/>
        <v>285.27</v>
      </c>
      <c r="S39" s="99">
        <f>(D39+E39+F39+G39+H39+I39+J39+K39+N39)*14%</f>
        <v>1331.26</v>
      </c>
      <c r="T39" s="99">
        <v>207.96</v>
      </c>
      <c r="U39" s="96">
        <v>0</v>
      </c>
      <c r="V39" s="17">
        <f t="shared" si="4"/>
        <v>1616.53</v>
      </c>
      <c r="W39" s="17">
        <f t="shared" si="2"/>
        <v>12896.97</v>
      </c>
      <c r="X39" s="51">
        <v>0</v>
      </c>
    </row>
    <row r="40" spans="1:24" s="22" customFormat="1" ht="33.950000000000003" customHeight="1" x14ac:dyDescent="0.2">
      <c r="A40" s="72">
        <v>31</v>
      </c>
      <c r="B40" s="99" t="s">
        <v>478</v>
      </c>
      <c r="C40" s="99" t="s">
        <v>749</v>
      </c>
      <c r="D40" s="104">
        <v>1476</v>
      </c>
      <c r="E40" s="102">
        <v>2000</v>
      </c>
      <c r="F40" s="102">
        <v>0</v>
      </c>
      <c r="G40" s="102">
        <v>0</v>
      </c>
      <c r="H40" s="102">
        <v>1900</v>
      </c>
      <c r="I40" s="102">
        <v>2600</v>
      </c>
      <c r="J40" s="102">
        <v>0</v>
      </c>
      <c r="K40" s="102">
        <v>50</v>
      </c>
      <c r="L40" s="102">
        <v>0</v>
      </c>
      <c r="M40" s="102">
        <v>250</v>
      </c>
      <c r="N40" s="102">
        <v>0</v>
      </c>
      <c r="O40" s="102">
        <v>0</v>
      </c>
      <c r="P40" s="98">
        <f t="shared" si="7"/>
        <v>4013</v>
      </c>
      <c r="Q40" s="96">
        <f t="shared" si="3"/>
        <v>12289</v>
      </c>
      <c r="R40" s="99">
        <f t="shared" ref="R40:R48" si="8">(D40+E40+F40+G40+H40+I40+J40+K40+N40)*3%</f>
        <v>240.78</v>
      </c>
      <c r="S40" s="99">
        <f>(D40+E40+F40+G40+H40+I40+J40+K40+N40)*14%</f>
        <v>1123.6400000000001</v>
      </c>
      <c r="T40" s="99">
        <v>146.41</v>
      </c>
      <c r="U40" s="96">
        <v>0</v>
      </c>
      <c r="V40" s="17">
        <f t="shared" si="4"/>
        <v>1364.42</v>
      </c>
      <c r="W40" s="17">
        <f t="shared" si="2"/>
        <v>10924.58</v>
      </c>
      <c r="X40" s="51">
        <v>0</v>
      </c>
    </row>
    <row r="41" spans="1:24" s="22" customFormat="1" ht="33.950000000000003" customHeight="1" x14ac:dyDescent="0.2">
      <c r="A41" s="72">
        <v>32</v>
      </c>
      <c r="B41" s="99" t="s">
        <v>479</v>
      </c>
      <c r="C41" s="99" t="s">
        <v>480</v>
      </c>
      <c r="D41" s="102">
        <v>2885</v>
      </c>
      <c r="E41" s="102">
        <v>0</v>
      </c>
      <c r="F41" s="102">
        <v>2885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98">
        <f t="shared" si="7"/>
        <v>2885</v>
      </c>
      <c r="Q41" s="96">
        <f t="shared" si="3"/>
        <v>8655</v>
      </c>
      <c r="R41" s="99">
        <f t="shared" si="8"/>
        <v>173.1</v>
      </c>
      <c r="S41" s="99">
        <f>(D41+E41+F41+G41+H41+I41+J41+K41+N41)*12%</f>
        <v>692.4</v>
      </c>
      <c r="T41" s="99">
        <v>46.06</v>
      </c>
      <c r="U41" s="96">
        <v>0</v>
      </c>
      <c r="V41" s="17">
        <f t="shared" si="4"/>
        <v>865.5</v>
      </c>
      <c r="W41" s="17">
        <f t="shared" si="2"/>
        <v>7789.5</v>
      </c>
      <c r="X41" s="51">
        <v>0</v>
      </c>
    </row>
    <row r="42" spans="1:24" s="22" customFormat="1" ht="33.950000000000003" customHeight="1" x14ac:dyDescent="0.2">
      <c r="A42" s="72">
        <v>33</v>
      </c>
      <c r="B42" s="99" t="s">
        <v>481</v>
      </c>
      <c r="C42" s="103" t="s">
        <v>448</v>
      </c>
      <c r="D42" s="104">
        <v>1350</v>
      </c>
      <c r="E42" s="102">
        <v>2000</v>
      </c>
      <c r="F42" s="102">
        <v>0</v>
      </c>
      <c r="G42" s="102">
        <v>0</v>
      </c>
      <c r="H42" s="102">
        <v>1600</v>
      </c>
      <c r="I42" s="102">
        <v>2900</v>
      </c>
      <c r="J42" s="102">
        <v>0</v>
      </c>
      <c r="K42" s="102">
        <v>75</v>
      </c>
      <c r="L42" s="102">
        <v>0</v>
      </c>
      <c r="M42" s="102">
        <v>250</v>
      </c>
      <c r="N42" s="102">
        <v>0</v>
      </c>
      <c r="O42" s="102">
        <v>0</v>
      </c>
      <c r="P42" s="98">
        <f t="shared" si="7"/>
        <v>3962.5</v>
      </c>
      <c r="Q42" s="96">
        <f t="shared" si="3"/>
        <v>12137.5</v>
      </c>
      <c r="R42" s="99">
        <f t="shared" si="8"/>
        <v>237.75</v>
      </c>
      <c r="S42" s="99">
        <f>(D42+E42+F42+G42+H42+I42+J42+K42+N42)*13%</f>
        <v>1030.25</v>
      </c>
      <c r="T42" s="99">
        <v>146.18</v>
      </c>
      <c r="U42" s="96">
        <v>0</v>
      </c>
      <c r="V42" s="17">
        <f t="shared" si="4"/>
        <v>1268</v>
      </c>
      <c r="W42" s="17">
        <f t="shared" si="2"/>
        <v>10869.5</v>
      </c>
      <c r="X42" s="51">
        <v>0</v>
      </c>
    </row>
    <row r="43" spans="1:24" s="22" customFormat="1" ht="48" customHeight="1" x14ac:dyDescent="0.2">
      <c r="A43" s="72">
        <v>34</v>
      </c>
      <c r="B43" s="99" t="s">
        <v>482</v>
      </c>
      <c r="C43" s="99" t="s">
        <v>989</v>
      </c>
      <c r="D43" s="104">
        <v>485</v>
      </c>
      <c r="E43" s="102">
        <v>0</v>
      </c>
      <c r="F43" s="102">
        <v>606.25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98">
        <f t="shared" si="7"/>
        <v>545.63</v>
      </c>
      <c r="Q43" s="96">
        <f t="shared" si="3"/>
        <v>1636.88</v>
      </c>
      <c r="R43" s="99">
        <f t="shared" si="8"/>
        <v>32.74</v>
      </c>
      <c r="S43" s="99">
        <f>(D43+E43+F43+G43+H43+I43+J43+K43+N43)*10%</f>
        <v>109.13</v>
      </c>
      <c r="T43" s="99">
        <v>0</v>
      </c>
      <c r="U43" s="96">
        <v>0</v>
      </c>
      <c r="V43" s="17">
        <f t="shared" si="4"/>
        <v>141.87</v>
      </c>
      <c r="W43" s="17">
        <f t="shared" si="2"/>
        <v>1495.01</v>
      </c>
      <c r="X43" s="51">
        <v>0</v>
      </c>
    </row>
    <row r="44" spans="1:24" s="22" customFormat="1" ht="33.950000000000003" customHeight="1" x14ac:dyDescent="0.2">
      <c r="A44" s="72">
        <v>35</v>
      </c>
      <c r="B44" s="99" t="s">
        <v>483</v>
      </c>
      <c r="C44" s="99" t="s">
        <v>749</v>
      </c>
      <c r="D44" s="104">
        <v>1476</v>
      </c>
      <c r="E44" s="102">
        <v>2000</v>
      </c>
      <c r="F44" s="102">
        <v>0</v>
      </c>
      <c r="G44" s="102">
        <v>0</v>
      </c>
      <c r="H44" s="102">
        <v>1900</v>
      </c>
      <c r="I44" s="102">
        <v>2600</v>
      </c>
      <c r="J44" s="102">
        <v>0</v>
      </c>
      <c r="K44" s="102">
        <v>50</v>
      </c>
      <c r="L44" s="102">
        <v>0</v>
      </c>
      <c r="M44" s="102">
        <v>250</v>
      </c>
      <c r="N44" s="102">
        <v>0</v>
      </c>
      <c r="O44" s="102">
        <v>0</v>
      </c>
      <c r="P44" s="98">
        <f t="shared" si="7"/>
        <v>4013</v>
      </c>
      <c r="Q44" s="96">
        <f t="shared" si="3"/>
        <v>12289</v>
      </c>
      <c r="R44" s="99">
        <f t="shared" si="8"/>
        <v>240.78</v>
      </c>
      <c r="S44" s="99">
        <f>(D44+E44+F44+G44+H44+I44+J44+K44+N44)*14%</f>
        <v>1123.6400000000001</v>
      </c>
      <c r="T44" s="99">
        <v>146.41</v>
      </c>
      <c r="U44" s="96">
        <v>0</v>
      </c>
      <c r="V44" s="17">
        <f t="shared" si="4"/>
        <v>1364.42</v>
      </c>
      <c r="W44" s="17">
        <f t="shared" si="2"/>
        <v>10924.58</v>
      </c>
      <c r="X44" s="51">
        <v>0</v>
      </c>
    </row>
    <row r="45" spans="1:24" s="22" customFormat="1" ht="33.950000000000003" customHeight="1" x14ac:dyDescent="0.2">
      <c r="A45" s="72">
        <v>36</v>
      </c>
      <c r="B45" s="99" t="s">
        <v>484</v>
      </c>
      <c r="C45" s="99" t="s">
        <v>1002</v>
      </c>
      <c r="D45" s="104">
        <v>1634</v>
      </c>
      <c r="E45" s="102">
        <v>2400</v>
      </c>
      <c r="F45" s="102">
        <v>0</v>
      </c>
      <c r="G45" s="102">
        <v>0</v>
      </c>
      <c r="H45" s="102">
        <v>0</v>
      </c>
      <c r="I45" s="102">
        <v>5400</v>
      </c>
      <c r="J45" s="102">
        <v>0</v>
      </c>
      <c r="K45" s="102">
        <v>0</v>
      </c>
      <c r="L45" s="102">
        <v>0</v>
      </c>
      <c r="M45" s="102">
        <v>250</v>
      </c>
      <c r="N45" s="102">
        <v>0</v>
      </c>
      <c r="O45" s="102">
        <v>0</v>
      </c>
      <c r="P45" s="98">
        <f t="shared" si="7"/>
        <v>4717</v>
      </c>
      <c r="Q45" s="96">
        <f t="shared" si="3"/>
        <v>14401</v>
      </c>
      <c r="R45" s="99">
        <f t="shared" si="8"/>
        <v>283.02</v>
      </c>
      <c r="S45" s="99">
        <f>(D45+E45+F45+G45+H45+I45+J45+K45+N45)*14%</f>
        <v>1320.76</v>
      </c>
      <c r="T45" s="99">
        <v>204.84</v>
      </c>
      <c r="U45" s="96">
        <v>126.79</v>
      </c>
      <c r="V45" s="17">
        <f t="shared" si="4"/>
        <v>1730.57</v>
      </c>
      <c r="W45" s="17">
        <f t="shared" si="2"/>
        <v>12670.43</v>
      </c>
      <c r="X45" s="51">
        <v>0</v>
      </c>
    </row>
    <row r="46" spans="1:24" s="22" customFormat="1" ht="33.950000000000003" customHeight="1" x14ac:dyDescent="0.2">
      <c r="A46" s="72">
        <v>37</v>
      </c>
      <c r="B46" s="99" t="s">
        <v>485</v>
      </c>
      <c r="C46" s="99" t="s">
        <v>448</v>
      </c>
      <c r="D46" s="104">
        <v>1350</v>
      </c>
      <c r="E46" s="102">
        <v>2000</v>
      </c>
      <c r="F46" s="102">
        <v>0</v>
      </c>
      <c r="G46" s="102">
        <v>0</v>
      </c>
      <c r="H46" s="102">
        <v>0</v>
      </c>
      <c r="I46" s="102">
        <v>4500</v>
      </c>
      <c r="J46" s="102">
        <v>0</v>
      </c>
      <c r="K46" s="102">
        <v>0</v>
      </c>
      <c r="L46" s="102">
        <v>0</v>
      </c>
      <c r="M46" s="102">
        <v>250</v>
      </c>
      <c r="N46" s="102">
        <v>0</v>
      </c>
      <c r="O46" s="102">
        <v>0</v>
      </c>
      <c r="P46" s="98">
        <f t="shared" si="7"/>
        <v>3925</v>
      </c>
      <c r="Q46" s="96">
        <f t="shared" si="3"/>
        <v>12025</v>
      </c>
      <c r="R46" s="99">
        <f t="shared" si="8"/>
        <v>235.5</v>
      </c>
      <c r="S46" s="99">
        <f>(D46+E46+F46+G46+H46+I46+J46+K46+N46)*15%</f>
        <v>1177.5</v>
      </c>
      <c r="T46" s="109">
        <v>143.03</v>
      </c>
      <c r="U46" s="96">
        <v>0</v>
      </c>
      <c r="V46" s="17">
        <f t="shared" si="4"/>
        <v>1413</v>
      </c>
      <c r="W46" s="17">
        <f t="shared" si="2"/>
        <v>10612</v>
      </c>
      <c r="X46" s="51">
        <v>0</v>
      </c>
    </row>
    <row r="47" spans="1:24" s="22" customFormat="1" ht="39.75" customHeight="1" x14ac:dyDescent="0.2">
      <c r="A47" s="72">
        <v>38</v>
      </c>
      <c r="B47" s="99" t="s">
        <v>486</v>
      </c>
      <c r="C47" s="99" t="s">
        <v>568</v>
      </c>
      <c r="D47" s="104">
        <f>485*3</f>
        <v>1455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98">
        <f t="shared" si="7"/>
        <v>727.5</v>
      </c>
      <c r="Q47" s="96">
        <f t="shared" si="3"/>
        <v>2182.5</v>
      </c>
      <c r="R47" s="99">
        <f t="shared" si="8"/>
        <v>43.65</v>
      </c>
      <c r="S47" s="99">
        <f>(D47+E47+F47+G47+H47+I47+J47+K47+N47)*10%</f>
        <v>145.5</v>
      </c>
      <c r="T47" s="99">
        <v>0</v>
      </c>
      <c r="U47" s="96">
        <v>0</v>
      </c>
      <c r="V47" s="17">
        <f t="shared" si="4"/>
        <v>189.15</v>
      </c>
      <c r="W47" s="17">
        <f t="shared" si="2"/>
        <v>1993.35</v>
      </c>
      <c r="X47" s="51">
        <v>0</v>
      </c>
    </row>
    <row r="48" spans="1:24" s="22" customFormat="1" ht="33.950000000000003" customHeight="1" x14ac:dyDescent="0.2">
      <c r="A48" s="72">
        <v>39</v>
      </c>
      <c r="B48" s="99" t="s">
        <v>487</v>
      </c>
      <c r="C48" s="99" t="s">
        <v>488</v>
      </c>
      <c r="D48" s="104">
        <f>(485*4)+1634</f>
        <v>3574</v>
      </c>
      <c r="E48" s="102">
        <v>2400</v>
      </c>
      <c r="F48" s="102">
        <f>606.25*4</f>
        <v>2425</v>
      </c>
      <c r="G48" s="102">
        <v>0</v>
      </c>
      <c r="H48" s="102">
        <v>0</v>
      </c>
      <c r="I48" s="102">
        <v>5400</v>
      </c>
      <c r="J48" s="102">
        <v>0</v>
      </c>
      <c r="K48" s="102">
        <v>0</v>
      </c>
      <c r="L48" s="102">
        <v>0</v>
      </c>
      <c r="M48" s="102">
        <v>250</v>
      </c>
      <c r="N48" s="102">
        <v>0</v>
      </c>
      <c r="O48" s="102">
        <v>0</v>
      </c>
      <c r="P48" s="98">
        <f t="shared" si="7"/>
        <v>6899.5</v>
      </c>
      <c r="Q48" s="96">
        <f t="shared" si="3"/>
        <v>20948.5</v>
      </c>
      <c r="R48" s="99">
        <f t="shared" si="8"/>
        <v>413.97</v>
      </c>
      <c r="S48" s="99">
        <f>(D48+E48+F48+G48+H48+I48+J48+K48+N48)*15%</f>
        <v>2069.85</v>
      </c>
      <c r="T48" s="99">
        <v>385.99</v>
      </c>
      <c r="U48" s="96">
        <v>0</v>
      </c>
      <c r="V48" s="17">
        <f t="shared" si="4"/>
        <v>2483.8200000000002</v>
      </c>
      <c r="W48" s="17">
        <f t="shared" si="2"/>
        <v>18464.68</v>
      </c>
      <c r="X48" s="51">
        <v>0</v>
      </c>
    </row>
    <row r="49" spans="1:24" s="22" customFormat="1" ht="33.950000000000003" customHeight="1" x14ac:dyDescent="0.2">
      <c r="A49" s="72">
        <v>40</v>
      </c>
      <c r="B49" s="99" t="s">
        <v>489</v>
      </c>
      <c r="C49" s="99" t="s">
        <v>446</v>
      </c>
      <c r="D49" s="104">
        <v>1074</v>
      </c>
      <c r="E49" s="102">
        <v>400</v>
      </c>
      <c r="F49" s="102">
        <v>0</v>
      </c>
      <c r="G49" s="102">
        <v>1000</v>
      </c>
      <c r="H49" s="102">
        <v>0</v>
      </c>
      <c r="I49" s="102">
        <v>0</v>
      </c>
      <c r="J49" s="102">
        <v>0</v>
      </c>
      <c r="K49" s="102">
        <v>0</v>
      </c>
      <c r="L49" s="102">
        <v>200</v>
      </c>
      <c r="M49" s="102">
        <v>250</v>
      </c>
      <c r="N49" s="102">
        <v>0</v>
      </c>
      <c r="O49" s="102">
        <v>0</v>
      </c>
      <c r="P49" s="98">
        <f t="shared" si="7"/>
        <v>1337</v>
      </c>
      <c r="Q49" s="96">
        <f t="shared" si="3"/>
        <v>4261</v>
      </c>
      <c r="R49" s="99">
        <f>(D49+E49+F49+G49+H49+I49+J49+K49+N49+L49)*3%</f>
        <v>80.22</v>
      </c>
      <c r="S49" s="99">
        <f>(D49+E49+F49+G49+H49+I49+J49+K49+N49)*11%</f>
        <v>272.14</v>
      </c>
      <c r="T49" s="99">
        <v>0</v>
      </c>
      <c r="U49" s="96">
        <v>0</v>
      </c>
      <c r="V49" s="17">
        <f t="shared" si="4"/>
        <v>352.36</v>
      </c>
      <c r="W49" s="17">
        <f t="shared" si="2"/>
        <v>3908.64</v>
      </c>
      <c r="X49" s="51">
        <v>0</v>
      </c>
    </row>
    <row r="50" spans="1:24" s="22" customFormat="1" ht="33.950000000000003" customHeight="1" x14ac:dyDescent="0.2">
      <c r="A50" s="72">
        <v>41</v>
      </c>
      <c r="B50" s="99" t="s">
        <v>490</v>
      </c>
      <c r="C50" s="99" t="s">
        <v>622</v>
      </c>
      <c r="D50" s="104">
        <v>1350</v>
      </c>
      <c r="E50" s="102">
        <v>2000</v>
      </c>
      <c r="F50" s="102">
        <v>0</v>
      </c>
      <c r="G50" s="102">
        <v>0</v>
      </c>
      <c r="H50" s="102">
        <v>0</v>
      </c>
      <c r="I50" s="102">
        <v>4500</v>
      </c>
      <c r="J50" s="102">
        <v>0</v>
      </c>
      <c r="K50" s="102">
        <v>75</v>
      </c>
      <c r="L50" s="102">
        <v>0</v>
      </c>
      <c r="M50" s="102">
        <v>250</v>
      </c>
      <c r="N50" s="102">
        <v>0</v>
      </c>
      <c r="O50" s="102">
        <v>0</v>
      </c>
      <c r="P50" s="98">
        <f t="shared" si="7"/>
        <v>3962.5</v>
      </c>
      <c r="Q50" s="96">
        <f t="shared" si="3"/>
        <v>12137.5</v>
      </c>
      <c r="R50" s="99">
        <f>(D50+E50+F50+G50+H50+I50+J50+K50+N50)*3%</f>
        <v>237.75</v>
      </c>
      <c r="S50" s="99">
        <f>(D50+E50+F50+G50+H50+I50+J50+K50+N50)*13%</f>
        <v>1030.25</v>
      </c>
      <c r="T50" s="99">
        <v>146.18</v>
      </c>
      <c r="U50" s="96">
        <v>0</v>
      </c>
      <c r="V50" s="17">
        <f t="shared" si="4"/>
        <v>1268</v>
      </c>
      <c r="W50" s="17">
        <f t="shared" si="2"/>
        <v>10869.5</v>
      </c>
      <c r="X50" s="51">
        <v>0</v>
      </c>
    </row>
    <row r="51" spans="1:24" s="22" customFormat="1" ht="33.950000000000003" customHeight="1" x14ac:dyDescent="0.2">
      <c r="A51" s="72">
        <v>42</v>
      </c>
      <c r="B51" s="103" t="s">
        <v>491</v>
      </c>
      <c r="C51" s="99" t="s">
        <v>492</v>
      </c>
      <c r="D51" s="102">
        <v>1223</v>
      </c>
      <c r="E51" s="99">
        <v>2000</v>
      </c>
      <c r="F51" s="102">
        <v>0</v>
      </c>
      <c r="G51" s="102">
        <v>0</v>
      </c>
      <c r="H51" s="102">
        <v>1300</v>
      </c>
      <c r="I51" s="102">
        <v>3200</v>
      </c>
      <c r="J51" s="102">
        <v>0</v>
      </c>
      <c r="K51" s="102">
        <v>0</v>
      </c>
      <c r="L51" s="102">
        <v>0</v>
      </c>
      <c r="M51" s="102">
        <v>250</v>
      </c>
      <c r="N51" s="102">
        <v>0</v>
      </c>
      <c r="O51" s="102">
        <v>0</v>
      </c>
      <c r="P51" s="98">
        <f t="shared" si="7"/>
        <v>3861.5</v>
      </c>
      <c r="Q51" s="96">
        <f t="shared" si="3"/>
        <v>11834.5</v>
      </c>
      <c r="R51" s="99">
        <f>(D51+E51+F51+G51+H51+I51+J51+K51+N51)*3%</f>
        <v>231.69</v>
      </c>
      <c r="S51" s="99">
        <f>(D51+E51+F51+G51+H51+I51+J51+K51+N51)*11%</f>
        <v>849.53</v>
      </c>
      <c r="T51" s="99">
        <v>137.69</v>
      </c>
      <c r="U51" s="96">
        <v>0</v>
      </c>
      <c r="V51" s="17">
        <f t="shared" si="4"/>
        <v>1081.22</v>
      </c>
      <c r="W51" s="17">
        <f t="shared" si="2"/>
        <v>10753.28</v>
      </c>
      <c r="X51" s="51">
        <v>0</v>
      </c>
    </row>
    <row r="52" spans="1:24" s="22" customFormat="1" ht="33.950000000000003" customHeight="1" x14ac:dyDescent="0.2">
      <c r="A52" s="72">
        <v>43</v>
      </c>
      <c r="B52" s="99" t="s">
        <v>493</v>
      </c>
      <c r="C52" s="99" t="s">
        <v>826</v>
      </c>
      <c r="D52" s="104">
        <v>1350</v>
      </c>
      <c r="E52" s="102">
        <f>2000</f>
        <v>2000</v>
      </c>
      <c r="F52" s="102">
        <v>0</v>
      </c>
      <c r="G52" s="102">
        <v>0</v>
      </c>
      <c r="H52" s="102">
        <v>1600</v>
      </c>
      <c r="I52" s="102">
        <v>2900</v>
      </c>
      <c r="J52" s="102">
        <v>0</v>
      </c>
      <c r="K52" s="102">
        <v>0</v>
      </c>
      <c r="L52" s="102">
        <v>0</v>
      </c>
      <c r="M52" s="102">
        <v>250</v>
      </c>
      <c r="N52" s="102">
        <v>0</v>
      </c>
      <c r="O52" s="102">
        <v>0</v>
      </c>
      <c r="P52" s="98">
        <f t="shared" si="7"/>
        <v>3925</v>
      </c>
      <c r="Q52" s="96">
        <f t="shared" si="3"/>
        <v>12025</v>
      </c>
      <c r="R52" s="99">
        <f>(D52+E52+F52+G52+H52+I52+J52+K52+N52)*3%</f>
        <v>235.5</v>
      </c>
      <c r="S52" s="99">
        <f>(D52+E52+F52+G52+H52+I52+J52+K52+N52)*13%</f>
        <v>1020.5</v>
      </c>
      <c r="T52" s="99">
        <v>143.34</v>
      </c>
      <c r="U52" s="96">
        <v>0</v>
      </c>
      <c r="V52" s="17">
        <f t="shared" si="4"/>
        <v>1256</v>
      </c>
      <c r="W52" s="17">
        <f t="shared" si="2"/>
        <v>10769</v>
      </c>
      <c r="X52" s="51">
        <v>0</v>
      </c>
    </row>
    <row r="53" spans="1:24" s="22" customFormat="1" ht="33.950000000000003" customHeight="1" x14ac:dyDescent="0.2">
      <c r="A53" s="72">
        <v>44</v>
      </c>
      <c r="B53" s="99" t="s">
        <v>494</v>
      </c>
      <c r="C53" s="103" t="s">
        <v>1009</v>
      </c>
      <c r="D53" s="104">
        <v>1350</v>
      </c>
      <c r="E53" s="102">
        <v>2000</v>
      </c>
      <c r="F53" s="102">
        <v>0</v>
      </c>
      <c r="G53" s="102">
        <v>0</v>
      </c>
      <c r="H53" s="102">
        <v>1600</v>
      </c>
      <c r="I53" s="102">
        <v>2900</v>
      </c>
      <c r="J53" s="102">
        <v>0</v>
      </c>
      <c r="K53" s="102">
        <v>0</v>
      </c>
      <c r="L53" s="102">
        <v>0</v>
      </c>
      <c r="M53" s="102">
        <v>250</v>
      </c>
      <c r="N53" s="102">
        <v>0</v>
      </c>
      <c r="O53" s="102">
        <v>0</v>
      </c>
      <c r="P53" s="98">
        <f t="shared" si="7"/>
        <v>3925</v>
      </c>
      <c r="Q53" s="96">
        <f t="shared" si="3"/>
        <v>12025</v>
      </c>
      <c r="R53" s="99">
        <f>(D53+E53+F53+G53+H53+I53+J53+K53+N53)*3%</f>
        <v>235.5</v>
      </c>
      <c r="S53" s="99">
        <f>(D53+E53+F53+G53+H53+I53+J53+K53+N53)*13%</f>
        <v>1020.5</v>
      </c>
      <c r="T53" s="99">
        <v>143.03</v>
      </c>
      <c r="U53" s="96">
        <v>0</v>
      </c>
      <c r="V53" s="17">
        <f t="shared" si="4"/>
        <v>1256</v>
      </c>
      <c r="W53" s="17">
        <f t="shared" si="2"/>
        <v>10769</v>
      </c>
      <c r="X53" s="51">
        <v>0</v>
      </c>
    </row>
    <row r="54" spans="1:24" s="22" customFormat="1" ht="33.950000000000003" customHeight="1" x14ac:dyDescent="0.2">
      <c r="A54" s="72">
        <v>45</v>
      </c>
      <c r="B54" s="99" t="s">
        <v>495</v>
      </c>
      <c r="C54" s="99" t="s">
        <v>1019</v>
      </c>
      <c r="D54" s="104">
        <v>1135</v>
      </c>
      <c r="E54" s="102">
        <v>500</v>
      </c>
      <c r="F54" s="102">
        <v>0</v>
      </c>
      <c r="G54" s="102">
        <v>1000</v>
      </c>
      <c r="H54" s="102">
        <v>0</v>
      </c>
      <c r="I54" s="102">
        <v>0</v>
      </c>
      <c r="J54" s="102">
        <v>0</v>
      </c>
      <c r="K54" s="102">
        <v>0</v>
      </c>
      <c r="L54" s="102">
        <v>200</v>
      </c>
      <c r="M54" s="102">
        <v>250</v>
      </c>
      <c r="N54" s="102">
        <v>0</v>
      </c>
      <c r="O54" s="102">
        <v>0</v>
      </c>
      <c r="P54" s="98">
        <f t="shared" si="7"/>
        <v>1417.5</v>
      </c>
      <c r="Q54" s="96">
        <f t="shared" si="3"/>
        <v>4502.5</v>
      </c>
      <c r="R54" s="99">
        <f>(D54+E54+F54+G54+H54+I54+J54+K54+N54+L54)*3%</f>
        <v>85.05</v>
      </c>
      <c r="S54" s="99">
        <f>(D54+E54+F54+G54+H54+I54+J54+K54+N54+L54)*11%</f>
        <v>311.85000000000002</v>
      </c>
      <c r="T54" s="99">
        <v>0</v>
      </c>
      <c r="U54" s="96">
        <v>0</v>
      </c>
      <c r="V54" s="17">
        <f t="shared" si="4"/>
        <v>396.9</v>
      </c>
      <c r="W54" s="17">
        <f t="shared" si="2"/>
        <v>4105.6000000000004</v>
      </c>
      <c r="X54" s="51">
        <v>0</v>
      </c>
    </row>
    <row r="55" spans="1:24" s="22" customFormat="1" ht="33.950000000000003" customHeight="1" x14ac:dyDescent="0.2">
      <c r="A55" s="72">
        <v>46</v>
      </c>
      <c r="B55" s="99" t="s">
        <v>496</v>
      </c>
      <c r="C55" s="99" t="s">
        <v>1019</v>
      </c>
      <c r="D55" s="104">
        <v>1135</v>
      </c>
      <c r="E55" s="102">
        <v>400</v>
      </c>
      <c r="F55" s="102">
        <v>0</v>
      </c>
      <c r="G55" s="102">
        <v>1000</v>
      </c>
      <c r="H55" s="102">
        <v>0</v>
      </c>
      <c r="I55" s="102">
        <v>0</v>
      </c>
      <c r="J55" s="102">
        <v>0</v>
      </c>
      <c r="K55" s="102">
        <v>75</v>
      </c>
      <c r="L55" s="102">
        <v>0</v>
      </c>
      <c r="M55" s="102">
        <v>250</v>
      </c>
      <c r="N55" s="102">
        <v>0</v>
      </c>
      <c r="O55" s="102">
        <v>0</v>
      </c>
      <c r="P55" s="98">
        <f t="shared" si="7"/>
        <v>1305</v>
      </c>
      <c r="Q55" s="96">
        <f t="shared" si="3"/>
        <v>4165</v>
      </c>
      <c r="R55" s="99">
        <f t="shared" ref="R55:R63" si="9">(D55+E55+F55+G55+H55+I55+J55+K55+N55)*3%</f>
        <v>78.3</v>
      </c>
      <c r="S55" s="99">
        <f>(D55+E55+F55+G55+H55+I55+J55+K55+N55)*11%</f>
        <v>287.10000000000002</v>
      </c>
      <c r="T55" s="99">
        <v>0</v>
      </c>
      <c r="U55" s="96">
        <v>0</v>
      </c>
      <c r="V55" s="17">
        <f t="shared" si="4"/>
        <v>365.4</v>
      </c>
      <c r="W55" s="17">
        <f t="shared" si="2"/>
        <v>3799.6</v>
      </c>
      <c r="X55" s="51">
        <v>0</v>
      </c>
    </row>
    <row r="56" spans="1:24" s="22" customFormat="1" ht="33.950000000000003" customHeight="1" x14ac:dyDescent="0.2">
      <c r="A56" s="72">
        <v>47</v>
      </c>
      <c r="B56" s="99" t="s">
        <v>497</v>
      </c>
      <c r="C56" s="99" t="s">
        <v>749</v>
      </c>
      <c r="D56" s="104">
        <v>1476</v>
      </c>
      <c r="E56" s="102">
        <v>2000</v>
      </c>
      <c r="F56" s="102">
        <v>0</v>
      </c>
      <c r="G56" s="102">
        <v>0</v>
      </c>
      <c r="H56" s="102">
        <v>1900</v>
      </c>
      <c r="I56" s="102">
        <v>2600</v>
      </c>
      <c r="J56" s="102">
        <v>0</v>
      </c>
      <c r="K56" s="102">
        <v>50</v>
      </c>
      <c r="L56" s="102">
        <v>0</v>
      </c>
      <c r="M56" s="102">
        <v>250</v>
      </c>
      <c r="N56" s="102">
        <v>0</v>
      </c>
      <c r="O56" s="102">
        <v>0</v>
      </c>
      <c r="P56" s="98">
        <f t="shared" si="7"/>
        <v>4013</v>
      </c>
      <c r="Q56" s="96">
        <f t="shared" si="3"/>
        <v>12289</v>
      </c>
      <c r="R56" s="99">
        <f t="shared" si="9"/>
        <v>240.78</v>
      </c>
      <c r="S56" s="99">
        <f>(D56+E56+F56+G56+H56+I56+J56+K56+N56)*14%</f>
        <v>1123.6400000000001</v>
      </c>
      <c r="T56" s="99">
        <v>146.41</v>
      </c>
      <c r="U56" s="96">
        <v>0</v>
      </c>
      <c r="V56" s="17">
        <f t="shared" si="4"/>
        <v>1364.42</v>
      </c>
      <c r="W56" s="17">
        <f t="shared" si="2"/>
        <v>10924.58</v>
      </c>
      <c r="X56" s="51">
        <v>0</v>
      </c>
    </row>
    <row r="57" spans="1:24" s="22" customFormat="1" ht="33.950000000000003" customHeight="1" x14ac:dyDescent="0.2">
      <c r="A57" s="72">
        <v>48</v>
      </c>
      <c r="B57" s="99" t="s">
        <v>498</v>
      </c>
      <c r="C57" s="99" t="s">
        <v>622</v>
      </c>
      <c r="D57" s="104">
        <v>1350</v>
      </c>
      <c r="E57" s="102">
        <v>2000</v>
      </c>
      <c r="F57" s="102">
        <v>0</v>
      </c>
      <c r="G57" s="102">
        <v>0</v>
      </c>
      <c r="H57" s="102">
        <v>0</v>
      </c>
      <c r="I57" s="102">
        <v>4500</v>
      </c>
      <c r="J57" s="102">
        <v>0</v>
      </c>
      <c r="K57" s="102">
        <v>0</v>
      </c>
      <c r="L57" s="102">
        <v>0</v>
      </c>
      <c r="M57" s="102">
        <v>250</v>
      </c>
      <c r="N57" s="102">
        <v>0</v>
      </c>
      <c r="O57" s="102">
        <v>0</v>
      </c>
      <c r="P57" s="98">
        <f t="shared" si="7"/>
        <v>3925</v>
      </c>
      <c r="Q57" s="96">
        <f t="shared" si="3"/>
        <v>12025</v>
      </c>
      <c r="R57" s="99">
        <f t="shared" si="9"/>
        <v>235.5</v>
      </c>
      <c r="S57" s="99">
        <f>(D57+E57+F57+G57+H57+I57+J57+K57+N57)*13%</f>
        <v>1020.5</v>
      </c>
      <c r="T57" s="99">
        <v>143.03</v>
      </c>
      <c r="U57" s="96">
        <v>0</v>
      </c>
      <c r="V57" s="17">
        <f t="shared" si="4"/>
        <v>1256</v>
      </c>
      <c r="W57" s="17">
        <f t="shared" si="2"/>
        <v>10769</v>
      </c>
      <c r="X57" s="51">
        <v>0</v>
      </c>
    </row>
    <row r="58" spans="1:24" s="22" customFormat="1" ht="49.5" customHeight="1" x14ac:dyDescent="0.2">
      <c r="A58" s="72">
        <v>49</v>
      </c>
      <c r="B58" s="103" t="s">
        <v>499</v>
      </c>
      <c r="C58" s="103" t="s">
        <v>1010</v>
      </c>
      <c r="D58" s="102">
        <v>2441</v>
      </c>
      <c r="E58" s="102">
        <v>1000</v>
      </c>
      <c r="F58" s="102">
        <v>0</v>
      </c>
      <c r="G58" s="102">
        <v>1000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250</v>
      </c>
      <c r="N58" s="102">
        <v>0</v>
      </c>
      <c r="O58" s="102">
        <v>0</v>
      </c>
      <c r="P58" s="98">
        <f t="shared" si="7"/>
        <v>2220.5</v>
      </c>
      <c r="Q58" s="96">
        <f t="shared" si="3"/>
        <v>6911.5</v>
      </c>
      <c r="R58" s="99">
        <f t="shared" si="9"/>
        <v>133.22999999999999</v>
      </c>
      <c r="S58" s="99">
        <f>(D58+E58+F58+G58+H58+I58+J58+K58+N58)*12%</f>
        <v>532.91999999999996</v>
      </c>
      <c r="T58" s="99">
        <v>0</v>
      </c>
      <c r="U58" s="96">
        <v>0</v>
      </c>
      <c r="V58" s="17">
        <f t="shared" si="4"/>
        <v>666.15</v>
      </c>
      <c r="W58" s="17">
        <f t="shared" si="2"/>
        <v>6245.35</v>
      </c>
      <c r="X58" s="51">
        <v>0</v>
      </c>
    </row>
    <row r="59" spans="1:24" s="22" customFormat="1" ht="33.950000000000003" customHeight="1" x14ac:dyDescent="0.2">
      <c r="A59" s="72">
        <v>50</v>
      </c>
      <c r="B59" s="99" t="s">
        <v>500</v>
      </c>
      <c r="C59" s="103" t="s">
        <v>448</v>
      </c>
      <c r="D59" s="104">
        <v>1350</v>
      </c>
      <c r="E59" s="102">
        <v>2000</v>
      </c>
      <c r="F59" s="102">
        <v>0</v>
      </c>
      <c r="G59" s="102">
        <v>0</v>
      </c>
      <c r="H59" s="102">
        <v>1600</v>
      </c>
      <c r="I59" s="102">
        <v>2900</v>
      </c>
      <c r="J59" s="102">
        <v>0</v>
      </c>
      <c r="K59" s="102">
        <v>75</v>
      </c>
      <c r="L59" s="102">
        <v>0</v>
      </c>
      <c r="M59" s="102">
        <v>250</v>
      </c>
      <c r="N59" s="102">
        <v>0</v>
      </c>
      <c r="O59" s="102">
        <v>0</v>
      </c>
      <c r="P59" s="98">
        <f t="shared" si="7"/>
        <v>3962.5</v>
      </c>
      <c r="Q59" s="96">
        <f t="shared" si="3"/>
        <v>12137.5</v>
      </c>
      <c r="R59" s="99">
        <f t="shared" si="9"/>
        <v>237.75</v>
      </c>
      <c r="S59" s="99">
        <f>(D59+E59+F59+G59+H59+I59+J59+K59+N59)*13%</f>
        <v>1030.25</v>
      </c>
      <c r="T59" s="99">
        <v>146.18</v>
      </c>
      <c r="U59" s="96">
        <v>0</v>
      </c>
      <c r="V59" s="17">
        <f t="shared" si="4"/>
        <v>1268</v>
      </c>
      <c r="W59" s="17">
        <f t="shared" si="2"/>
        <v>10869.5</v>
      </c>
      <c r="X59" s="51">
        <v>0</v>
      </c>
    </row>
    <row r="60" spans="1:24" s="22" customFormat="1" ht="33.950000000000003" customHeight="1" x14ac:dyDescent="0.2">
      <c r="A60" s="72">
        <v>51</v>
      </c>
      <c r="B60" s="99" t="s">
        <v>501</v>
      </c>
      <c r="C60" s="99" t="s">
        <v>453</v>
      </c>
      <c r="D60" s="104">
        <v>1476</v>
      </c>
      <c r="E60" s="102">
        <v>2000</v>
      </c>
      <c r="F60" s="102">
        <v>0</v>
      </c>
      <c r="G60" s="102">
        <v>1900</v>
      </c>
      <c r="H60" s="102">
        <v>0</v>
      </c>
      <c r="I60" s="102">
        <v>2600</v>
      </c>
      <c r="J60" s="102">
        <v>0</v>
      </c>
      <c r="K60" s="102">
        <v>50</v>
      </c>
      <c r="L60" s="102">
        <v>0</v>
      </c>
      <c r="M60" s="102">
        <v>250</v>
      </c>
      <c r="N60" s="102">
        <v>0</v>
      </c>
      <c r="O60" s="102">
        <v>0</v>
      </c>
      <c r="P60" s="98">
        <f t="shared" si="7"/>
        <v>4013</v>
      </c>
      <c r="Q60" s="96">
        <f t="shared" si="3"/>
        <v>12289</v>
      </c>
      <c r="R60" s="99">
        <f t="shared" si="9"/>
        <v>240.78</v>
      </c>
      <c r="S60" s="99">
        <f>(D60+E60+F60+G60+H60+I60+J60+K60+N60)*14%</f>
        <v>1123.6400000000001</v>
      </c>
      <c r="T60" s="99">
        <v>146.41</v>
      </c>
      <c r="U60" s="96">
        <v>0</v>
      </c>
      <c r="V60" s="17">
        <f t="shared" si="4"/>
        <v>1364.42</v>
      </c>
      <c r="W60" s="17">
        <f t="shared" si="2"/>
        <v>10924.58</v>
      </c>
      <c r="X60" s="51">
        <v>0</v>
      </c>
    </row>
    <row r="61" spans="1:24" s="22" customFormat="1" ht="33.950000000000003" customHeight="1" x14ac:dyDescent="0.2">
      <c r="A61" s="72">
        <v>52</v>
      </c>
      <c r="B61" s="99" t="s">
        <v>502</v>
      </c>
      <c r="C61" s="99" t="s">
        <v>1006</v>
      </c>
      <c r="D61" s="104">
        <v>1476</v>
      </c>
      <c r="E61" s="102">
        <v>2000</v>
      </c>
      <c r="F61" s="102">
        <v>0</v>
      </c>
      <c r="G61" s="102">
        <v>0</v>
      </c>
      <c r="H61" s="102">
        <v>1900</v>
      </c>
      <c r="I61" s="102">
        <v>2600</v>
      </c>
      <c r="J61" s="102">
        <v>0</v>
      </c>
      <c r="K61" s="102">
        <v>75</v>
      </c>
      <c r="L61" s="102">
        <v>0</v>
      </c>
      <c r="M61" s="102">
        <v>250</v>
      </c>
      <c r="N61" s="102">
        <v>0</v>
      </c>
      <c r="O61" s="102">
        <v>0</v>
      </c>
      <c r="P61" s="98">
        <f t="shared" si="7"/>
        <v>4025.5</v>
      </c>
      <c r="Q61" s="96">
        <f t="shared" si="3"/>
        <v>12326.5</v>
      </c>
      <c r="R61" s="99">
        <f t="shared" si="9"/>
        <v>241.53</v>
      </c>
      <c r="S61" s="99">
        <f>(D61+E61+F61+G61+H61+I61+J61+K61+N61)*14%</f>
        <v>1127.1400000000001</v>
      </c>
      <c r="T61" s="99">
        <v>160.85</v>
      </c>
      <c r="U61" s="96">
        <v>0</v>
      </c>
      <c r="V61" s="17">
        <f t="shared" si="4"/>
        <v>1368.67</v>
      </c>
      <c r="W61" s="17">
        <f t="shared" si="2"/>
        <v>10957.83</v>
      </c>
      <c r="X61" s="51">
        <v>0</v>
      </c>
    </row>
    <row r="62" spans="1:24" s="22" customFormat="1" ht="51.75" customHeight="1" x14ac:dyDescent="0.2">
      <c r="A62" s="72">
        <v>53</v>
      </c>
      <c r="B62" s="103" t="s">
        <v>503</v>
      </c>
      <c r="C62" s="103" t="s">
        <v>989</v>
      </c>
      <c r="D62" s="102">
        <f>485*4</f>
        <v>1940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98">
        <f>242.5*4</f>
        <v>970</v>
      </c>
      <c r="Q62" s="96">
        <f t="shared" si="3"/>
        <v>2910</v>
      </c>
      <c r="R62" s="99">
        <f t="shared" si="9"/>
        <v>58.2</v>
      </c>
      <c r="S62" s="99">
        <f>(D62+E62+F62+G62+H62+I62+J62+K62+N62)*10%</f>
        <v>194</v>
      </c>
      <c r="T62" s="99">
        <v>0</v>
      </c>
      <c r="U62" s="96">
        <v>0</v>
      </c>
      <c r="V62" s="17">
        <f t="shared" si="4"/>
        <v>252.2</v>
      </c>
      <c r="W62" s="17">
        <f t="shared" si="2"/>
        <v>2657.8</v>
      </c>
      <c r="X62" s="51">
        <v>0</v>
      </c>
    </row>
    <row r="63" spans="1:24" s="22" customFormat="1" ht="33.950000000000003" customHeight="1" x14ac:dyDescent="0.2">
      <c r="A63" s="72">
        <v>54</v>
      </c>
      <c r="B63" s="99" t="s">
        <v>504</v>
      </c>
      <c r="C63" s="103" t="s">
        <v>998</v>
      </c>
      <c r="D63" s="104">
        <v>1634</v>
      </c>
      <c r="E63" s="102">
        <v>2400</v>
      </c>
      <c r="F63" s="102">
        <v>0</v>
      </c>
      <c r="G63" s="102">
        <v>0</v>
      </c>
      <c r="H63" s="102">
        <v>2200</v>
      </c>
      <c r="I63" s="102">
        <v>3200</v>
      </c>
      <c r="J63" s="102">
        <v>0</v>
      </c>
      <c r="K63" s="102">
        <v>75</v>
      </c>
      <c r="L63" s="102">
        <v>0</v>
      </c>
      <c r="M63" s="102">
        <v>250</v>
      </c>
      <c r="N63" s="102">
        <v>0</v>
      </c>
      <c r="O63" s="102">
        <v>0</v>
      </c>
      <c r="P63" s="98">
        <f t="shared" ref="P63:P71" si="10">(D63+E63+F63+G63+H63+I63+J63+K63+L63+N63)/2</f>
        <v>4754.5</v>
      </c>
      <c r="Q63" s="96">
        <f t="shared" si="3"/>
        <v>14513.5</v>
      </c>
      <c r="R63" s="99">
        <f t="shared" si="9"/>
        <v>285.27</v>
      </c>
      <c r="S63" s="99">
        <f>(D63+E63+F63+G63+H63+I63+J63+K63+N63)*14%</f>
        <v>1331.26</v>
      </c>
      <c r="T63" s="99">
        <v>207.96</v>
      </c>
      <c r="U63" s="96">
        <v>0</v>
      </c>
      <c r="V63" s="17">
        <f t="shared" si="4"/>
        <v>1616.53</v>
      </c>
      <c r="W63" s="17">
        <f t="shared" si="2"/>
        <v>12896.97</v>
      </c>
      <c r="X63" s="51">
        <v>0</v>
      </c>
    </row>
    <row r="64" spans="1:24" s="22" customFormat="1" ht="33.950000000000003" customHeight="1" x14ac:dyDescent="0.2">
      <c r="A64" s="72">
        <v>55</v>
      </c>
      <c r="B64" s="99" t="s">
        <v>505</v>
      </c>
      <c r="C64" s="99" t="s">
        <v>1022</v>
      </c>
      <c r="D64" s="104">
        <v>1074</v>
      </c>
      <c r="E64" s="102">
        <v>400</v>
      </c>
      <c r="F64" s="102">
        <v>0</v>
      </c>
      <c r="G64" s="102">
        <v>1000</v>
      </c>
      <c r="H64" s="102">
        <v>0</v>
      </c>
      <c r="I64" s="102">
        <v>0</v>
      </c>
      <c r="J64" s="102">
        <v>0</v>
      </c>
      <c r="K64" s="102">
        <v>0</v>
      </c>
      <c r="L64" s="102">
        <v>200</v>
      </c>
      <c r="M64" s="102">
        <v>250</v>
      </c>
      <c r="N64" s="102">
        <v>0</v>
      </c>
      <c r="O64" s="102">
        <v>0</v>
      </c>
      <c r="P64" s="98">
        <f t="shared" si="10"/>
        <v>1337</v>
      </c>
      <c r="Q64" s="96">
        <f t="shared" si="3"/>
        <v>4261</v>
      </c>
      <c r="R64" s="99">
        <f>(D64+E64+F64+G64+H64+I64+J64+K64+N64+L64)*3%</f>
        <v>80.22</v>
      </c>
      <c r="S64" s="99">
        <f>(D64+E64+F64+G64+H64+I64+J64+K64+N64+L64)*11%</f>
        <v>294.14</v>
      </c>
      <c r="T64" s="99">
        <v>0</v>
      </c>
      <c r="U64" s="96">
        <v>0</v>
      </c>
      <c r="V64" s="17">
        <f t="shared" si="4"/>
        <v>374.36</v>
      </c>
      <c r="W64" s="17">
        <f t="shared" si="2"/>
        <v>3886.64</v>
      </c>
      <c r="X64" s="51">
        <v>0</v>
      </c>
    </row>
    <row r="65" spans="1:24" s="22" customFormat="1" ht="33.950000000000003" customHeight="1" x14ac:dyDescent="0.2">
      <c r="A65" s="72">
        <v>56</v>
      </c>
      <c r="B65" s="99" t="s">
        <v>506</v>
      </c>
      <c r="C65" s="99" t="s">
        <v>448</v>
      </c>
      <c r="D65" s="104">
        <v>1350</v>
      </c>
      <c r="E65" s="102">
        <v>2000</v>
      </c>
      <c r="F65" s="102">
        <v>0</v>
      </c>
      <c r="G65" s="102">
        <v>0</v>
      </c>
      <c r="H65" s="102">
        <v>0</v>
      </c>
      <c r="I65" s="102">
        <v>4500</v>
      </c>
      <c r="J65" s="102">
        <v>0</v>
      </c>
      <c r="K65" s="102">
        <v>0</v>
      </c>
      <c r="L65" s="102">
        <v>0</v>
      </c>
      <c r="M65" s="102">
        <v>250</v>
      </c>
      <c r="N65" s="102">
        <v>0</v>
      </c>
      <c r="O65" s="102">
        <v>0</v>
      </c>
      <c r="P65" s="98">
        <f t="shared" si="10"/>
        <v>3925</v>
      </c>
      <c r="Q65" s="96">
        <f t="shared" si="3"/>
        <v>12025</v>
      </c>
      <c r="R65" s="99">
        <f>(D65+E65+F65+G65+H65+I65+J65+K65+N65)*3%</f>
        <v>235.5</v>
      </c>
      <c r="S65" s="99">
        <f>(D65+E65+F65+G65+H65+I65+J65+K65+N65)*13%</f>
        <v>1020.5</v>
      </c>
      <c r="T65" s="99">
        <v>174.5</v>
      </c>
      <c r="U65" s="96">
        <v>0</v>
      </c>
      <c r="V65" s="17">
        <f t="shared" si="4"/>
        <v>1256</v>
      </c>
      <c r="W65" s="17">
        <f t="shared" si="2"/>
        <v>10769</v>
      </c>
      <c r="X65" s="51">
        <v>0</v>
      </c>
    </row>
    <row r="66" spans="1:24" s="22" customFormat="1" ht="33.950000000000003" customHeight="1" x14ac:dyDescent="0.2">
      <c r="A66" s="72">
        <v>57</v>
      </c>
      <c r="B66" s="99" t="s">
        <v>507</v>
      </c>
      <c r="C66" s="103" t="s">
        <v>448</v>
      </c>
      <c r="D66" s="104">
        <v>1350</v>
      </c>
      <c r="E66" s="102">
        <v>2000</v>
      </c>
      <c r="F66" s="102">
        <v>0</v>
      </c>
      <c r="G66" s="102">
        <v>0</v>
      </c>
      <c r="H66" s="102">
        <v>1600</v>
      </c>
      <c r="I66" s="102">
        <v>2900</v>
      </c>
      <c r="J66" s="102">
        <v>0</v>
      </c>
      <c r="K66" s="102">
        <v>0</v>
      </c>
      <c r="L66" s="102">
        <v>0</v>
      </c>
      <c r="M66" s="102">
        <v>250</v>
      </c>
      <c r="N66" s="102">
        <v>0</v>
      </c>
      <c r="O66" s="102">
        <v>0</v>
      </c>
      <c r="P66" s="98">
        <f t="shared" si="10"/>
        <v>3925</v>
      </c>
      <c r="Q66" s="96">
        <f t="shared" si="3"/>
        <v>12025</v>
      </c>
      <c r="R66" s="99">
        <f>(D66+E66+F66+G66+H66+I66+J66+K66+N66)*3%</f>
        <v>235.5</v>
      </c>
      <c r="S66" s="99">
        <f>(D66+E66+F66+G66+H66+I66+J66+K66+N66)*13%</f>
        <v>1020.5</v>
      </c>
      <c r="T66" s="99">
        <v>143.03</v>
      </c>
      <c r="U66" s="96">
        <v>0</v>
      </c>
      <c r="V66" s="17">
        <f t="shared" si="4"/>
        <v>1256</v>
      </c>
      <c r="W66" s="17">
        <f t="shared" si="2"/>
        <v>10769</v>
      </c>
      <c r="X66" s="51">
        <v>0</v>
      </c>
    </row>
    <row r="67" spans="1:24" s="22" customFormat="1" ht="33.950000000000003" customHeight="1" x14ac:dyDescent="0.2">
      <c r="A67" s="72">
        <v>58</v>
      </c>
      <c r="B67" s="99" t="s">
        <v>508</v>
      </c>
      <c r="C67" s="99" t="s">
        <v>448</v>
      </c>
      <c r="D67" s="104">
        <v>1350</v>
      </c>
      <c r="E67" s="102">
        <v>2000</v>
      </c>
      <c r="F67" s="102">
        <v>0</v>
      </c>
      <c r="G67" s="102">
        <v>0</v>
      </c>
      <c r="H67" s="102">
        <v>0</v>
      </c>
      <c r="I67" s="102">
        <v>4500</v>
      </c>
      <c r="J67" s="102">
        <v>0</v>
      </c>
      <c r="K67" s="102">
        <v>0</v>
      </c>
      <c r="L67" s="102">
        <v>0</v>
      </c>
      <c r="M67" s="102">
        <v>250</v>
      </c>
      <c r="N67" s="102">
        <v>0</v>
      </c>
      <c r="O67" s="102">
        <v>0</v>
      </c>
      <c r="P67" s="98">
        <f t="shared" si="10"/>
        <v>3925</v>
      </c>
      <c r="Q67" s="96">
        <f t="shared" si="3"/>
        <v>12025</v>
      </c>
      <c r="R67" s="99">
        <f>(D67+E67+F67+G67+H67+I67+J67+K67+N67)*3%</f>
        <v>235.5</v>
      </c>
      <c r="S67" s="99">
        <f>(D67+E67+F67+G67+H67+I67+J67+K67+N67)*13%</f>
        <v>1020.5</v>
      </c>
      <c r="T67" s="99">
        <v>143.03</v>
      </c>
      <c r="U67" s="96">
        <v>0</v>
      </c>
      <c r="V67" s="17">
        <f t="shared" si="4"/>
        <v>1256</v>
      </c>
      <c r="W67" s="17">
        <f t="shared" si="2"/>
        <v>10769</v>
      </c>
      <c r="X67" s="51">
        <v>0</v>
      </c>
    </row>
    <row r="68" spans="1:24" s="22" customFormat="1" ht="33.950000000000003" customHeight="1" x14ac:dyDescent="0.2">
      <c r="A68" s="72">
        <v>59</v>
      </c>
      <c r="B68" s="99" t="s">
        <v>509</v>
      </c>
      <c r="C68" s="99" t="s">
        <v>446</v>
      </c>
      <c r="D68" s="104">
        <v>1074</v>
      </c>
      <c r="E68" s="102">
        <v>0</v>
      </c>
      <c r="F68" s="102">
        <v>0</v>
      </c>
      <c r="G68" s="102">
        <v>1000</v>
      </c>
      <c r="H68" s="102">
        <v>0</v>
      </c>
      <c r="I68" s="102">
        <v>0</v>
      </c>
      <c r="J68" s="102">
        <v>0</v>
      </c>
      <c r="K68" s="102">
        <v>0</v>
      </c>
      <c r="L68" s="102">
        <v>600</v>
      </c>
      <c r="M68" s="102">
        <v>250</v>
      </c>
      <c r="N68" s="102">
        <v>0</v>
      </c>
      <c r="O68" s="102">
        <v>0</v>
      </c>
      <c r="P68" s="98">
        <f t="shared" si="10"/>
        <v>1337</v>
      </c>
      <c r="Q68" s="96">
        <f t="shared" si="3"/>
        <v>4261</v>
      </c>
      <c r="R68" s="99">
        <f>(D68+E68+F68+G68+H68+I68+J68+K68+N68+L68)*3%</f>
        <v>80.22</v>
      </c>
      <c r="S68" s="99">
        <f>(D68+E68+F68+G68+H68+I68+J68+K68+N68)*11%</f>
        <v>228.14</v>
      </c>
      <c r="T68" s="99">
        <v>0</v>
      </c>
      <c r="U68" s="96">
        <v>0</v>
      </c>
      <c r="V68" s="17">
        <f t="shared" si="4"/>
        <v>308.36</v>
      </c>
      <c r="W68" s="17">
        <f t="shared" si="2"/>
        <v>3952.64</v>
      </c>
      <c r="X68" s="51">
        <v>0</v>
      </c>
    </row>
    <row r="69" spans="1:24" s="22" customFormat="1" ht="33.950000000000003" customHeight="1" x14ac:dyDescent="0.2">
      <c r="A69" s="72">
        <v>60</v>
      </c>
      <c r="B69" s="99" t="s">
        <v>510</v>
      </c>
      <c r="C69" s="103" t="s">
        <v>448</v>
      </c>
      <c r="D69" s="104">
        <v>1350</v>
      </c>
      <c r="E69" s="102">
        <v>2000</v>
      </c>
      <c r="F69" s="102">
        <v>0</v>
      </c>
      <c r="G69" s="102">
        <v>0</v>
      </c>
      <c r="H69" s="102">
        <v>1600</v>
      </c>
      <c r="I69" s="102">
        <v>2900</v>
      </c>
      <c r="J69" s="102">
        <v>0</v>
      </c>
      <c r="K69" s="102">
        <v>75</v>
      </c>
      <c r="L69" s="102">
        <v>0</v>
      </c>
      <c r="M69" s="102">
        <v>250</v>
      </c>
      <c r="N69" s="102">
        <v>0</v>
      </c>
      <c r="O69" s="102">
        <v>0</v>
      </c>
      <c r="P69" s="98">
        <f t="shared" si="10"/>
        <v>3962.5</v>
      </c>
      <c r="Q69" s="96">
        <f t="shared" si="3"/>
        <v>12137.5</v>
      </c>
      <c r="R69" s="99">
        <f t="shared" ref="R69:R74" si="11">(D69+E69+F69+G69+H69+I69+J69+K69+N69)*3%</f>
        <v>237.75</v>
      </c>
      <c r="S69" s="99">
        <f>(D69+E69+F69+G69+H69+I69+J69+K69+N69)*13%</f>
        <v>1030.25</v>
      </c>
      <c r="T69" s="99">
        <v>146.18</v>
      </c>
      <c r="U69" s="96">
        <v>0</v>
      </c>
      <c r="V69" s="17">
        <f t="shared" si="4"/>
        <v>1268</v>
      </c>
      <c r="W69" s="17">
        <f t="shared" si="2"/>
        <v>10869.5</v>
      </c>
      <c r="X69" s="51">
        <v>0</v>
      </c>
    </row>
    <row r="70" spans="1:24" s="22" customFormat="1" ht="33.950000000000003" customHeight="1" x14ac:dyDescent="0.2">
      <c r="A70" s="72">
        <v>61</v>
      </c>
      <c r="B70" s="103" t="s">
        <v>790</v>
      </c>
      <c r="C70" s="103" t="s">
        <v>511</v>
      </c>
      <c r="D70" s="110">
        <v>2425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98">
        <f t="shared" si="10"/>
        <v>1212.5</v>
      </c>
      <c r="Q70" s="96">
        <f t="shared" si="3"/>
        <v>3637.5</v>
      </c>
      <c r="R70" s="99">
        <f t="shared" si="11"/>
        <v>72.75</v>
      </c>
      <c r="S70" s="99">
        <f>(D70+E70+F70+G70+H70+I70+J70+K70+N70)*11%</f>
        <v>266.75</v>
      </c>
      <c r="T70" s="99">
        <v>0</v>
      </c>
      <c r="U70" s="96">
        <v>0</v>
      </c>
      <c r="V70" s="17">
        <f t="shared" si="4"/>
        <v>339.5</v>
      </c>
      <c r="W70" s="17">
        <f t="shared" si="2"/>
        <v>3298</v>
      </c>
      <c r="X70" s="51">
        <v>0</v>
      </c>
    </row>
    <row r="71" spans="1:24" s="22" customFormat="1" ht="33.950000000000003" customHeight="1" x14ac:dyDescent="0.2">
      <c r="A71" s="72">
        <v>62</v>
      </c>
      <c r="B71" s="99" t="s">
        <v>512</v>
      </c>
      <c r="C71" s="99" t="s">
        <v>458</v>
      </c>
      <c r="D71" s="104">
        <v>2885</v>
      </c>
      <c r="E71" s="102">
        <v>0</v>
      </c>
      <c r="F71" s="102">
        <v>721.25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98">
        <f t="shared" si="10"/>
        <v>1803.13</v>
      </c>
      <c r="Q71" s="96">
        <f t="shared" si="3"/>
        <v>5409.38</v>
      </c>
      <c r="R71" s="99">
        <f t="shared" si="11"/>
        <v>108.19</v>
      </c>
      <c r="S71" s="99">
        <f>(D71+E71+F71+G71+H71+I71+J71+K71+N71)*11%</f>
        <v>396.69</v>
      </c>
      <c r="T71" s="99">
        <v>0</v>
      </c>
      <c r="U71" s="96">
        <v>0</v>
      </c>
      <c r="V71" s="17">
        <f t="shared" si="4"/>
        <v>504.88</v>
      </c>
      <c r="W71" s="17">
        <f t="shared" si="2"/>
        <v>4904.5</v>
      </c>
      <c r="X71" s="51">
        <v>0</v>
      </c>
    </row>
    <row r="72" spans="1:24" s="22" customFormat="1" ht="33.950000000000003" customHeight="1" x14ac:dyDescent="0.2">
      <c r="A72" s="72">
        <v>63</v>
      </c>
      <c r="B72" s="111" t="s">
        <v>830</v>
      </c>
      <c r="C72" s="106" t="s">
        <v>356</v>
      </c>
      <c r="D72" s="112">
        <v>10261</v>
      </c>
      <c r="E72" s="102">
        <v>0</v>
      </c>
      <c r="F72" s="102">
        <v>0</v>
      </c>
      <c r="G72" s="102">
        <v>5000</v>
      </c>
      <c r="H72" s="102">
        <v>0</v>
      </c>
      <c r="I72" s="102">
        <v>0</v>
      </c>
      <c r="J72" s="102">
        <v>375</v>
      </c>
      <c r="K72" s="102">
        <v>0</v>
      </c>
      <c r="L72" s="102">
        <v>0</v>
      </c>
      <c r="M72" s="102">
        <v>250</v>
      </c>
      <c r="N72" s="102">
        <v>0</v>
      </c>
      <c r="O72" s="102">
        <v>0</v>
      </c>
      <c r="P72" s="98">
        <v>6447.17</v>
      </c>
      <c r="Q72" s="96">
        <f t="shared" si="3"/>
        <v>22333.17</v>
      </c>
      <c r="R72" s="99">
        <f t="shared" si="11"/>
        <v>469.08</v>
      </c>
      <c r="S72" s="99">
        <f>(D72+E72+F72+G72+H72+I72+J72+K72+N72)*15%</f>
        <v>2345.4</v>
      </c>
      <c r="T72" s="99">
        <v>448.93</v>
      </c>
      <c r="U72" s="96">
        <v>210.15</v>
      </c>
      <c r="V72" s="17">
        <f t="shared" si="4"/>
        <v>3024.63</v>
      </c>
      <c r="W72" s="17">
        <f t="shared" si="2"/>
        <v>19308.54</v>
      </c>
      <c r="X72" s="51">
        <v>0</v>
      </c>
    </row>
    <row r="73" spans="1:24" s="22" customFormat="1" ht="33.950000000000003" customHeight="1" x14ac:dyDescent="0.2">
      <c r="A73" s="72">
        <v>64</v>
      </c>
      <c r="B73" s="99" t="s">
        <v>768</v>
      </c>
      <c r="C73" s="99" t="s">
        <v>568</v>
      </c>
      <c r="D73" s="104">
        <f>485*2</f>
        <v>970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98">
        <f>242.5*2</f>
        <v>485</v>
      </c>
      <c r="Q73" s="96">
        <f t="shared" si="3"/>
        <v>1455</v>
      </c>
      <c r="R73" s="99">
        <f t="shared" si="11"/>
        <v>29.1</v>
      </c>
      <c r="S73" s="99">
        <f>(D73+E73+F73+G73+H73+I73+J73+K73+N73)*10%</f>
        <v>97</v>
      </c>
      <c r="T73" s="99">
        <v>0</v>
      </c>
      <c r="U73" s="96">
        <v>0</v>
      </c>
      <c r="V73" s="17">
        <f t="shared" ref="V73:V133" si="12">(R73+S73+U73)</f>
        <v>126.1</v>
      </c>
      <c r="W73" s="17">
        <f t="shared" ref="W73:W137" si="13">Q73-V73</f>
        <v>1328.9</v>
      </c>
      <c r="X73" s="51">
        <v>0</v>
      </c>
    </row>
    <row r="74" spans="1:24" s="22" customFormat="1" ht="33.950000000000003" customHeight="1" x14ac:dyDescent="0.2">
      <c r="A74" s="72">
        <v>65</v>
      </c>
      <c r="B74" s="103" t="s">
        <v>741</v>
      </c>
      <c r="C74" s="103" t="s">
        <v>744</v>
      </c>
      <c r="D74" s="104">
        <v>1381</v>
      </c>
      <c r="E74" s="102">
        <v>600</v>
      </c>
      <c r="F74" s="102">
        <v>0</v>
      </c>
      <c r="G74" s="102">
        <v>1000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250</v>
      </c>
      <c r="N74" s="102">
        <v>0</v>
      </c>
      <c r="O74" s="102">
        <v>0</v>
      </c>
      <c r="P74" s="98">
        <f>(D74+E74+F74+G74+H74+I74+J74+K74+L74+N74)/2</f>
        <v>1490.5</v>
      </c>
      <c r="Q74" s="96">
        <f t="shared" si="3"/>
        <v>4721.5</v>
      </c>
      <c r="R74" s="99">
        <f t="shared" si="11"/>
        <v>89.43</v>
      </c>
      <c r="S74" s="99">
        <f>(D74+E74+F74+G74+H74+I74+J74+K74+N74)*11%</f>
        <v>327.91</v>
      </c>
      <c r="T74" s="99">
        <v>0</v>
      </c>
      <c r="U74" s="96">
        <v>0</v>
      </c>
      <c r="V74" s="17">
        <f t="shared" si="12"/>
        <v>417.34</v>
      </c>
      <c r="W74" s="17">
        <f t="shared" si="13"/>
        <v>4304.16</v>
      </c>
      <c r="X74" s="51">
        <v>0</v>
      </c>
    </row>
    <row r="75" spans="1:24" s="22" customFormat="1" ht="33.950000000000003" customHeight="1" x14ac:dyDescent="0.2">
      <c r="A75" s="72">
        <v>66</v>
      </c>
      <c r="B75" s="99" t="s">
        <v>513</v>
      </c>
      <c r="C75" s="99" t="s">
        <v>1025</v>
      </c>
      <c r="D75" s="104">
        <v>1135</v>
      </c>
      <c r="E75" s="102">
        <v>500</v>
      </c>
      <c r="F75" s="102">
        <v>0</v>
      </c>
      <c r="G75" s="102">
        <v>1000</v>
      </c>
      <c r="H75" s="102">
        <v>0</v>
      </c>
      <c r="I75" s="102">
        <v>0</v>
      </c>
      <c r="J75" s="102">
        <v>0</v>
      </c>
      <c r="K75" s="102">
        <v>50</v>
      </c>
      <c r="L75" s="102">
        <v>200</v>
      </c>
      <c r="M75" s="102">
        <v>250</v>
      </c>
      <c r="N75" s="102">
        <v>0</v>
      </c>
      <c r="O75" s="102">
        <v>0</v>
      </c>
      <c r="P75" s="98">
        <f>(D75+E75+F75+G75+H75+I75+J75+K75+L75+N75)/2</f>
        <v>1442.5</v>
      </c>
      <c r="Q75" s="96">
        <f t="shared" ref="Q75:Q138" si="14">SUM(D75:N75)+P75</f>
        <v>4577.5</v>
      </c>
      <c r="R75" s="99">
        <f>(D75+E75+F75+G75+H75+I75+J75+K75+N75+L75)*3%</f>
        <v>86.55</v>
      </c>
      <c r="S75" s="99">
        <f>(D75+E75+F75+G75+H75+I75+J75+K75+N75+L75)*11%</f>
        <v>317.35000000000002</v>
      </c>
      <c r="T75" s="99">
        <v>0</v>
      </c>
      <c r="U75" s="96">
        <v>0</v>
      </c>
      <c r="V75" s="17">
        <f t="shared" si="12"/>
        <v>403.9</v>
      </c>
      <c r="W75" s="17">
        <f t="shared" si="13"/>
        <v>4173.6000000000004</v>
      </c>
      <c r="X75" s="51">
        <v>0</v>
      </c>
    </row>
    <row r="76" spans="1:24" s="22" customFormat="1" ht="33.950000000000003" customHeight="1" x14ac:dyDescent="0.2">
      <c r="A76" s="72">
        <v>67</v>
      </c>
      <c r="B76" s="99" t="s">
        <v>514</v>
      </c>
      <c r="C76" s="99" t="s">
        <v>749</v>
      </c>
      <c r="D76" s="104">
        <v>1476</v>
      </c>
      <c r="E76" s="102">
        <v>2000</v>
      </c>
      <c r="F76" s="102">
        <v>0</v>
      </c>
      <c r="G76" s="102">
        <v>0</v>
      </c>
      <c r="H76" s="102">
        <v>1900</v>
      </c>
      <c r="I76" s="102">
        <v>2600</v>
      </c>
      <c r="J76" s="102">
        <v>0</v>
      </c>
      <c r="K76" s="102">
        <v>0</v>
      </c>
      <c r="L76" s="102">
        <v>0</v>
      </c>
      <c r="M76" s="102">
        <v>250</v>
      </c>
      <c r="N76" s="102">
        <v>0</v>
      </c>
      <c r="O76" s="102">
        <v>0</v>
      </c>
      <c r="P76" s="98">
        <f>(D76+E76+F76+G76+H76+I76+J76+K76+L76+N76)/2</f>
        <v>3988</v>
      </c>
      <c r="Q76" s="96">
        <f t="shared" si="14"/>
        <v>12214</v>
      </c>
      <c r="R76" s="99">
        <f>(D76+E76+F76+G76+H76+I76+J76+K76+N76)*3%</f>
        <v>239.28</v>
      </c>
      <c r="S76" s="99">
        <f>(D76+E76+F76+G76+H76+I76+J76+K76+N76)*13%</f>
        <v>1036.8800000000001</v>
      </c>
      <c r="T76" s="99">
        <v>148.33000000000001</v>
      </c>
      <c r="U76" s="96">
        <v>0</v>
      </c>
      <c r="V76" s="17">
        <f t="shared" si="12"/>
        <v>1276.1600000000001</v>
      </c>
      <c r="W76" s="17">
        <f t="shared" si="13"/>
        <v>10937.84</v>
      </c>
      <c r="X76" s="51">
        <v>0</v>
      </c>
    </row>
    <row r="77" spans="1:24" s="22" customFormat="1" ht="33.950000000000003" customHeight="1" x14ac:dyDescent="0.2">
      <c r="A77" s="72">
        <v>68</v>
      </c>
      <c r="B77" s="99" t="s">
        <v>515</v>
      </c>
      <c r="C77" s="103" t="s">
        <v>448</v>
      </c>
      <c r="D77" s="104">
        <v>1350</v>
      </c>
      <c r="E77" s="102">
        <v>2000</v>
      </c>
      <c r="F77" s="102">
        <v>0</v>
      </c>
      <c r="G77" s="102">
        <v>0</v>
      </c>
      <c r="H77" s="102">
        <v>1600</v>
      </c>
      <c r="I77" s="102">
        <v>2900</v>
      </c>
      <c r="J77" s="102">
        <v>0</v>
      </c>
      <c r="K77" s="102">
        <v>0</v>
      </c>
      <c r="L77" s="102">
        <v>0</v>
      </c>
      <c r="M77" s="102">
        <v>250</v>
      </c>
      <c r="N77" s="102">
        <v>0</v>
      </c>
      <c r="O77" s="102">
        <v>0</v>
      </c>
      <c r="P77" s="98">
        <f>(D77+E77+F77+G77+H77+I77+J77+K77+L77+N77)/2</f>
        <v>3925</v>
      </c>
      <c r="Q77" s="96">
        <f t="shared" si="14"/>
        <v>12025</v>
      </c>
      <c r="R77" s="99">
        <f>(D77+E77+F77+G77+H77+I77+J77+K77+N77)*3%</f>
        <v>235.5</v>
      </c>
      <c r="S77" s="99">
        <f>(D77+E77+F77+G77+H77+I77+J77+K77+N77)*13%</f>
        <v>1020.5</v>
      </c>
      <c r="T77" s="99">
        <v>143.03</v>
      </c>
      <c r="U77" s="96">
        <v>0</v>
      </c>
      <c r="V77" s="17">
        <f t="shared" si="12"/>
        <v>1256</v>
      </c>
      <c r="W77" s="17">
        <f t="shared" si="13"/>
        <v>10769</v>
      </c>
      <c r="X77" s="51">
        <v>0</v>
      </c>
    </row>
    <row r="78" spans="1:24" s="22" customFormat="1" ht="33.950000000000003" customHeight="1" x14ac:dyDescent="0.2">
      <c r="A78" s="72">
        <v>69</v>
      </c>
      <c r="B78" s="111" t="s">
        <v>860</v>
      </c>
      <c r="C78" s="111" t="s">
        <v>985</v>
      </c>
      <c r="D78" s="113">
        <v>10949</v>
      </c>
      <c r="E78" s="102">
        <v>0</v>
      </c>
      <c r="F78" s="102">
        <v>0</v>
      </c>
      <c r="G78" s="113">
        <v>5000</v>
      </c>
      <c r="H78" s="102">
        <v>0</v>
      </c>
      <c r="I78" s="114">
        <v>0</v>
      </c>
      <c r="J78" s="102">
        <v>375</v>
      </c>
      <c r="K78" s="102">
        <v>0</v>
      </c>
      <c r="L78" s="102">
        <v>0</v>
      </c>
      <c r="M78" s="102">
        <v>250</v>
      </c>
      <c r="N78" s="102">
        <v>6000</v>
      </c>
      <c r="O78" s="102">
        <v>0</v>
      </c>
      <c r="P78" s="98">
        <v>5031.37</v>
      </c>
      <c r="Q78" s="96">
        <f t="shared" si="14"/>
        <v>27605.37</v>
      </c>
      <c r="R78" s="99">
        <f>(D78+E78+F78+G78+H78+I78+J78+K78)*3%</f>
        <v>489.72</v>
      </c>
      <c r="S78" s="99">
        <f>(D78+E78+F78+G78+H78+I78+J78+K78)*15%</f>
        <v>2448.6</v>
      </c>
      <c r="T78" s="99">
        <v>832.41</v>
      </c>
      <c r="U78" s="96">
        <v>219.39</v>
      </c>
      <c r="V78" s="17">
        <f t="shared" si="12"/>
        <v>3157.71</v>
      </c>
      <c r="W78" s="17">
        <f t="shared" si="13"/>
        <v>24447.66</v>
      </c>
      <c r="X78" s="51">
        <v>0</v>
      </c>
    </row>
    <row r="79" spans="1:24" s="22" customFormat="1" ht="33.950000000000003" customHeight="1" x14ac:dyDescent="0.2">
      <c r="A79" s="72">
        <v>70</v>
      </c>
      <c r="B79" s="99" t="s">
        <v>516</v>
      </c>
      <c r="C79" s="99" t="s">
        <v>463</v>
      </c>
      <c r="D79" s="104">
        <v>1105</v>
      </c>
      <c r="E79" s="102">
        <v>400</v>
      </c>
      <c r="F79" s="102">
        <v>0</v>
      </c>
      <c r="G79" s="102">
        <v>1000</v>
      </c>
      <c r="H79" s="102">
        <v>0</v>
      </c>
      <c r="I79" s="102">
        <v>0</v>
      </c>
      <c r="J79" s="102">
        <v>0</v>
      </c>
      <c r="K79" s="102">
        <v>75</v>
      </c>
      <c r="L79" s="102">
        <v>0</v>
      </c>
      <c r="M79" s="102">
        <v>250</v>
      </c>
      <c r="N79" s="102">
        <v>0</v>
      </c>
      <c r="O79" s="102">
        <v>0</v>
      </c>
      <c r="P79" s="98">
        <f t="shared" ref="P79:P89" si="15">(D79+E79+F79+G79+H79+I79+J79+K79+L79+N79)/2</f>
        <v>1290</v>
      </c>
      <c r="Q79" s="96">
        <f t="shared" si="14"/>
        <v>4120</v>
      </c>
      <c r="R79" s="99">
        <f t="shared" ref="R79:R86" si="16">(D79+E79+F79+G79+H79+I79+J79+K79+N79)*3%</f>
        <v>77.400000000000006</v>
      </c>
      <c r="S79" s="99">
        <f>(D79+E79+F79+G79+H79+I79+J79+K79+N79)*11%</f>
        <v>283.8</v>
      </c>
      <c r="T79" s="99">
        <v>0</v>
      </c>
      <c r="U79" s="96">
        <v>0</v>
      </c>
      <c r="V79" s="17">
        <f t="shared" si="12"/>
        <v>361.2</v>
      </c>
      <c r="W79" s="17">
        <f t="shared" si="13"/>
        <v>3758.8</v>
      </c>
      <c r="X79" s="51">
        <v>0</v>
      </c>
    </row>
    <row r="80" spans="1:24" s="22" customFormat="1" ht="33.950000000000003" customHeight="1" x14ac:dyDescent="0.2">
      <c r="A80" s="72">
        <v>71</v>
      </c>
      <c r="B80" s="99" t="s">
        <v>517</v>
      </c>
      <c r="C80" s="99" t="s">
        <v>998</v>
      </c>
      <c r="D80" s="104">
        <v>1634</v>
      </c>
      <c r="E80" s="102">
        <v>1800</v>
      </c>
      <c r="F80" s="102">
        <v>0</v>
      </c>
      <c r="G80" s="102">
        <v>1000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250</v>
      </c>
      <c r="N80" s="102">
        <v>0</v>
      </c>
      <c r="O80" s="102">
        <v>0</v>
      </c>
      <c r="P80" s="98">
        <f t="shared" si="15"/>
        <v>2217</v>
      </c>
      <c r="Q80" s="96">
        <f t="shared" si="14"/>
        <v>6901</v>
      </c>
      <c r="R80" s="99">
        <f t="shared" si="16"/>
        <v>133.02000000000001</v>
      </c>
      <c r="S80" s="99">
        <f>(D80+E80+F80+G80+H80+I80+J80+K80+N80)*12%</f>
        <v>532.08000000000004</v>
      </c>
      <c r="T80" s="99">
        <v>1.78</v>
      </c>
      <c r="U80" s="96">
        <v>0</v>
      </c>
      <c r="V80" s="17">
        <f t="shared" si="12"/>
        <v>665.1</v>
      </c>
      <c r="W80" s="17">
        <f t="shared" si="13"/>
        <v>6235.9</v>
      </c>
      <c r="X80" s="51">
        <v>0</v>
      </c>
    </row>
    <row r="81" spans="1:24" s="22" customFormat="1" ht="33.950000000000003" customHeight="1" x14ac:dyDescent="0.2">
      <c r="A81" s="72">
        <v>72</v>
      </c>
      <c r="B81" s="99" t="s">
        <v>518</v>
      </c>
      <c r="C81" s="99" t="s">
        <v>747</v>
      </c>
      <c r="D81" s="104">
        <v>1460</v>
      </c>
      <c r="E81" s="102">
        <v>600</v>
      </c>
      <c r="F81" s="102">
        <v>0</v>
      </c>
      <c r="G81" s="102">
        <v>1000</v>
      </c>
      <c r="H81" s="102">
        <v>0</v>
      </c>
      <c r="I81" s="102">
        <v>0</v>
      </c>
      <c r="J81" s="102">
        <v>0</v>
      </c>
      <c r="K81" s="102">
        <v>75</v>
      </c>
      <c r="L81" s="102">
        <v>0</v>
      </c>
      <c r="M81" s="102">
        <v>250</v>
      </c>
      <c r="N81" s="102">
        <v>0</v>
      </c>
      <c r="O81" s="102">
        <v>0</v>
      </c>
      <c r="P81" s="98">
        <f t="shared" si="15"/>
        <v>1567.5</v>
      </c>
      <c r="Q81" s="96">
        <f t="shared" si="14"/>
        <v>4952.5</v>
      </c>
      <c r="R81" s="99">
        <f t="shared" si="16"/>
        <v>94.05</v>
      </c>
      <c r="S81" s="99">
        <f>(D81+E81+F81+G81+H81+I81+J81+K81+N81)*11%</f>
        <v>344.85</v>
      </c>
      <c r="T81" s="99">
        <v>0</v>
      </c>
      <c r="U81" s="96">
        <v>0</v>
      </c>
      <c r="V81" s="17">
        <f t="shared" si="12"/>
        <v>438.9</v>
      </c>
      <c r="W81" s="17">
        <f t="shared" si="13"/>
        <v>4513.6000000000004</v>
      </c>
      <c r="X81" s="51">
        <v>0</v>
      </c>
    </row>
    <row r="82" spans="1:24" s="22" customFormat="1" ht="33.950000000000003" customHeight="1" x14ac:dyDescent="0.2">
      <c r="A82" s="72">
        <v>73</v>
      </c>
      <c r="B82" s="179" t="s">
        <v>1047</v>
      </c>
      <c r="C82" s="180" t="s">
        <v>1048</v>
      </c>
      <c r="D82" s="181">
        <v>10261</v>
      </c>
      <c r="E82" s="102">
        <v>1800</v>
      </c>
      <c r="F82" s="102">
        <v>0</v>
      </c>
      <c r="G82" s="102">
        <v>5000</v>
      </c>
      <c r="H82" s="102">
        <v>0</v>
      </c>
      <c r="I82" s="102">
        <v>0</v>
      </c>
      <c r="J82" s="102">
        <v>375</v>
      </c>
      <c r="K82" s="102">
        <v>0</v>
      </c>
      <c r="L82" s="102">
        <v>0</v>
      </c>
      <c r="M82" s="102">
        <v>250</v>
      </c>
      <c r="N82" s="102">
        <v>0</v>
      </c>
      <c r="O82" s="102">
        <v>0</v>
      </c>
      <c r="P82" s="98">
        <f t="shared" si="15"/>
        <v>8718</v>
      </c>
      <c r="Q82" s="96">
        <f t="shared" si="14"/>
        <v>26404</v>
      </c>
      <c r="R82" s="99">
        <f t="shared" si="16"/>
        <v>523.08000000000004</v>
      </c>
      <c r="S82" s="99">
        <f>(D82+E82+F82+G82+H82+I82+J82+K82+N82)*15%</f>
        <v>2615.4</v>
      </c>
      <c r="T82" s="99">
        <v>0</v>
      </c>
      <c r="U82" s="96">
        <v>0</v>
      </c>
      <c r="V82" s="17">
        <f>(R82+S82+U82)</f>
        <v>3138.48</v>
      </c>
      <c r="W82" s="17">
        <f t="shared" si="13"/>
        <v>23265.52</v>
      </c>
      <c r="X82" s="51">
        <v>0</v>
      </c>
    </row>
    <row r="83" spans="1:24" s="22" customFormat="1" ht="33.950000000000003" customHeight="1" x14ac:dyDescent="0.2">
      <c r="A83" s="72">
        <v>74</v>
      </c>
      <c r="B83" s="108" t="s">
        <v>520</v>
      </c>
      <c r="C83" s="99" t="s">
        <v>749</v>
      </c>
      <c r="D83" s="102">
        <v>1476</v>
      </c>
      <c r="E83" s="102">
        <v>2000</v>
      </c>
      <c r="F83" s="102">
        <v>0</v>
      </c>
      <c r="G83" s="102">
        <v>0</v>
      </c>
      <c r="H83" s="102">
        <v>1900</v>
      </c>
      <c r="I83" s="102">
        <v>2600</v>
      </c>
      <c r="J83" s="102">
        <v>0</v>
      </c>
      <c r="K83" s="102">
        <v>50</v>
      </c>
      <c r="L83" s="102">
        <v>0</v>
      </c>
      <c r="M83" s="102">
        <v>250</v>
      </c>
      <c r="N83" s="102">
        <v>0</v>
      </c>
      <c r="O83" s="102">
        <v>0</v>
      </c>
      <c r="P83" s="98">
        <f t="shared" si="15"/>
        <v>4013</v>
      </c>
      <c r="Q83" s="96">
        <f t="shared" si="14"/>
        <v>12289</v>
      </c>
      <c r="R83" s="99">
        <f t="shared" si="16"/>
        <v>240.78</v>
      </c>
      <c r="S83" s="99">
        <f>(D83+E83+F83+G83+H83+I83+J83+K83+N83)*14%</f>
        <v>1123.6400000000001</v>
      </c>
      <c r="T83" s="99">
        <v>146.41</v>
      </c>
      <c r="U83" s="96">
        <v>0</v>
      </c>
      <c r="V83" s="17">
        <f t="shared" si="12"/>
        <v>1364.42</v>
      </c>
      <c r="W83" s="17">
        <f t="shared" si="13"/>
        <v>10924.58</v>
      </c>
      <c r="X83" s="51">
        <v>0</v>
      </c>
    </row>
    <row r="84" spans="1:24" s="22" customFormat="1" ht="33.950000000000003" customHeight="1" x14ac:dyDescent="0.2">
      <c r="A84" s="72">
        <v>75</v>
      </c>
      <c r="B84" s="99" t="s">
        <v>521</v>
      </c>
      <c r="C84" s="99" t="s">
        <v>749</v>
      </c>
      <c r="D84" s="104">
        <v>1476</v>
      </c>
      <c r="E84" s="102">
        <v>2000</v>
      </c>
      <c r="F84" s="102">
        <v>0</v>
      </c>
      <c r="G84" s="102">
        <v>0</v>
      </c>
      <c r="H84" s="102">
        <v>1900</v>
      </c>
      <c r="I84" s="102">
        <v>2600</v>
      </c>
      <c r="J84" s="102">
        <v>0</v>
      </c>
      <c r="K84" s="102">
        <v>50</v>
      </c>
      <c r="L84" s="102">
        <v>0</v>
      </c>
      <c r="M84" s="102">
        <v>250</v>
      </c>
      <c r="N84" s="102">
        <v>0</v>
      </c>
      <c r="O84" s="102">
        <v>0</v>
      </c>
      <c r="P84" s="98">
        <f t="shared" si="15"/>
        <v>4013</v>
      </c>
      <c r="Q84" s="96">
        <f t="shared" si="14"/>
        <v>12289</v>
      </c>
      <c r="R84" s="99">
        <f t="shared" si="16"/>
        <v>240.78</v>
      </c>
      <c r="S84" s="99">
        <f>(D84+E84+F84+G84+H84+I84+J84+K84+N84)*14%</f>
        <v>1123.6400000000001</v>
      </c>
      <c r="T84" s="99">
        <v>146.41</v>
      </c>
      <c r="U84" s="96">
        <v>0</v>
      </c>
      <c r="V84" s="17">
        <f t="shared" si="12"/>
        <v>1364.42</v>
      </c>
      <c r="W84" s="17">
        <f t="shared" si="13"/>
        <v>10924.58</v>
      </c>
      <c r="X84" s="51">
        <v>0</v>
      </c>
    </row>
    <row r="85" spans="1:24" s="22" customFormat="1" ht="33.950000000000003" customHeight="1" x14ac:dyDescent="0.2">
      <c r="A85" s="72">
        <v>76</v>
      </c>
      <c r="B85" s="99" t="s">
        <v>522</v>
      </c>
      <c r="C85" s="103" t="s">
        <v>448</v>
      </c>
      <c r="D85" s="104">
        <v>1350</v>
      </c>
      <c r="E85" s="102">
        <v>2000</v>
      </c>
      <c r="F85" s="102">
        <v>0</v>
      </c>
      <c r="G85" s="102">
        <v>0</v>
      </c>
      <c r="H85" s="102">
        <v>1600</v>
      </c>
      <c r="I85" s="102">
        <v>2900</v>
      </c>
      <c r="J85" s="102">
        <v>0</v>
      </c>
      <c r="K85" s="102">
        <v>75</v>
      </c>
      <c r="L85" s="102">
        <v>0</v>
      </c>
      <c r="M85" s="102">
        <v>250</v>
      </c>
      <c r="N85" s="102">
        <v>0</v>
      </c>
      <c r="O85" s="102">
        <v>0</v>
      </c>
      <c r="P85" s="98">
        <f t="shared" si="15"/>
        <v>3962.5</v>
      </c>
      <c r="Q85" s="96">
        <f t="shared" si="14"/>
        <v>12137.5</v>
      </c>
      <c r="R85" s="99">
        <f t="shared" si="16"/>
        <v>237.75</v>
      </c>
      <c r="S85" s="99">
        <f>(D85+E85+F85+G85+H85+I85+J85+K85+N85)*13%</f>
        <v>1030.25</v>
      </c>
      <c r="T85" s="99">
        <v>146.18</v>
      </c>
      <c r="U85" s="96">
        <v>0</v>
      </c>
      <c r="V85" s="17">
        <f t="shared" si="12"/>
        <v>1268</v>
      </c>
      <c r="W85" s="17">
        <f t="shared" si="13"/>
        <v>10869.5</v>
      </c>
      <c r="X85" s="51">
        <v>0</v>
      </c>
    </row>
    <row r="86" spans="1:24" s="22" customFormat="1" ht="33.950000000000003" customHeight="1" x14ac:dyDescent="0.2">
      <c r="A86" s="72">
        <v>77</v>
      </c>
      <c r="B86" s="99" t="s">
        <v>523</v>
      </c>
      <c r="C86" s="103" t="s">
        <v>917</v>
      </c>
      <c r="D86" s="102">
        <v>1476</v>
      </c>
      <c r="E86" s="102">
        <v>2000</v>
      </c>
      <c r="F86" s="102">
        <v>0</v>
      </c>
      <c r="G86" s="102">
        <v>0</v>
      </c>
      <c r="H86" s="102">
        <v>1900</v>
      </c>
      <c r="I86" s="102">
        <v>2600</v>
      </c>
      <c r="J86" s="102">
        <v>0</v>
      </c>
      <c r="K86" s="102">
        <v>0</v>
      </c>
      <c r="L86" s="102">
        <v>0</v>
      </c>
      <c r="M86" s="102">
        <v>250</v>
      </c>
      <c r="N86" s="102">
        <v>0</v>
      </c>
      <c r="O86" s="102">
        <v>0</v>
      </c>
      <c r="P86" s="98">
        <f t="shared" si="15"/>
        <v>3988</v>
      </c>
      <c r="Q86" s="96">
        <f t="shared" si="14"/>
        <v>12214</v>
      </c>
      <c r="R86" s="99">
        <f t="shared" si="16"/>
        <v>239.28</v>
      </c>
      <c r="S86" s="99">
        <f>(D86+E86+F86+G86+H86+I86+J86+K86+N86)*13%</f>
        <v>1036.8800000000001</v>
      </c>
      <c r="T86" s="99">
        <v>143.03</v>
      </c>
      <c r="U86" s="96">
        <v>0</v>
      </c>
      <c r="V86" s="17">
        <f t="shared" si="12"/>
        <v>1276.1600000000001</v>
      </c>
      <c r="W86" s="17">
        <f t="shared" si="13"/>
        <v>10937.84</v>
      </c>
      <c r="X86" s="51">
        <v>0</v>
      </c>
    </row>
    <row r="87" spans="1:24" s="22" customFormat="1" ht="33.950000000000003" customHeight="1" x14ac:dyDescent="0.2">
      <c r="A87" s="72">
        <v>78</v>
      </c>
      <c r="B87" s="99" t="s">
        <v>524</v>
      </c>
      <c r="C87" s="99" t="s">
        <v>1018</v>
      </c>
      <c r="D87" s="104">
        <v>1039</v>
      </c>
      <c r="E87" s="102">
        <v>400</v>
      </c>
      <c r="F87" s="102">
        <v>0</v>
      </c>
      <c r="G87" s="102">
        <v>1000</v>
      </c>
      <c r="H87" s="102">
        <v>0</v>
      </c>
      <c r="I87" s="102">
        <v>0</v>
      </c>
      <c r="J87" s="102">
        <v>0</v>
      </c>
      <c r="K87" s="102">
        <v>0</v>
      </c>
      <c r="L87" s="102">
        <v>200</v>
      </c>
      <c r="M87" s="102">
        <v>250</v>
      </c>
      <c r="N87" s="102">
        <v>0</v>
      </c>
      <c r="O87" s="102">
        <v>0</v>
      </c>
      <c r="P87" s="98">
        <f t="shared" si="15"/>
        <v>1319.5</v>
      </c>
      <c r="Q87" s="96">
        <f t="shared" si="14"/>
        <v>4208.5</v>
      </c>
      <c r="R87" s="99">
        <f>(D87+E87+F87+G87+H87+I87+J87+K87+N87+L87)*3%</f>
        <v>79.17</v>
      </c>
      <c r="S87" s="99">
        <f>(D87+E87+F87+G87+H87+I87+J87+K87+N87+L87)*11%</f>
        <v>290.29000000000002</v>
      </c>
      <c r="T87" s="99">
        <v>0</v>
      </c>
      <c r="U87" s="96">
        <v>0</v>
      </c>
      <c r="V87" s="17">
        <f t="shared" si="12"/>
        <v>369.46</v>
      </c>
      <c r="W87" s="17">
        <f t="shared" si="13"/>
        <v>3839.04</v>
      </c>
      <c r="X87" s="51">
        <v>0</v>
      </c>
    </row>
    <row r="88" spans="1:24" s="22" customFormat="1" ht="33.950000000000003" customHeight="1" x14ac:dyDescent="0.2">
      <c r="A88" s="72">
        <v>79</v>
      </c>
      <c r="B88" s="99" t="s">
        <v>526</v>
      </c>
      <c r="C88" s="99" t="s">
        <v>448</v>
      </c>
      <c r="D88" s="104">
        <v>1350</v>
      </c>
      <c r="E88" s="102">
        <v>2000</v>
      </c>
      <c r="F88" s="102">
        <v>0</v>
      </c>
      <c r="G88" s="102">
        <v>0</v>
      </c>
      <c r="H88" s="102">
        <v>2500</v>
      </c>
      <c r="I88" s="102">
        <v>2000</v>
      </c>
      <c r="J88" s="102">
        <v>0</v>
      </c>
      <c r="K88" s="102">
        <v>75</v>
      </c>
      <c r="L88" s="102">
        <v>0</v>
      </c>
      <c r="M88" s="102">
        <v>250</v>
      </c>
      <c r="N88" s="102">
        <v>0</v>
      </c>
      <c r="O88" s="102">
        <v>0</v>
      </c>
      <c r="P88" s="98">
        <f t="shared" si="15"/>
        <v>3962.5</v>
      </c>
      <c r="Q88" s="96">
        <f t="shared" si="14"/>
        <v>12137.5</v>
      </c>
      <c r="R88" s="99">
        <f t="shared" ref="R88:R105" si="17">(D88+E88+F88+G88+H88+I88+J88+K88+N88)*3%</f>
        <v>237.75</v>
      </c>
      <c r="S88" s="99">
        <f>(D88+E88+F88+G88+H88+I88+J88+K88+N88)*13%</f>
        <v>1030.25</v>
      </c>
      <c r="T88" s="99">
        <v>146.18</v>
      </c>
      <c r="U88" s="96">
        <v>0</v>
      </c>
      <c r="V88" s="17">
        <f t="shared" si="12"/>
        <v>1268</v>
      </c>
      <c r="W88" s="17">
        <f t="shared" si="13"/>
        <v>10869.5</v>
      </c>
      <c r="X88" s="51">
        <v>0</v>
      </c>
    </row>
    <row r="89" spans="1:24" s="22" customFormat="1" ht="33.950000000000003" customHeight="1" x14ac:dyDescent="0.2">
      <c r="A89" s="72">
        <v>80</v>
      </c>
      <c r="B89" s="45" t="s">
        <v>413</v>
      </c>
      <c r="C89" s="103" t="s">
        <v>1022</v>
      </c>
      <c r="D89" s="104">
        <v>1074</v>
      </c>
      <c r="E89" s="102">
        <v>0</v>
      </c>
      <c r="F89" s="102">
        <v>0</v>
      </c>
      <c r="G89" s="102">
        <v>1000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250</v>
      </c>
      <c r="N89" s="102">
        <v>0</v>
      </c>
      <c r="O89" s="102">
        <v>0</v>
      </c>
      <c r="P89" s="98">
        <f t="shared" si="15"/>
        <v>1037</v>
      </c>
      <c r="Q89" s="96">
        <f t="shared" si="14"/>
        <v>3361</v>
      </c>
      <c r="R89" s="99">
        <f t="shared" si="17"/>
        <v>62.22</v>
      </c>
      <c r="S89" s="99">
        <f>(D89+E89+F89+G89+H89+I89+J89+K89+N89)*11%</f>
        <v>228.14</v>
      </c>
      <c r="T89" s="99">
        <v>0</v>
      </c>
      <c r="U89" s="96">
        <v>0</v>
      </c>
      <c r="V89" s="17">
        <f t="shared" si="12"/>
        <v>290.36</v>
      </c>
      <c r="W89" s="17">
        <f t="shared" si="13"/>
        <v>3070.64</v>
      </c>
      <c r="X89" s="51">
        <v>0</v>
      </c>
    </row>
    <row r="90" spans="1:24" s="22" customFormat="1" ht="48" customHeight="1" x14ac:dyDescent="0.2">
      <c r="A90" s="72">
        <v>81</v>
      </c>
      <c r="B90" s="99" t="s">
        <v>527</v>
      </c>
      <c r="C90" s="99" t="s">
        <v>989</v>
      </c>
      <c r="D90" s="104">
        <f>485*2</f>
        <v>970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98">
        <f>242.5*2</f>
        <v>485</v>
      </c>
      <c r="Q90" s="96">
        <f t="shared" si="14"/>
        <v>1455</v>
      </c>
      <c r="R90" s="99">
        <f t="shared" si="17"/>
        <v>29.1</v>
      </c>
      <c r="S90" s="99">
        <f>(D90+E90+F90+G90+H90+I90+J90+K90+N90)*10%</f>
        <v>97</v>
      </c>
      <c r="T90" s="99">
        <v>0</v>
      </c>
      <c r="U90" s="96">
        <v>0</v>
      </c>
      <c r="V90" s="17">
        <f t="shared" si="12"/>
        <v>126.1</v>
      </c>
      <c r="W90" s="17">
        <f t="shared" si="13"/>
        <v>1328.9</v>
      </c>
      <c r="X90" s="51">
        <v>0</v>
      </c>
    </row>
    <row r="91" spans="1:24" s="22" customFormat="1" ht="33.950000000000003" customHeight="1" x14ac:dyDescent="0.2">
      <c r="A91" s="72">
        <v>82</v>
      </c>
      <c r="B91" s="99" t="s">
        <v>528</v>
      </c>
      <c r="C91" s="99" t="s">
        <v>519</v>
      </c>
      <c r="D91" s="104">
        <v>1575</v>
      </c>
      <c r="E91" s="102">
        <v>816</v>
      </c>
      <c r="F91" s="102">
        <v>0</v>
      </c>
      <c r="G91" s="102">
        <v>1000</v>
      </c>
      <c r="H91" s="102">
        <v>0</v>
      </c>
      <c r="I91" s="102">
        <v>0</v>
      </c>
      <c r="J91" s="102">
        <v>0</v>
      </c>
      <c r="K91" s="102">
        <v>50</v>
      </c>
      <c r="L91" s="102">
        <v>0</v>
      </c>
      <c r="M91" s="102">
        <v>250</v>
      </c>
      <c r="N91" s="102">
        <v>0</v>
      </c>
      <c r="O91" s="102">
        <v>0</v>
      </c>
      <c r="P91" s="98">
        <f t="shared" ref="P91:P97" si="18">(D91+E91+F91+G91+H91+I91+J91+K91+L91+N91)/2</f>
        <v>1720.5</v>
      </c>
      <c r="Q91" s="96">
        <f t="shared" si="14"/>
        <v>5411.5</v>
      </c>
      <c r="R91" s="99">
        <f t="shared" si="17"/>
        <v>103.23</v>
      </c>
      <c r="S91" s="99">
        <f>(D91+E91+F91+G91+H91+I91+J91+K91+N91)*11%</f>
        <v>378.51</v>
      </c>
      <c r="T91" s="99">
        <v>0</v>
      </c>
      <c r="U91" s="96">
        <v>0</v>
      </c>
      <c r="V91" s="17">
        <f t="shared" si="12"/>
        <v>481.74</v>
      </c>
      <c r="W91" s="17">
        <f t="shared" si="13"/>
        <v>4929.76</v>
      </c>
      <c r="X91" s="51">
        <v>0</v>
      </c>
    </row>
    <row r="92" spans="1:24" s="22" customFormat="1" ht="33.950000000000003" customHeight="1" x14ac:dyDescent="0.2">
      <c r="A92" s="72">
        <v>83</v>
      </c>
      <c r="B92" s="99" t="s">
        <v>529</v>
      </c>
      <c r="C92" s="99" t="s">
        <v>1027</v>
      </c>
      <c r="D92" s="104">
        <v>1223</v>
      </c>
      <c r="E92" s="102">
        <v>650</v>
      </c>
      <c r="F92" s="102">
        <v>0</v>
      </c>
      <c r="G92" s="102">
        <v>1000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250</v>
      </c>
      <c r="N92" s="102">
        <v>0</v>
      </c>
      <c r="O92" s="102">
        <v>0</v>
      </c>
      <c r="P92" s="98">
        <f t="shared" si="18"/>
        <v>1436.5</v>
      </c>
      <c r="Q92" s="96">
        <f t="shared" si="14"/>
        <v>4559.5</v>
      </c>
      <c r="R92" s="99">
        <f t="shared" si="17"/>
        <v>86.19</v>
      </c>
      <c r="S92" s="99">
        <f>(D92+E92+F92+G92+H92+I92+J92+K92+N92)*11%</f>
        <v>316.02999999999997</v>
      </c>
      <c r="T92" s="99">
        <v>0</v>
      </c>
      <c r="U92" s="96">
        <v>0</v>
      </c>
      <c r="V92" s="17">
        <f t="shared" si="12"/>
        <v>402.22</v>
      </c>
      <c r="W92" s="17">
        <f t="shared" si="13"/>
        <v>4157.28</v>
      </c>
      <c r="X92" s="51">
        <v>0</v>
      </c>
    </row>
    <row r="93" spans="1:24" s="22" customFormat="1" ht="33.950000000000003" customHeight="1" x14ac:dyDescent="0.2">
      <c r="A93" s="72">
        <v>84</v>
      </c>
      <c r="B93" s="99" t="s">
        <v>765</v>
      </c>
      <c r="C93" s="99" t="s">
        <v>766</v>
      </c>
      <c r="D93" s="104">
        <v>5835</v>
      </c>
      <c r="E93" s="102">
        <v>3000</v>
      </c>
      <c r="F93" s="102">
        <v>0</v>
      </c>
      <c r="G93" s="102">
        <v>3000</v>
      </c>
      <c r="H93" s="102">
        <v>0</v>
      </c>
      <c r="I93" s="102">
        <v>0</v>
      </c>
      <c r="J93" s="102">
        <v>375</v>
      </c>
      <c r="K93" s="102">
        <v>0</v>
      </c>
      <c r="L93" s="102">
        <v>0</v>
      </c>
      <c r="M93" s="102">
        <v>250</v>
      </c>
      <c r="N93" s="102">
        <v>0</v>
      </c>
      <c r="O93" s="102">
        <v>0</v>
      </c>
      <c r="P93" s="98">
        <f t="shared" si="18"/>
        <v>6105</v>
      </c>
      <c r="Q93" s="96">
        <f t="shared" si="14"/>
        <v>18565</v>
      </c>
      <c r="R93" s="99">
        <f t="shared" si="17"/>
        <v>366.3</v>
      </c>
      <c r="S93" s="99">
        <f>(D93+E93+F93+G93+H93+I93+J93+K93+N93)*15%</f>
        <v>1831.5</v>
      </c>
      <c r="T93" s="99">
        <v>302.49</v>
      </c>
      <c r="U93" s="96">
        <v>164.1</v>
      </c>
      <c r="V93" s="17">
        <f t="shared" si="12"/>
        <v>2361.9</v>
      </c>
      <c r="W93" s="17">
        <f t="shared" si="13"/>
        <v>16203.1</v>
      </c>
      <c r="X93" s="51">
        <v>0</v>
      </c>
    </row>
    <row r="94" spans="1:24" s="22" customFormat="1" ht="33.950000000000003" customHeight="1" x14ac:dyDescent="0.2">
      <c r="A94" s="72">
        <v>85</v>
      </c>
      <c r="B94" s="99" t="s">
        <v>530</v>
      </c>
      <c r="C94" s="103" t="s">
        <v>448</v>
      </c>
      <c r="D94" s="104">
        <v>1350</v>
      </c>
      <c r="E94" s="102">
        <v>2000</v>
      </c>
      <c r="F94" s="102">
        <v>0</v>
      </c>
      <c r="G94" s="102">
        <v>0</v>
      </c>
      <c r="H94" s="102">
        <v>1600</v>
      </c>
      <c r="I94" s="102">
        <v>2900</v>
      </c>
      <c r="J94" s="102">
        <v>0</v>
      </c>
      <c r="K94" s="102">
        <v>75</v>
      </c>
      <c r="L94" s="102">
        <v>0</v>
      </c>
      <c r="M94" s="102">
        <v>250</v>
      </c>
      <c r="N94" s="102">
        <v>0</v>
      </c>
      <c r="O94" s="102">
        <v>0</v>
      </c>
      <c r="P94" s="98">
        <f t="shared" si="18"/>
        <v>3962.5</v>
      </c>
      <c r="Q94" s="96">
        <f t="shared" si="14"/>
        <v>12137.5</v>
      </c>
      <c r="R94" s="99">
        <f t="shared" si="17"/>
        <v>237.75</v>
      </c>
      <c r="S94" s="99">
        <f>(D94+E94+F94+G94+H94+I94+J94+K94+N94)*13%</f>
        <v>1030.25</v>
      </c>
      <c r="T94" s="99">
        <v>146.18</v>
      </c>
      <c r="U94" s="96">
        <v>0</v>
      </c>
      <c r="V94" s="17">
        <f t="shared" si="12"/>
        <v>1268</v>
      </c>
      <c r="W94" s="17">
        <f t="shared" si="13"/>
        <v>10869.5</v>
      </c>
      <c r="X94" s="51">
        <v>0</v>
      </c>
    </row>
    <row r="95" spans="1:24" s="22" customFormat="1" ht="33.950000000000003" customHeight="1" x14ac:dyDescent="0.2">
      <c r="A95" s="72">
        <v>86</v>
      </c>
      <c r="B95" s="99" t="s">
        <v>531</v>
      </c>
      <c r="C95" s="99" t="s">
        <v>749</v>
      </c>
      <c r="D95" s="104">
        <v>1476</v>
      </c>
      <c r="E95" s="102">
        <v>1600</v>
      </c>
      <c r="F95" s="102">
        <v>0</v>
      </c>
      <c r="G95" s="102">
        <v>0</v>
      </c>
      <c r="H95" s="102">
        <v>1900</v>
      </c>
      <c r="I95" s="102">
        <v>0</v>
      </c>
      <c r="J95" s="102">
        <v>0</v>
      </c>
      <c r="K95" s="102">
        <v>75</v>
      </c>
      <c r="L95" s="102">
        <v>0</v>
      </c>
      <c r="M95" s="102">
        <v>250</v>
      </c>
      <c r="N95" s="102">
        <v>0</v>
      </c>
      <c r="O95" s="102">
        <v>0</v>
      </c>
      <c r="P95" s="98">
        <f t="shared" si="18"/>
        <v>2525.5</v>
      </c>
      <c r="Q95" s="96">
        <f t="shared" si="14"/>
        <v>7826.5</v>
      </c>
      <c r="R95" s="99">
        <f t="shared" si="17"/>
        <v>151.53</v>
      </c>
      <c r="S95" s="99">
        <f>(D95+E95+F95+G95+H95+I95+J95+K95+N95)*12%</f>
        <v>606.12</v>
      </c>
      <c r="T95" s="99">
        <v>20.420000000000002</v>
      </c>
      <c r="U95" s="96">
        <v>0</v>
      </c>
      <c r="V95" s="17">
        <f t="shared" si="12"/>
        <v>757.65</v>
      </c>
      <c r="W95" s="17">
        <f t="shared" si="13"/>
        <v>7068.85</v>
      </c>
      <c r="X95" s="51">
        <v>0</v>
      </c>
    </row>
    <row r="96" spans="1:24" s="22" customFormat="1" ht="33.950000000000003" customHeight="1" x14ac:dyDescent="0.2">
      <c r="A96" s="72">
        <v>87</v>
      </c>
      <c r="B96" s="99" t="s">
        <v>532</v>
      </c>
      <c r="C96" s="99" t="s">
        <v>999</v>
      </c>
      <c r="D96" s="104">
        <v>1476</v>
      </c>
      <c r="E96" s="102">
        <v>2000</v>
      </c>
      <c r="F96" s="102">
        <v>0</v>
      </c>
      <c r="G96" s="102">
        <v>1900</v>
      </c>
      <c r="H96" s="102">
        <v>0</v>
      </c>
      <c r="I96" s="102">
        <v>2600</v>
      </c>
      <c r="J96" s="102">
        <v>0</v>
      </c>
      <c r="K96" s="102">
        <v>50</v>
      </c>
      <c r="L96" s="102">
        <v>0</v>
      </c>
      <c r="M96" s="102">
        <v>250</v>
      </c>
      <c r="N96" s="102">
        <v>0</v>
      </c>
      <c r="O96" s="102">
        <v>0</v>
      </c>
      <c r="P96" s="98">
        <f t="shared" si="18"/>
        <v>4013</v>
      </c>
      <c r="Q96" s="96">
        <f t="shared" si="14"/>
        <v>12289</v>
      </c>
      <c r="R96" s="99">
        <f t="shared" si="17"/>
        <v>240.78</v>
      </c>
      <c r="S96" s="99">
        <f>(D96+E96+F96+G96+H96+I96+J96+K96+N96)*14%</f>
        <v>1123.6400000000001</v>
      </c>
      <c r="T96" s="99">
        <v>146.41</v>
      </c>
      <c r="U96" s="96">
        <v>0</v>
      </c>
      <c r="V96" s="17">
        <f t="shared" si="12"/>
        <v>1364.42</v>
      </c>
      <c r="W96" s="17">
        <f t="shared" si="13"/>
        <v>10924.58</v>
      </c>
      <c r="X96" s="51">
        <v>0</v>
      </c>
    </row>
    <row r="97" spans="1:24" s="22" customFormat="1" ht="33.950000000000003" customHeight="1" x14ac:dyDescent="0.2">
      <c r="A97" s="72">
        <v>88</v>
      </c>
      <c r="B97" s="99" t="s">
        <v>533</v>
      </c>
      <c r="C97" s="99" t="s">
        <v>525</v>
      </c>
      <c r="D97" s="104">
        <v>1039</v>
      </c>
      <c r="E97" s="102">
        <v>400</v>
      </c>
      <c r="F97" s="102">
        <v>0</v>
      </c>
      <c r="G97" s="102">
        <v>1000</v>
      </c>
      <c r="H97" s="102">
        <v>0</v>
      </c>
      <c r="I97" s="102">
        <v>0</v>
      </c>
      <c r="J97" s="102">
        <v>0</v>
      </c>
      <c r="K97" s="102">
        <v>50</v>
      </c>
      <c r="L97" s="102">
        <v>200</v>
      </c>
      <c r="M97" s="102">
        <v>250</v>
      </c>
      <c r="N97" s="102">
        <v>0</v>
      </c>
      <c r="O97" s="102">
        <v>0</v>
      </c>
      <c r="P97" s="98">
        <f t="shared" si="18"/>
        <v>1344.5</v>
      </c>
      <c r="Q97" s="96">
        <f t="shared" si="14"/>
        <v>4283.5</v>
      </c>
      <c r="R97" s="99">
        <f t="shared" si="17"/>
        <v>74.67</v>
      </c>
      <c r="S97" s="99">
        <f>(D97+E97+F97+G97+H97+I97+J97+K97+N97)*11%</f>
        <v>273.79000000000002</v>
      </c>
      <c r="T97" s="99">
        <v>0</v>
      </c>
      <c r="U97" s="96">
        <v>0</v>
      </c>
      <c r="V97" s="17">
        <f t="shared" si="12"/>
        <v>348.46</v>
      </c>
      <c r="W97" s="17">
        <f t="shared" si="13"/>
        <v>3935.04</v>
      </c>
      <c r="X97" s="51">
        <v>0</v>
      </c>
    </row>
    <row r="98" spans="1:24" s="22" customFormat="1" ht="33.950000000000003" customHeight="1" x14ac:dyDescent="0.2">
      <c r="A98" s="72">
        <v>89</v>
      </c>
      <c r="B98" s="99" t="s">
        <v>534</v>
      </c>
      <c r="C98" s="99" t="s">
        <v>568</v>
      </c>
      <c r="D98" s="104">
        <f>485*5</f>
        <v>2425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98">
        <f>(193.34*4)+242.5</f>
        <v>1015.86</v>
      </c>
      <c r="Q98" s="96">
        <f t="shared" si="14"/>
        <v>3440.86</v>
      </c>
      <c r="R98" s="99">
        <f t="shared" si="17"/>
        <v>72.75</v>
      </c>
      <c r="S98" s="99">
        <f>(D98+E98+F98+G98+H98+I98+J98+K98+N98)*11%</f>
        <v>266.75</v>
      </c>
      <c r="T98" s="99">
        <v>0</v>
      </c>
      <c r="U98" s="96">
        <v>0</v>
      </c>
      <c r="V98" s="17">
        <f t="shared" si="12"/>
        <v>339.5</v>
      </c>
      <c r="W98" s="17">
        <f t="shared" si="13"/>
        <v>3101.36</v>
      </c>
      <c r="X98" s="51">
        <v>0</v>
      </c>
    </row>
    <row r="99" spans="1:24" s="22" customFormat="1" ht="33.950000000000003" customHeight="1" x14ac:dyDescent="0.2">
      <c r="A99" s="72">
        <v>90</v>
      </c>
      <c r="B99" s="99" t="s">
        <v>535</v>
      </c>
      <c r="C99" s="103" t="s">
        <v>448</v>
      </c>
      <c r="D99" s="104">
        <v>1350</v>
      </c>
      <c r="E99" s="102">
        <v>2000</v>
      </c>
      <c r="F99" s="102">
        <v>0</v>
      </c>
      <c r="G99" s="102">
        <v>0</v>
      </c>
      <c r="H99" s="102">
        <v>1600</v>
      </c>
      <c r="I99" s="102">
        <v>2900</v>
      </c>
      <c r="J99" s="102">
        <v>0</v>
      </c>
      <c r="K99" s="102">
        <v>75</v>
      </c>
      <c r="L99" s="102">
        <v>0</v>
      </c>
      <c r="M99" s="102">
        <v>250</v>
      </c>
      <c r="N99" s="102">
        <v>0</v>
      </c>
      <c r="O99" s="102">
        <v>0</v>
      </c>
      <c r="P99" s="98">
        <f t="shared" ref="P99:P106" si="19">(D99+E99+F99+G99+H99+I99+J99+K99+L99+N99)/2</f>
        <v>3962.5</v>
      </c>
      <c r="Q99" s="96">
        <f t="shared" si="14"/>
        <v>12137.5</v>
      </c>
      <c r="R99" s="99">
        <f t="shared" si="17"/>
        <v>237.75</v>
      </c>
      <c r="S99" s="99">
        <f>(D99+E99+F99+G99+H99+I99+J99+K99+N99)*13%</f>
        <v>1030.25</v>
      </c>
      <c r="T99" s="99">
        <v>146.18</v>
      </c>
      <c r="U99" s="96">
        <v>0</v>
      </c>
      <c r="V99" s="17">
        <f t="shared" si="12"/>
        <v>1268</v>
      </c>
      <c r="W99" s="17">
        <f t="shared" si="13"/>
        <v>10869.5</v>
      </c>
      <c r="X99" s="51">
        <v>0</v>
      </c>
    </row>
    <row r="100" spans="1:24" s="22" customFormat="1" ht="42" customHeight="1" x14ac:dyDescent="0.2">
      <c r="A100" s="72">
        <v>91</v>
      </c>
      <c r="B100" s="99" t="s">
        <v>536</v>
      </c>
      <c r="C100" s="103" t="s">
        <v>997</v>
      </c>
      <c r="D100" s="104">
        <v>1792</v>
      </c>
      <c r="E100" s="102">
        <v>2500</v>
      </c>
      <c r="F100" s="102">
        <v>0</v>
      </c>
      <c r="G100" s="102">
        <v>0</v>
      </c>
      <c r="H100" s="102">
        <v>2500</v>
      </c>
      <c r="I100" s="102">
        <v>3000</v>
      </c>
      <c r="J100" s="102">
        <v>0</v>
      </c>
      <c r="K100" s="102">
        <v>50</v>
      </c>
      <c r="L100" s="102">
        <v>0</v>
      </c>
      <c r="M100" s="102">
        <v>250</v>
      </c>
      <c r="N100" s="102">
        <v>0</v>
      </c>
      <c r="O100" s="102">
        <v>0</v>
      </c>
      <c r="P100" s="98">
        <f t="shared" si="19"/>
        <v>4921</v>
      </c>
      <c r="Q100" s="96">
        <f t="shared" si="14"/>
        <v>15013</v>
      </c>
      <c r="R100" s="99">
        <f t="shared" si="17"/>
        <v>295.26</v>
      </c>
      <c r="S100" s="99">
        <f>(D100+E100+F100+G100+H100+I100+J100+K100+N100)*14%</f>
        <v>1377.88</v>
      </c>
      <c r="T100" s="99">
        <v>221.78</v>
      </c>
      <c r="U100" s="96">
        <v>0</v>
      </c>
      <c r="V100" s="17">
        <f t="shared" si="12"/>
        <v>1673.14</v>
      </c>
      <c r="W100" s="17">
        <f t="shared" si="13"/>
        <v>13339.86</v>
      </c>
      <c r="X100" s="51">
        <v>0</v>
      </c>
    </row>
    <row r="101" spans="1:24" s="22" customFormat="1" ht="33.950000000000003" customHeight="1" x14ac:dyDescent="0.2">
      <c r="A101" s="72">
        <v>92</v>
      </c>
      <c r="B101" s="99" t="s">
        <v>813</v>
      </c>
      <c r="C101" s="99" t="s">
        <v>1002</v>
      </c>
      <c r="D101" s="104">
        <v>1634</v>
      </c>
      <c r="E101" s="102">
        <v>2400</v>
      </c>
      <c r="F101" s="102">
        <v>0</v>
      </c>
      <c r="G101" s="102">
        <v>0</v>
      </c>
      <c r="H101" s="102">
        <v>3000</v>
      </c>
      <c r="I101" s="102">
        <v>2400</v>
      </c>
      <c r="J101" s="102">
        <v>0</v>
      </c>
      <c r="K101" s="102">
        <v>75</v>
      </c>
      <c r="L101" s="102">
        <v>0</v>
      </c>
      <c r="M101" s="102">
        <v>250</v>
      </c>
      <c r="N101" s="102">
        <v>0</v>
      </c>
      <c r="O101" s="102">
        <v>0</v>
      </c>
      <c r="P101" s="98">
        <f t="shared" si="19"/>
        <v>4754.5</v>
      </c>
      <c r="Q101" s="96">
        <f t="shared" si="14"/>
        <v>14513.5</v>
      </c>
      <c r="R101" s="99">
        <f t="shared" si="17"/>
        <v>285.27</v>
      </c>
      <c r="S101" s="99">
        <f>(D101+E101+F101+G101+H101+I101+J101+K101+N101)*14%</f>
        <v>1331.26</v>
      </c>
      <c r="T101" s="99">
        <v>207.96</v>
      </c>
      <c r="U101" s="96">
        <v>0</v>
      </c>
      <c r="V101" s="17">
        <f t="shared" si="12"/>
        <v>1616.53</v>
      </c>
      <c r="W101" s="17">
        <f t="shared" si="13"/>
        <v>12896.97</v>
      </c>
      <c r="X101" s="51">
        <v>0</v>
      </c>
    </row>
    <row r="102" spans="1:24" s="22" customFormat="1" ht="33.950000000000003" customHeight="1" x14ac:dyDescent="0.2">
      <c r="A102" s="72">
        <v>93</v>
      </c>
      <c r="B102" s="99" t="s">
        <v>537</v>
      </c>
      <c r="C102" s="99" t="s">
        <v>917</v>
      </c>
      <c r="D102" s="104">
        <v>1476</v>
      </c>
      <c r="E102" s="102">
        <v>2000</v>
      </c>
      <c r="F102" s="102">
        <v>0</v>
      </c>
      <c r="G102" s="102">
        <v>1900</v>
      </c>
      <c r="H102" s="102">
        <v>0</v>
      </c>
      <c r="I102" s="102">
        <v>2600</v>
      </c>
      <c r="J102" s="102">
        <v>0</v>
      </c>
      <c r="K102" s="102">
        <v>50</v>
      </c>
      <c r="L102" s="102">
        <v>0</v>
      </c>
      <c r="M102" s="102">
        <v>250</v>
      </c>
      <c r="N102" s="102">
        <v>0</v>
      </c>
      <c r="O102" s="102">
        <v>0</v>
      </c>
      <c r="P102" s="98">
        <f t="shared" si="19"/>
        <v>4013</v>
      </c>
      <c r="Q102" s="96">
        <f t="shared" si="14"/>
        <v>12289</v>
      </c>
      <c r="R102" s="99">
        <f t="shared" si="17"/>
        <v>240.78</v>
      </c>
      <c r="S102" s="99">
        <f>(D102+E102+F102+G102+H102+I102+J102+K102+N102)*14%</f>
        <v>1123.6400000000001</v>
      </c>
      <c r="T102" s="99">
        <v>146.41</v>
      </c>
      <c r="U102" s="96">
        <v>0</v>
      </c>
      <c r="V102" s="17">
        <f t="shared" si="12"/>
        <v>1364.42</v>
      </c>
      <c r="W102" s="17">
        <f t="shared" si="13"/>
        <v>10924.58</v>
      </c>
      <c r="X102" s="51">
        <v>0</v>
      </c>
    </row>
    <row r="103" spans="1:24" s="22" customFormat="1" ht="33.950000000000003" customHeight="1" x14ac:dyDescent="0.2">
      <c r="A103" s="72">
        <v>94</v>
      </c>
      <c r="B103" s="99" t="s">
        <v>538</v>
      </c>
      <c r="C103" s="99" t="s">
        <v>448</v>
      </c>
      <c r="D103" s="104">
        <v>1350</v>
      </c>
      <c r="E103" s="102">
        <v>2000</v>
      </c>
      <c r="F103" s="102">
        <v>0</v>
      </c>
      <c r="G103" s="102">
        <v>0</v>
      </c>
      <c r="H103" s="102">
        <v>0</v>
      </c>
      <c r="I103" s="102">
        <v>4500</v>
      </c>
      <c r="J103" s="102">
        <v>0</v>
      </c>
      <c r="K103" s="102">
        <v>75</v>
      </c>
      <c r="L103" s="102">
        <v>0</v>
      </c>
      <c r="M103" s="102">
        <v>250</v>
      </c>
      <c r="N103" s="102">
        <v>0</v>
      </c>
      <c r="O103" s="102">
        <v>0</v>
      </c>
      <c r="P103" s="98">
        <f t="shared" si="19"/>
        <v>3962.5</v>
      </c>
      <c r="Q103" s="96">
        <f t="shared" si="14"/>
        <v>12137.5</v>
      </c>
      <c r="R103" s="99">
        <f t="shared" si="17"/>
        <v>237.75</v>
      </c>
      <c r="S103" s="99">
        <f>(D103+E103+F103+G103+H103+I103+J103+K103+N103)*13%</f>
        <v>1030.25</v>
      </c>
      <c r="T103" s="99">
        <v>146.18</v>
      </c>
      <c r="U103" s="96">
        <v>0</v>
      </c>
      <c r="V103" s="17">
        <f t="shared" si="12"/>
        <v>1268</v>
      </c>
      <c r="W103" s="17">
        <f t="shared" si="13"/>
        <v>10869.5</v>
      </c>
      <c r="X103" s="51">
        <v>0</v>
      </c>
    </row>
    <row r="104" spans="1:24" s="22" customFormat="1" ht="33.950000000000003" customHeight="1" x14ac:dyDescent="0.2">
      <c r="A104" s="72">
        <v>95</v>
      </c>
      <c r="B104" s="99" t="s">
        <v>539</v>
      </c>
      <c r="C104" s="99" t="s">
        <v>448</v>
      </c>
      <c r="D104" s="104">
        <v>1350</v>
      </c>
      <c r="E104" s="102">
        <v>2000</v>
      </c>
      <c r="F104" s="102">
        <v>0</v>
      </c>
      <c r="G104" s="102">
        <v>0</v>
      </c>
      <c r="H104" s="102">
        <v>0</v>
      </c>
      <c r="I104" s="102">
        <v>4500</v>
      </c>
      <c r="J104" s="102">
        <v>0</v>
      </c>
      <c r="K104" s="102">
        <v>75</v>
      </c>
      <c r="L104" s="102">
        <v>0</v>
      </c>
      <c r="M104" s="102">
        <v>250</v>
      </c>
      <c r="N104" s="102">
        <v>0</v>
      </c>
      <c r="O104" s="102">
        <v>0</v>
      </c>
      <c r="P104" s="98">
        <f t="shared" si="19"/>
        <v>3962.5</v>
      </c>
      <c r="Q104" s="96">
        <f t="shared" si="14"/>
        <v>12137.5</v>
      </c>
      <c r="R104" s="99">
        <f t="shared" si="17"/>
        <v>237.75</v>
      </c>
      <c r="S104" s="99">
        <f>(D104+E104+F104+G104+H104+I104+J104+K104+N104)*13%</f>
        <v>1030.25</v>
      </c>
      <c r="T104" s="99">
        <v>145.13</v>
      </c>
      <c r="U104" s="96">
        <v>0</v>
      </c>
      <c r="V104" s="17">
        <f t="shared" si="12"/>
        <v>1268</v>
      </c>
      <c r="W104" s="17">
        <f t="shared" si="13"/>
        <v>10869.5</v>
      </c>
      <c r="X104" s="51">
        <v>0</v>
      </c>
    </row>
    <row r="105" spans="1:24" s="22" customFormat="1" ht="59.25" customHeight="1" x14ac:dyDescent="0.2">
      <c r="A105" s="72">
        <v>96</v>
      </c>
      <c r="B105" s="115" t="s">
        <v>92</v>
      </c>
      <c r="C105" s="116" t="s">
        <v>996</v>
      </c>
      <c r="D105" s="117">
        <v>6759</v>
      </c>
      <c r="E105" s="118">
        <v>2000</v>
      </c>
      <c r="F105" s="102">
        <v>0</v>
      </c>
      <c r="G105" s="117">
        <v>4000</v>
      </c>
      <c r="H105" s="102">
        <v>0</v>
      </c>
      <c r="I105" s="102">
        <v>0</v>
      </c>
      <c r="J105" s="102">
        <v>375</v>
      </c>
      <c r="K105" s="102">
        <v>0</v>
      </c>
      <c r="L105" s="102">
        <v>0</v>
      </c>
      <c r="M105" s="102">
        <v>250</v>
      </c>
      <c r="N105" s="102">
        <v>0</v>
      </c>
      <c r="O105" s="102">
        <v>0</v>
      </c>
      <c r="P105" s="98">
        <f t="shared" si="19"/>
        <v>6567</v>
      </c>
      <c r="Q105" s="96">
        <f t="shared" si="14"/>
        <v>19951</v>
      </c>
      <c r="R105" s="99">
        <f t="shared" si="17"/>
        <v>394.02</v>
      </c>
      <c r="S105" s="99">
        <f>(D105+E105+F105+G105+H105+I105+J105+K105+N105)*15%</f>
        <v>1970.1</v>
      </c>
      <c r="T105" s="45">
        <v>351.83</v>
      </c>
      <c r="U105" s="96">
        <v>176.52</v>
      </c>
      <c r="V105" s="17">
        <f t="shared" si="12"/>
        <v>2540.64</v>
      </c>
      <c r="W105" s="17">
        <f t="shared" si="13"/>
        <v>17410.36</v>
      </c>
      <c r="X105" s="51">
        <v>0</v>
      </c>
    </row>
    <row r="106" spans="1:24" s="22" customFormat="1" ht="33.950000000000003" customHeight="1" x14ac:dyDescent="0.2">
      <c r="A106" s="72">
        <v>97</v>
      </c>
      <c r="B106" s="99" t="s">
        <v>540</v>
      </c>
      <c r="C106" s="99" t="s">
        <v>1022</v>
      </c>
      <c r="D106" s="104">
        <v>1074</v>
      </c>
      <c r="E106" s="102">
        <v>400</v>
      </c>
      <c r="F106" s="102">
        <v>0</v>
      </c>
      <c r="G106" s="102">
        <v>1000</v>
      </c>
      <c r="H106" s="102">
        <v>0</v>
      </c>
      <c r="I106" s="102">
        <v>0</v>
      </c>
      <c r="J106" s="102">
        <v>0</v>
      </c>
      <c r="K106" s="102">
        <v>0</v>
      </c>
      <c r="L106" s="102">
        <v>200</v>
      </c>
      <c r="M106" s="102">
        <v>250</v>
      </c>
      <c r="N106" s="102">
        <v>0</v>
      </c>
      <c r="O106" s="102">
        <v>0</v>
      </c>
      <c r="P106" s="98">
        <f t="shared" si="19"/>
        <v>1337</v>
      </c>
      <c r="Q106" s="96">
        <f t="shared" si="14"/>
        <v>4261</v>
      </c>
      <c r="R106" s="99">
        <f>(D106+E106+F106+G106+H106+I106+J106+K106+N106+L106)*3%</f>
        <v>80.22</v>
      </c>
      <c r="S106" s="99">
        <f>(D106+E106+F106+G106+H106+I106+J106+K106+N106+L106)*11%</f>
        <v>294.14</v>
      </c>
      <c r="T106" s="99">
        <v>0</v>
      </c>
      <c r="U106" s="96">
        <v>0</v>
      </c>
      <c r="V106" s="17">
        <f t="shared" si="12"/>
        <v>374.36</v>
      </c>
      <c r="W106" s="17">
        <f t="shared" si="13"/>
        <v>3886.64</v>
      </c>
      <c r="X106" s="51">
        <v>0</v>
      </c>
    </row>
    <row r="107" spans="1:24" s="22" customFormat="1" ht="33.950000000000003" customHeight="1" x14ac:dyDescent="0.2">
      <c r="A107" s="72">
        <v>98</v>
      </c>
      <c r="B107" s="105" t="s">
        <v>211</v>
      </c>
      <c r="C107" s="106" t="s">
        <v>492</v>
      </c>
      <c r="D107" s="104">
        <v>1223</v>
      </c>
      <c r="E107" s="102">
        <v>0</v>
      </c>
      <c r="F107" s="102">
        <v>0</v>
      </c>
      <c r="G107" s="102">
        <v>0</v>
      </c>
      <c r="H107" s="119">
        <v>1300</v>
      </c>
      <c r="I107" s="119">
        <v>3200</v>
      </c>
      <c r="J107" s="102">
        <v>0</v>
      </c>
      <c r="K107" s="102">
        <v>0</v>
      </c>
      <c r="L107" s="102">
        <v>0</v>
      </c>
      <c r="M107" s="102">
        <v>250</v>
      </c>
      <c r="N107" s="102">
        <v>0</v>
      </c>
      <c r="O107" s="102">
        <v>0</v>
      </c>
      <c r="P107" s="98">
        <v>2618.4699999999998</v>
      </c>
      <c r="Q107" s="96">
        <f t="shared" si="14"/>
        <v>8591.4699999999993</v>
      </c>
      <c r="R107" s="99">
        <f>(D107+E107+F107+G107+H107+I107+J107+K107+N107)*3%</f>
        <v>171.69</v>
      </c>
      <c r="S107" s="99">
        <f>(D107+E107+F107+G107+H107+I107+J107+K107+N107)*12%</f>
        <v>686.76</v>
      </c>
      <c r="T107" s="99">
        <v>0</v>
      </c>
      <c r="U107" s="96">
        <v>0</v>
      </c>
      <c r="V107" s="17">
        <f t="shared" si="12"/>
        <v>858.45</v>
      </c>
      <c r="W107" s="17">
        <f t="shared" si="13"/>
        <v>7733.02</v>
      </c>
      <c r="X107" s="51">
        <v>0</v>
      </c>
    </row>
    <row r="108" spans="1:24" s="22" customFormat="1" ht="33.950000000000003" customHeight="1" x14ac:dyDescent="0.2">
      <c r="A108" s="72">
        <v>99</v>
      </c>
      <c r="B108" s="99" t="s">
        <v>541</v>
      </c>
      <c r="C108" s="99" t="s">
        <v>1005</v>
      </c>
      <c r="D108" s="104">
        <v>1223</v>
      </c>
      <c r="E108" s="102">
        <v>2000</v>
      </c>
      <c r="F108" s="102">
        <v>0</v>
      </c>
      <c r="G108" s="102">
        <v>0</v>
      </c>
      <c r="H108" s="102">
        <v>0</v>
      </c>
      <c r="I108" s="102">
        <v>4500</v>
      </c>
      <c r="J108" s="102">
        <v>0</v>
      </c>
      <c r="K108" s="102">
        <v>0</v>
      </c>
      <c r="L108" s="102">
        <v>0</v>
      </c>
      <c r="M108" s="102">
        <v>250</v>
      </c>
      <c r="N108" s="102">
        <v>0</v>
      </c>
      <c r="O108" s="102">
        <v>0</v>
      </c>
      <c r="P108" s="98">
        <f t="shared" ref="P108:P121" si="20">(D108+E108+F108+G108+H108+I108+J108+K108+L108+N108)/2</f>
        <v>3861.5</v>
      </c>
      <c r="Q108" s="96">
        <f t="shared" si="14"/>
        <v>11834.5</v>
      </c>
      <c r="R108" s="99">
        <f>(D108+E108+F108+G108+H108+I108+J108+K108+N108)*3%</f>
        <v>231.69</v>
      </c>
      <c r="S108" s="99">
        <f>(D108+E108+F108+G108+H108+I108+J108+K108+N108)*13%</f>
        <v>1003.99</v>
      </c>
      <c r="T108" s="99">
        <v>137.69999999999999</v>
      </c>
      <c r="U108" s="96">
        <v>0</v>
      </c>
      <c r="V108" s="17">
        <f t="shared" si="12"/>
        <v>1235.68</v>
      </c>
      <c r="W108" s="17">
        <f t="shared" si="13"/>
        <v>10598.82</v>
      </c>
      <c r="X108" s="51">
        <v>0</v>
      </c>
    </row>
    <row r="109" spans="1:24" s="22" customFormat="1" ht="33.950000000000003" customHeight="1" x14ac:dyDescent="0.2">
      <c r="A109" s="72">
        <v>100</v>
      </c>
      <c r="B109" s="99" t="s">
        <v>542</v>
      </c>
      <c r="C109" s="103" t="s">
        <v>448</v>
      </c>
      <c r="D109" s="104">
        <v>1350</v>
      </c>
      <c r="E109" s="102">
        <v>2000</v>
      </c>
      <c r="F109" s="102">
        <v>0</v>
      </c>
      <c r="G109" s="102">
        <v>0</v>
      </c>
      <c r="H109" s="102">
        <v>1600</v>
      </c>
      <c r="I109" s="102">
        <v>2900</v>
      </c>
      <c r="J109" s="102">
        <v>0</v>
      </c>
      <c r="K109" s="102">
        <v>50</v>
      </c>
      <c r="L109" s="102">
        <v>0</v>
      </c>
      <c r="M109" s="102">
        <v>250</v>
      </c>
      <c r="N109" s="102">
        <v>0</v>
      </c>
      <c r="O109" s="102">
        <v>0</v>
      </c>
      <c r="P109" s="98">
        <f t="shared" si="20"/>
        <v>3950</v>
      </c>
      <c r="Q109" s="96">
        <f t="shared" si="14"/>
        <v>12100</v>
      </c>
      <c r="R109" s="99">
        <f>(D109+E109+F109+G109+H109+I109+J109+K109+N109)*3%</f>
        <v>237</v>
      </c>
      <c r="S109" s="99">
        <f>(D109+E109+F109+G109+H109+I109+J109+K109+N109)*13%</f>
        <v>1027</v>
      </c>
      <c r="T109" s="99">
        <v>145.13</v>
      </c>
      <c r="U109" s="96">
        <v>106.18</v>
      </c>
      <c r="V109" s="17">
        <f t="shared" si="12"/>
        <v>1370.18</v>
      </c>
      <c r="W109" s="17">
        <f t="shared" si="13"/>
        <v>10729.82</v>
      </c>
      <c r="X109" s="51">
        <v>0</v>
      </c>
    </row>
    <row r="110" spans="1:24" s="22" customFormat="1" ht="33.950000000000003" customHeight="1" x14ac:dyDescent="0.2">
      <c r="A110" s="72">
        <v>101</v>
      </c>
      <c r="B110" s="99" t="s">
        <v>543</v>
      </c>
      <c r="C110" s="99" t="s">
        <v>1026</v>
      </c>
      <c r="D110" s="104">
        <v>1074</v>
      </c>
      <c r="E110" s="102">
        <v>400</v>
      </c>
      <c r="F110" s="102">
        <v>0</v>
      </c>
      <c r="G110" s="102">
        <v>1000</v>
      </c>
      <c r="H110" s="102">
        <v>0</v>
      </c>
      <c r="I110" s="102">
        <v>0</v>
      </c>
      <c r="J110" s="102">
        <v>0</v>
      </c>
      <c r="K110" s="102">
        <v>0</v>
      </c>
      <c r="L110" s="102">
        <v>200</v>
      </c>
      <c r="M110" s="102">
        <v>250</v>
      </c>
      <c r="N110" s="102">
        <v>0</v>
      </c>
      <c r="O110" s="102">
        <v>0</v>
      </c>
      <c r="P110" s="98">
        <f t="shared" si="20"/>
        <v>1337</v>
      </c>
      <c r="Q110" s="96">
        <f t="shared" si="14"/>
        <v>4261</v>
      </c>
      <c r="R110" s="99">
        <f>(D110+E110+F110+G110+H110+I110+J110+K110+N110+L110)*3%</f>
        <v>80.22</v>
      </c>
      <c r="S110" s="99">
        <f>(D110+E110+F110+G110+H110+I110+J110+K110+N110+L110)*11%</f>
        <v>294.14</v>
      </c>
      <c r="T110" s="99">
        <v>0</v>
      </c>
      <c r="U110" s="96">
        <v>0</v>
      </c>
      <c r="V110" s="17">
        <f t="shared" si="12"/>
        <v>374.36</v>
      </c>
      <c r="W110" s="17">
        <f t="shared" si="13"/>
        <v>3886.64</v>
      </c>
      <c r="X110" s="51">
        <v>0</v>
      </c>
    </row>
    <row r="111" spans="1:24" s="22" customFormat="1" ht="33.950000000000003" customHeight="1" x14ac:dyDescent="0.2">
      <c r="A111" s="72">
        <v>102</v>
      </c>
      <c r="B111" s="99" t="s">
        <v>544</v>
      </c>
      <c r="C111" s="103" t="s">
        <v>1009</v>
      </c>
      <c r="D111" s="102">
        <v>1476</v>
      </c>
      <c r="E111" s="99">
        <v>2000</v>
      </c>
      <c r="F111" s="102">
        <v>0</v>
      </c>
      <c r="G111" s="102">
        <v>0</v>
      </c>
      <c r="H111" s="102">
        <v>1900</v>
      </c>
      <c r="I111" s="102">
        <v>2600</v>
      </c>
      <c r="J111" s="102">
        <v>0</v>
      </c>
      <c r="K111" s="102">
        <v>0</v>
      </c>
      <c r="L111" s="102">
        <v>0</v>
      </c>
      <c r="M111" s="102">
        <v>250</v>
      </c>
      <c r="N111" s="102">
        <v>0</v>
      </c>
      <c r="O111" s="102">
        <v>0</v>
      </c>
      <c r="P111" s="98">
        <f t="shared" si="20"/>
        <v>3988</v>
      </c>
      <c r="Q111" s="96">
        <f t="shared" si="14"/>
        <v>12214</v>
      </c>
      <c r="R111" s="99">
        <f>(D111+E111+F111+G111+H111+I111+J111+K111+N111)*3%</f>
        <v>239.28</v>
      </c>
      <c r="S111" s="99">
        <f>(D111+E111+F111+G111+H111+I111+J111+K111+N111)*13%</f>
        <v>1036.8800000000001</v>
      </c>
      <c r="T111" s="99">
        <v>143.03</v>
      </c>
      <c r="U111" s="96">
        <v>0</v>
      </c>
      <c r="V111" s="17">
        <f t="shared" si="12"/>
        <v>1276.1600000000001</v>
      </c>
      <c r="W111" s="17">
        <f t="shared" si="13"/>
        <v>10937.84</v>
      </c>
      <c r="X111" s="51">
        <v>0</v>
      </c>
    </row>
    <row r="112" spans="1:24" s="22" customFormat="1" ht="33.950000000000003" customHeight="1" x14ac:dyDescent="0.2">
      <c r="A112" s="72">
        <v>103</v>
      </c>
      <c r="B112" s="99" t="s">
        <v>545</v>
      </c>
      <c r="C112" s="99" t="s">
        <v>546</v>
      </c>
      <c r="D112" s="102">
        <v>1128</v>
      </c>
      <c r="E112" s="102">
        <v>0</v>
      </c>
      <c r="F112" s="102">
        <v>0</v>
      </c>
      <c r="G112" s="102">
        <v>1000</v>
      </c>
      <c r="H112" s="102">
        <v>0</v>
      </c>
      <c r="I112" s="102">
        <v>0</v>
      </c>
      <c r="J112" s="102">
        <v>0</v>
      </c>
      <c r="K112" s="102">
        <v>0</v>
      </c>
      <c r="L112" s="102">
        <v>600</v>
      </c>
      <c r="M112" s="102">
        <v>250</v>
      </c>
      <c r="N112" s="102">
        <v>0</v>
      </c>
      <c r="O112" s="102">
        <v>0</v>
      </c>
      <c r="P112" s="98">
        <f t="shared" si="20"/>
        <v>1364</v>
      </c>
      <c r="Q112" s="96">
        <f t="shared" si="14"/>
        <v>4342</v>
      </c>
      <c r="R112" s="99">
        <f>(D112+E112+F112+G112+H112+I112+J112+K112+N112)*3%</f>
        <v>63.84</v>
      </c>
      <c r="S112" s="99">
        <f>(D112+E112+F112+G112+H112+I112+J112+K112+N112)*11%</f>
        <v>234.08</v>
      </c>
      <c r="T112" s="99">
        <v>0</v>
      </c>
      <c r="U112" s="96">
        <v>0</v>
      </c>
      <c r="V112" s="17">
        <f t="shared" si="12"/>
        <v>297.92</v>
      </c>
      <c r="W112" s="17">
        <f t="shared" si="13"/>
        <v>4044.08</v>
      </c>
      <c r="X112" s="51">
        <v>0</v>
      </c>
    </row>
    <row r="113" spans="1:24" s="22" customFormat="1" ht="33.950000000000003" customHeight="1" x14ac:dyDescent="0.2">
      <c r="A113" s="72">
        <v>104</v>
      </c>
      <c r="B113" s="99" t="s">
        <v>547</v>
      </c>
      <c r="C113" s="103" t="s">
        <v>448</v>
      </c>
      <c r="D113" s="104">
        <v>1350</v>
      </c>
      <c r="E113" s="102">
        <v>2000</v>
      </c>
      <c r="F113" s="102">
        <v>0</v>
      </c>
      <c r="G113" s="102">
        <v>0</v>
      </c>
      <c r="H113" s="102">
        <v>1600</v>
      </c>
      <c r="I113" s="102">
        <v>2900</v>
      </c>
      <c r="J113" s="102">
        <v>0</v>
      </c>
      <c r="K113" s="102">
        <v>50</v>
      </c>
      <c r="L113" s="102">
        <v>0</v>
      </c>
      <c r="M113" s="102">
        <v>250</v>
      </c>
      <c r="N113" s="102">
        <v>0</v>
      </c>
      <c r="O113" s="102">
        <v>0</v>
      </c>
      <c r="P113" s="98">
        <f t="shared" si="20"/>
        <v>3950</v>
      </c>
      <c r="Q113" s="96">
        <f t="shared" si="14"/>
        <v>12100</v>
      </c>
      <c r="R113" s="99">
        <f>(D113+E113+F113+G113+H113+I113+J113+K113+N113)*3%</f>
        <v>237</v>
      </c>
      <c r="S113" s="99">
        <f>(D113+E113+F113+G113+H113+I113+J113+K113+N113)*13%</f>
        <v>1027</v>
      </c>
      <c r="T113" s="99">
        <v>145.13</v>
      </c>
      <c r="U113" s="96">
        <v>106.18</v>
      </c>
      <c r="V113" s="17">
        <f t="shared" si="12"/>
        <v>1370.18</v>
      </c>
      <c r="W113" s="17">
        <f t="shared" si="13"/>
        <v>10729.82</v>
      </c>
      <c r="X113" s="51">
        <v>0</v>
      </c>
    </row>
    <row r="114" spans="1:24" s="22" customFormat="1" ht="33.950000000000003" customHeight="1" x14ac:dyDescent="0.2">
      <c r="A114" s="72">
        <v>105</v>
      </c>
      <c r="B114" s="99" t="s">
        <v>548</v>
      </c>
      <c r="C114" s="99" t="s">
        <v>492</v>
      </c>
      <c r="D114" s="104">
        <v>1223</v>
      </c>
      <c r="E114" s="99">
        <f>2000</f>
        <v>2000</v>
      </c>
      <c r="F114" s="102">
        <v>0</v>
      </c>
      <c r="G114" s="102">
        <v>0</v>
      </c>
      <c r="H114" s="102">
        <v>1300</v>
      </c>
      <c r="I114" s="102">
        <f>3200</f>
        <v>3200</v>
      </c>
      <c r="J114" s="102">
        <v>0</v>
      </c>
      <c r="K114" s="102">
        <v>75</v>
      </c>
      <c r="L114" s="102">
        <v>0</v>
      </c>
      <c r="M114" s="102">
        <v>250</v>
      </c>
      <c r="N114" s="102">
        <v>0</v>
      </c>
      <c r="O114" s="102">
        <v>0</v>
      </c>
      <c r="P114" s="98">
        <f t="shared" si="20"/>
        <v>3899</v>
      </c>
      <c r="Q114" s="96">
        <f t="shared" si="14"/>
        <v>11947</v>
      </c>
      <c r="R114" s="99">
        <f>(D114+E114+F114+G114+H114+I114+J114+K114+N114)*3%</f>
        <v>233.94</v>
      </c>
      <c r="S114" s="99">
        <f>(D114+E114+F114+G114+H114+I114+J114+K114+N114)*13%</f>
        <v>1013.74</v>
      </c>
      <c r="T114" s="99">
        <v>139.80000000000001</v>
      </c>
      <c r="U114" s="96">
        <v>0</v>
      </c>
      <c r="V114" s="17">
        <f t="shared" si="12"/>
        <v>1247.68</v>
      </c>
      <c r="W114" s="17">
        <f t="shared" si="13"/>
        <v>10699.32</v>
      </c>
      <c r="X114" s="51">
        <v>0</v>
      </c>
    </row>
    <row r="115" spans="1:24" s="22" customFormat="1" ht="33.950000000000003" customHeight="1" x14ac:dyDescent="0.2">
      <c r="A115" s="72">
        <v>106</v>
      </c>
      <c r="B115" s="103" t="s">
        <v>549</v>
      </c>
      <c r="C115" s="99" t="s">
        <v>994</v>
      </c>
      <c r="D115" s="102">
        <v>1074</v>
      </c>
      <c r="E115" s="102">
        <v>0</v>
      </c>
      <c r="F115" s="102">
        <v>0</v>
      </c>
      <c r="G115" s="102">
        <v>1000</v>
      </c>
      <c r="H115" s="102">
        <v>0</v>
      </c>
      <c r="I115" s="102">
        <v>0</v>
      </c>
      <c r="J115" s="102">
        <v>0</v>
      </c>
      <c r="K115" s="102">
        <v>0</v>
      </c>
      <c r="L115" s="102">
        <v>600</v>
      </c>
      <c r="M115" s="102">
        <v>250</v>
      </c>
      <c r="N115" s="102">
        <v>0</v>
      </c>
      <c r="O115" s="102">
        <v>0</v>
      </c>
      <c r="P115" s="98">
        <f t="shared" si="20"/>
        <v>1337</v>
      </c>
      <c r="Q115" s="96">
        <f t="shared" si="14"/>
        <v>4261</v>
      </c>
      <c r="R115" s="99">
        <f>(D115+E115+F115+G115+H115+I115+J115+K115+N115+L115)*3%</f>
        <v>80.22</v>
      </c>
      <c r="S115" s="99">
        <f>(D115+E115+F115+G115+H115+I115+J115+K115+N115+L115)*11%</f>
        <v>294.14</v>
      </c>
      <c r="T115" s="99">
        <v>0</v>
      </c>
      <c r="U115" s="96">
        <v>0</v>
      </c>
      <c r="V115" s="17">
        <f t="shared" si="12"/>
        <v>374.36</v>
      </c>
      <c r="W115" s="17">
        <f t="shared" si="13"/>
        <v>3886.64</v>
      </c>
      <c r="X115" s="51">
        <v>0</v>
      </c>
    </row>
    <row r="116" spans="1:24" s="22" customFormat="1" ht="33.950000000000003" customHeight="1" x14ac:dyDescent="0.2">
      <c r="A116" s="72">
        <v>107</v>
      </c>
      <c r="B116" s="99" t="s">
        <v>550</v>
      </c>
      <c r="C116" s="103" t="s">
        <v>1009</v>
      </c>
      <c r="D116" s="104">
        <v>1350</v>
      </c>
      <c r="E116" s="102">
        <v>2000</v>
      </c>
      <c r="F116" s="102">
        <v>0</v>
      </c>
      <c r="G116" s="102">
        <v>0</v>
      </c>
      <c r="H116" s="102">
        <v>1600</v>
      </c>
      <c r="I116" s="102">
        <f>2900</f>
        <v>2900</v>
      </c>
      <c r="J116" s="102">
        <v>0</v>
      </c>
      <c r="K116" s="102">
        <v>75</v>
      </c>
      <c r="L116" s="102">
        <v>0</v>
      </c>
      <c r="M116" s="102">
        <v>250</v>
      </c>
      <c r="N116" s="102">
        <v>0</v>
      </c>
      <c r="O116" s="102">
        <v>0</v>
      </c>
      <c r="P116" s="98">
        <f t="shared" si="20"/>
        <v>3962.5</v>
      </c>
      <c r="Q116" s="96">
        <f t="shared" si="14"/>
        <v>12137.5</v>
      </c>
      <c r="R116" s="99">
        <f t="shared" ref="R116:R130" si="21">(D116+E116+F116+G116+H116+I116+J116+K116+N116)*3%</f>
        <v>237.75</v>
      </c>
      <c r="S116" s="99">
        <f>(D116+E116+F116+G116+H116+I116+J116+K116+N116)*13%</f>
        <v>1030.25</v>
      </c>
      <c r="T116" s="99">
        <v>146.18</v>
      </c>
      <c r="U116" s="96">
        <v>0</v>
      </c>
      <c r="V116" s="17">
        <f t="shared" si="12"/>
        <v>1268</v>
      </c>
      <c r="W116" s="17">
        <f t="shared" si="13"/>
        <v>10869.5</v>
      </c>
      <c r="X116" s="51">
        <v>0</v>
      </c>
    </row>
    <row r="117" spans="1:24" s="22" customFormat="1" ht="33.950000000000003" customHeight="1" x14ac:dyDescent="0.2">
      <c r="A117" s="72">
        <v>108</v>
      </c>
      <c r="B117" s="99" t="s">
        <v>551</v>
      </c>
      <c r="C117" s="99" t="s">
        <v>448</v>
      </c>
      <c r="D117" s="104">
        <v>1350</v>
      </c>
      <c r="E117" s="102">
        <v>2000</v>
      </c>
      <c r="F117" s="102">
        <v>0</v>
      </c>
      <c r="G117" s="102">
        <v>0</v>
      </c>
      <c r="H117" s="102">
        <v>0</v>
      </c>
      <c r="I117" s="102">
        <v>4500</v>
      </c>
      <c r="J117" s="102">
        <v>0</v>
      </c>
      <c r="K117" s="102">
        <v>75</v>
      </c>
      <c r="L117" s="102">
        <v>0</v>
      </c>
      <c r="M117" s="102">
        <v>250</v>
      </c>
      <c r="N117" s="102">
        <v>0</v>
      </c>
      <c r="O117" s="102">
        <v>0</v>
      </c>
      <c r="P117" s="98">
        <f t="shared" si="20"/>
        <v>3962.5</v>
      </c>
      <c r="Q117" s="96">
        <f t="shared" si="14"/>
        <v>12137.5</v>
      </c>
      <c r="R117" s="99">
        <f t="shared" si="21"/>
        <v>237.75</v>
      </c>
      <c r="S117" s="99">
        <f>(D117+E117+F117+G117+H117+I117+J117+K117+N117)*13%</f>
        <v>1030.25</v>
      </c>
      <c r="T117" s="99">
        <v>146.18</v>
      </c>
      <c r="U117" s="96">
        <v>0</v>
      </c>
      <c r="V117" s="17">
        <f t="shared" si="12"/>
        <v>1268</v>
      </c>
      <c r="W117" s="17">
        <f t="shared" si="13"/>
        <v>10869.5</v>
      </c>
      <c r="X117" s="51">
        <v>0</v>
      </c>
    </row>
    <row r="118" spans="1:24" s="22" customFormat="1" ht="33.950000000000003" customHeight="1" x14ac:dyDescent="0.2">
      <c r="A118" s="72">
        <v>109</v>
      </c>
      <c r="B118" s="99" t="s">
        <v>552</v>
      </c>
      <c r="C118" s="99" t="s">
        <v>553</v>
      </c>
      <c r="D118" s="104">
        <f>(485*6)+1350</f>
        <v>4260</v>
      </c>
      <c r="E118" s="102">
        <v>2000</v>
      </c>
      <c r="F118" s="102">
        <f>606.25*6</f>
        <v>3637.5</v>
      </c>
      <c r="G118" s="102">
        <v>0</v>
      </c>
      <c r="H118" s="102">
        <v>0</v>
      </c>
      <c r="I118" s="102">
        <v>4500</v>
      </c>
      <c r="J118" s="102">
        <v>0</v>
      </c>
      <c r="K118" s="102">
        <v>0</v>
      </c>
      <c r="L118" s="102">
        <v>0</v>
      </c>
      <c r="M118" s="102">
        <v>250</v>
      </c>
      <c r="N118" s="102">
        <v>0</v>
      </c>
      <c r="O118" s="102">
        <v>0</v>
      </c>
      <c r="P118" s="98">
        <f t="shared" si="20"/>
        <v>7198.75</v>
      </c>
      <c r="Q118" s="96">
        <f t="shared" si="14"/>
        <v>21846.25</v>
      </c>
      <c r="R118" s="99">
        <f t="shared" si="21"/>
        <v>431.93</v>
      </c>
      <c r="S118" s="99">
        <f>(D118+E118+F118+G118+H118+I118+J118+K118+N118)*15%</f>
        <v>2159.63</v>
      </c>
      <c r="T118" s="99">
        <v>403.63</v>
      </c>
      <c r="U118" s="96">
        <v>0</v>
      </c>
      <c r="V118" s="17">
        <f t="shared" si="12"/>
        <v>2591.56</v>
      </c>
      <c r="W118" s="17">
        <f t="shared" si="13"/>
        <v>19254.689999999999</v>
      </c>
      <c r="X118" s="51">
        <v>0</v>
      </c>
    </row>
    <row r="119" spans="1:24" s="22" customFormat="1" ht="33.950000000000003" customHeight="1" x14ac:dyDescent="0.2">
      <c r="A119" s="72">
        <v>110</v>
      </c>
      <c r="B119" s="99" t="s">
        <v>554</v>
      </c>
      <c r="C119" s="99" t="s">
        <v>555</v>
      </c>
      <c r="D119" s="104">
        <f>(485*6)+2848</f>
        <v>5758</v>
      </c>
      <c r="E119" s="102">
        <v>2500</v>
      </c>
      <c r="F119" s="102">
        <f>485*6</f>
        <v>2910</v>
      </c>
      <c r="G119" s="102">
        <v>0</v>
      </c>
      <c r="H119" s="102">
        <v>0</v>
      </c>
      <c r="I119" s="102">
        <v>5500</v>
      </c>
      <c r="J119" s="102">
        <v>0</v>
      </c>
      <c r="K119" s="102">
        <v>0</v>
      </c>
      <c r="L119" s="102">
        <v>0</v>
      </c>
      <c r="M119" s="102">
        <v>250</v>
      </c>
      <c r="N119" s="102">
        <v>0</v>
      </c>
      <c r="O119" s="102">
        <v>0</v>
      </c>
      <c r="P119" s="98">
        <f t="shared" si="20"/>
        <v>8334</v>
      </c>
      <c r="Q119" s="96">
        <f t="shared" si="14"/>
        <v>25252</v>
      </c>
      <c r="R119" s="99">
        <f t="shared" si="21"/>
        <v>500.04</v>
      </c>
      <c r="S119" s="99">
        <f>(D119+E119+F119+G119+H119+I119+J119+K119+N119)*15%</f>
        <v>2500.1999999999998</v>
      </c>
      <c r="T119" s="99">
        <v>536.49</v>
      </c>
      <c r="U119" s="96">
        <v>0</v>
      </c>
      <c r="V119" s="17">
        <f t="shared" si="12"/>
        <v>3000.24</v>
      </c>
      <c r="W119" s="17">
        <f t="shared" si="13"/>
        <v>22251.759999999998</v>
      </c>
      <c r="X119" s="51">
        <v>0</v>
      </c>
    </row>
    <row r="120" spans="1:24" s="22" customFormat="1" ht="33.950000000000003" customHeight="1" x14ac:dyDescent="0.2">
      <c r="A120" s="72">
        <v>111</v>
      </c>
      <c r="B120" s="99" t="s">
        <v>556</v>
      </c>
      <c r="C120" s="103" t="s">
        <v>448</v>
      </c>
      <c r="D120" s="104">
        <v>1350</v>
      </c>
      <c r="E120" s="102">
        <v>2000</v>
      </c>
      <c r="F120" s="102">
        <v>0</v>
      </c>
      <c r="G120" s="102">
        <v>0</v>
      </c>
      <c r="H120" s="102">
        <v>1600</v>
      </c>
      <c r="I120" s="102">
        <v>2900</v>
      </c>
      <c r="J120" s="102">
        <v>0</v>
      </c>
      <c r="K120" s="102">
        <v>75</v>
      </c>
      <c r="L120" s="102">
        <v>0</v>
      </c>
      <c r="M120" s="102">
        <v>250</v>
      </c>
      <c r="N120" s="102">
        <v>0</v>
      </c>
      <c r="O120" s="102">
        <v>0</v>
      </c>
      <c r="P120" s="98">
        <f t="shared" si="20"/>
        <v>3962.5</v>
      </c>
      <c r="Q120" s="96">
        <f t="shared" si="14"/>
        <v>12137.5</v>
      </c>
      <c r="R120" s="99">
        <f t="shared" si="21"/>
        <v>237.75</v>
      </c>
      <c r="S120" s="99">
        <f>(D120+E120+F120+G120+H120+I120+J120+K120+N120)*13%</f>
        <v>1030.25</v>
      </c>
      <c r="T120" s="99">
        <v>282.99</v>
      </c>
      <c r="U120" s="96">
        <v>0</v>
      </c>
      <c r="V120" s="17">
        <f t="shared" si="12"/>
        <v>1268</v>
      </c>
      <c r="W120" s="17">
        <f t="shared" si="13"/>
        <v>10869.5</v>
      </c>
      <c r="X120" s="51">
        <v>0</v>
      </c>
    </row>
    <row r="121" spans="1:24" s="22" customFormat="1" ht="33.950000000000003" customHeight="1" x14ac:dyDescent="0.2">
      <c r="A121" s="72">
        <v>112</v>
      </c>
      <c r="B121" s="45" t="s">
        <v>735</v>
      </c>
      <c r="C121" s="99" t="s">
        <v>1004</v>
      </c>
      <c r="D121" s="104">
        <v>1350</v>
      </c>
      <c r="E121" s="102">
        <v>2000</v>
      </c>
      <c r="F121" s="102">
        <v>0</v>
      </c>
      <c r="G121" s="102">
        <v>0</v>
      </c>
      <c r="H121" s="102">
        <v>0</v>
      </c>
      <c r="I121" s="102">
        <v>4500</v>
      </c>
      <c r="J121" s="102">
        <v>0</v>
      </c>
      <c r="K121" s="102">
        <v>0</v>
      </c>
      <c r="L121" s="102">
        <v>0</v>
      </c>
      <c r="M121" s="102">
        <v>250</v>
      </c>
      <c r="N121" s="102">
        <v>0</v>
      </c>
      <c r="O121" s="102">
        <v>0</v>
      </c>
      <c r="P121" s="98">
        <f t="shared" si="20"/>
        <v>3925</v>
      </c>
      <c r="Q121" s="96">
        <f t="shared" si="14"/>
        <v>12025</v>
      </c>
      <c r="R121" s="99">
        <f t="shared" si="21"/>
        <v>235.5</v>
      </c>
      <c r="S121" s="99">
        <f>(D121+E121+F121+G121+H121+I121+J121+K121+N121)*13%</f>
        <v>1020.5</v>
      </c>
      <c r="T121" s="99">
        <v>143.03</v>
      </c>
      <c r="U121" s="96">
        <v>0</v>
      </c>
      <c r="V121" s="17">
        <f t="shared" si="12"/>
        <v>1256</v>
      </c>
      <c r="W121" s="17">
        <f t="shared" si="13"/>
        <v>10769</v>
      </c>
      <c r="X121" s="51">
        <v>0</v>
      </c>
    </row>
    <row r="122" spans="1:24" s="22" customFormat="1" ht="33.950000000000003" customHeight="1" x14ac:dyDescent="0.2">
      <c r="A122" s="72">
        <v>113</v>
      </c>
      <c r="B122" s="99" t="s">
        <v>557</v>
      </c>
      <c r="C122" s="99" t="s">
        <v>558</v>
      </c>
      <c r="D122" s="104">
        <f>(362*5)</f>
        <v>1810</v>
      </c>
      <c r="E122" s="102">
        <v>0</v>
      </c>
      <c r="F122" s="102">
        <f>271.5*5</f>
        <v>1357.5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98">
        <f>(316.75*4)+316.75</f>
        <v>1583.75</v>
      </c>
      <c r="Q122" s="96">
        <f t="shared" si="14"/>
        <v>4751.25</v>
      </c>
      <c r="R122" s="99">
        <f t="shared" si="21"/>
        <v>95.03</v>
      </c>
      <c r="S122" s="99">
        <f>(D122+E122+F122+G122+H122+I122+J122+K122+N122)*11%</f>
        <v>348.43</v>
      </c>
      <c r="T122" s="99">
        <v>0</v>
      </c>
      <c r="U122" s="96">
        <v>0</v>
      </c>
      <c r="V122" s="17">
        <f t="shared" si="12"/>
        <v>443.46</v>
      </c>
      <c r="W122" s="17">
        <f t="shared" si="13"/>
        <v>4307.79</v>
      </c>
      <c r="X122" s="51">
        <v>0</v>
      </c>
    </row>
    <row r="123" spans="1:24" s="22" customFormat="1" ht="33.950000000000003" customHeight="1" x14ac:dyDescent="0.2">
      <c r="A123" s="72">
        <v>114</v>
      </c>
      <c r="B123" s="99" t="s">
        <v>559</v>
      </c>
      <c r="C123" s="103" t="s">
        <v>448</v>
      </c>
      <c r="D123" s="104">
        <v>1350</v>
      </c>
      <c r="E123" s="102">
        <v>2000</v>
      </c>
      <c r="F123" s="102">
        <v>0</v>
      </c>
      <c r="G123" s="102">
        <v>0</v>
      </c>
      <c r="H123" s="102">
        <v>1600</v>
      </c>
      <c r="I123" s="102">
        <v>2900</v>
      </c>
      <c r="J123" s="102">
        <v>0</v>
      </c>
      <c r="K123" s="102">
        <v>75</v>
      </c>
      <c r="L123" s="102">
        <v>0</v>
      </c>
      <c r="M123" s="102">
        <v>250</v>
      </c>
      <c r="N123" s="102">
        <v>0</v>
      </c>
      <c r="O123" s="102">
        <v>0</v>
      </c>
      <c r="P123" s="98">
        <f t="shared" ref="P123:P129" si="22">(D123+E123+F123+G123+H123+I123+J123+K123+L123+N123)/2</f>
        <v>3962.5</v>
      </c>
      <c r="Q123" s="96">
        <f t="shared" si="14"/>
        <v>12137.5</v>
      </c>
      <c r="R123" s="99">
        <f t="shared" si="21"/>
        <v>237.75</v>
      </c>
      <c r="S123" s="99">
        <f>(D123+E123+F123+G123+H123+I123+J123+K123+N123)*13%</f>
        <v>1030.25</v>
      </c>
      <c r="T123" s="99">
        <v>145.13</v>
      </c>
      <c r="U123" s="96">
        <v>0</v>
      </c>
      <c r="V123" s="17">
        <f t="shared" si="12"/>
        <v>1268</v>
      </c>
      <c r="W123" s="17">
        <f t="shared" si="13"/>
        <v>10869.5</v>
      </c>
      <c r="X123" s="51">
        <v>0</v>
      </c>
    </row>
    <row r="124" spans="1:24" s="22" customFormat="1" ht="33.950000000000003" customHeight="1" x14ac:dyDescent="0.2">
      <c r="A124" s="72">
        <v>115</v>
      </c>
      <c r="B124" s="99" t="s">
        <v>560</v>
      </c>
      <c r="C124" s="99" t="s">
        <v>999</v>
      </c>
      <c r="D124" s="104">
        <v>1476</v>
      </c>
      <c r="E124" s="102">
        <v>2000</v>
      </c>
      <c r="F124" s="102">
        <v>0</v>
      </c>
      <c r="G124" s="102">
        <v>1900</v>
      </c>
      <c r="H124" s="102">
        <v>0</v>
      </c>
      <c r="I124" s="102">
        <v>2600</v>
      </c>
      <c r="J124" s="102">
        <v>0</v>
      </c>
      <c r="K124" s="102">
        <v>50</v>
      </c>
      <c r="L124" s="102">
        <v>0</v>
      </c>
      <c r="M124" s="102">
        <v>250</v>
      </c>
      <c r="N124" s="102">
        <v>0</v>
      </c>
      <c r="O124" s="102">
        <v>0</v>
      </c>
      <c r="P124" s="98">
        <f t="shared" si="22"/>
        <v>4013</v>
      </c>
      <c r="Q124" s="96">
        <f t="shared" si="14"/>
        <v>12289</v>
      </c>
      <c r="R124" s="99">
        <f t="shared" si="21"/>
        <v>240.78</v>
      </c>
      <c r="S124" s="99">
        <f>(D124+E124+F124+G124+H124+I124+J124+K124+N124)*14%</f>
        <v>1123.6400000000001</v>
      </c>
      <c r="T124" s="99">
        <v>146.41</v>
      </c>
      <c r="U124" s="96">
        <v>0</v>
      </c>
      <c r="V124" s="17">
        <f t="shared" si="12"/>
        <v>1364.42</v>
      </c>
      <c r="W124" s="17">
        <f t="shared" si="13"/>
        <v>10924.58</v>
      </c>
      <c r="X124" s="51">
        <v>0</v>
      </c>
    </row>
    <row r="125" spans="1:24" s="22" customFormat="1" ht="33.950000000000003" customHeight="1" x14ac:dyDescent="0.2">
      <c r="A125" s="72">
        <v>116</v>
      </c>
      <c r="B125" s="99" t="s">
        <v>561</v>
      </c>
      <c r="C125" s="99" t="s">
        <v>998</v>
      </c>
      <c r="D125" s="104">
        <v>1634</v>
      </c>
      <c r="E125" s="102">
        <v>1800</v>
      </c>
      <c r="F125" s="102">
        <v>0</v>
      </c>
      <c r="G125" s="102">
        <v>0</v>
      </c>
      <c r="H125" s="102">
        <v>2200</v>
      </c>
      <c r="I125" s="102">
        <v>0</v>
      </c>
      <c r="J125" s="102">
        <v>0</v>
      </c>
      <c r="K125" s="102">
        <v>75</v>
      </c>
      <c r="L125" s="102">
        <v>0</v>
      </c>
      <c r="M125" s="102">
        <v>250</v>
      </c>
      <c r="N125" s="102">
        <v>0</v>
      </c>
      <c r="O125" s="102">
        <v>0</v>
      </c>
      <c r="P125" s="98">
        <f t="shared" si="22"/>
        <v>2854.5</v>
      </c>
      <c r="Q125" s="96">
        <f t="shared" si="14"/>
        <v>8813.5</v>
      </c>
      <c r="R125" s="99">
        <f t="shared" si="21"/>
        <v>171.27</v>
      </c>
      <c r="S125" s="99">
        <f>(D125+E125+F125+G125+H125+I125+J125+K125+N125)*12%</f>
        <v>685.08</v>
      </c>
      <c r="T125" s="99">
        <v>55.97</v>
      </c>
      <c r="U125" s="96">
        <v>76.73</v>
      </c>
      <c r="V125" s="17">
        <f t="shared" si="12"/>
        <v>933.08</v>
      </c>
      <c r="W125" s="17">
        <f t="shared" si="13"/>
        <v>7880.42</v>
      </c>
      <c r="X125" s="51">
        <v>0</v>
      </c>
    </row>
    <row r="126" spans="1:24" s="22" customFormat="1" ht="45.75" customHeight="1" x14ac:dyDescent="0.2">
      <c r="A126" s="72">
        <v>117</v>
      </c>
      <c r="B126" s="103" t="s">
        <v>738</v>
      </c>
      <c r="C126" s="103" t="s">
        <v>1017</v>
      </c>
      <c r="D126" s="104">
        <v>1105</v>
      </c>
      <c r="E126" s="102">
        <v>0</v>
      </c>
      <c r="F126" s="102">
        <v>0</v>
      </c>
      <c r="G126" s="102">
        <v>1000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250</v>
      </c>
      <c r="N126" s="102">
        <v>0</v>
      </c>
      <c r="O126" s="102">
        <v>0</v>
      </c>
      <c r="P126" s="98">
        <f t="shared" si="22"/>
        <v>1052.5</v>
      </c>
      <c r="Q126" s="96">
        <f t="shared" si="14"/>
        <v>3407.5</v>
      </c>
      <c r="R126" s="99">
        <f t="shared" si="21"/>
        <v>63.15</v>
      </c>
      <c r="S126" s="99">
        <f>(D126+E126+F126+G126+H126+I126+J126+K126+N126)*11%</f>
        <v>231.55</v>
      </c>
      <c r="T126" s="99">
        <v>0</v>
      </c>
      <c r="U126" s="96">
        <v>0</v>
      </c>
      <c r="V126" s="17">
        <f t="shared" si="12"/>
        <v>294.7</v>
      </c>
      <c r="W126" s="17">
        <f t="shared" si="13"/>
        <v>3112.8</v>
      </c>
      <c r="X126" s="51">
        <v>0</v>
      </c>
    </row>
    <row r="127" spans="1:24" s="22" customFormat="1" ht="33.950000000000003" customHeight="1" x14ac:dyDescent="0.2">
      <c r="A127" s="72">
        <v>118</v>
      </c>
      <c r="B127" s="103" t="s">
        <v>562</v>
      </c>
      <c r="C127" s="103" t="s">
        <v>749</v>
      </c>
      <c r="D127" s="102">
        <v>1476</v>
      </c>
      <c r="E127" s="102">
        <v>2000</v>
      </c>
      <c r="F127" s="102">
        <v>0</v>
      </c>
      <c r="G127" s="102">
        <v>0</v>
      </c>
      <c r="H127" s="102">
        <v>1900</v>
      </c>
      <c r="I127" s="102">
        <v>2600</v>
      </c>
      <c r="J127" s="102">
        <v>0</v>
      </c>
      <c r="K127" s="102">
        <v>0</v>
      </c>
      <c r="L127" s="102">
        <v>0</v>
      </c>
      <c r="M127" s="102">
        <v>250</v>
      </c>
      <c r="N127" s="102">
        <v>0</v>
      </c>
      <c r="O127" s="102">
        <v>0</v>
      </c>
      <c r="P127" s="98">
        <f t="shared" si="22"/>
        <v>3988</v>
      </c>
      <c r="Q127" s="96">
        <f t="shared" si="14"/>
        <v>12214</v>
      </c>
      <c r="R127" s="99">
        <f t="shared" si="21"/>
        <v>239.28</v>
      </c>
      <c r="S127" s="99">
        <f>(D127+E127+F127+G127+H127+I127+J127+K127+N127)*13%</f>
        <v>1036.8800000000001</v>
      </c>
      <c r="T127" s="99">
        <v>148.33000000000001</v>
      </c>
      <c r="U127" s="96">
        <v>0</v>
      </c>
      <c r="V127" s="17">
        <f t="shared" si="12"/>
        <v>1276.1600000000001</v>
      </c>
      <c r="W127" s="17">
        <f t="shared" si="13"/>
        <v>10937.84</v>
      </c>
      <c r="X127" s="51">
        <v>0</v>
      </c>
    </row>
    <row r="128" spans="1:24" s="22" customFormat="1" ht="33.950000000000003" customHeight="1" x14ac:dyDescent="0.2">
      <c r="A128" s="72">
        <v>119</v>
      </c>
      <c r="B128" s="108" t="s">
        <v>563</v>
      </c>
      <c r="C128" s="108" t="s">
        <v>564</v>
      </c>
      <c r="D128" s="104">
        <f>388*4</f>
        <v>1552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98">
        <f t="shared" si="22"/>
        <v>776</v>
      </c>
      <c r="Q128" s="96">
        <f t="shared" si="14"/>
        <v>2328</v>
      </c>
      <c r="R128" s="99">
        <f t="shared" si="21"/>
        <v>46.56</v>
      </c>
      <c r="S128" s="99">
        <f>(D128+E128+F128+G128+H128+I128+J128+K128+N128)*11%</f>
        <v>170.72</v>
      </c>
      <c r="T128" s="99">
        <v>0</v>
      </c>
      <c r="U128" s="96">
        <v>0</v>
      </c>
      <c r="V128" s="17">
        <f t="shared" si="12"/>
        <v>217.28</v>
      </c>
      <c r="W128" s="17">
        <f t="shared" si="13"/>
        <v>2110.7199999999998</v>
      </c>
      <c r="X128" s="51">
        <v>0</v>
      </c>
    </row>
    <row r="129" spans="1:24" s="22" customFormat="1" ht="33.950000000000003" customHeight="1" x14ac:dyDescent="0.2">
      <c r="A129" s="72">
        <v>120</v>
      </c>
      <c r="B129" s="99" t="s">
        <v>565</v>
      </c>
      <c r="C129" s="99" t="s">
        <v>566</v>
      </c>
      <c r="D129" s="104">
        <v>2425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98">
        <f t="shared" si="22"/>
        <v>1212.5</v>
      </c>
      <c r="Q129" s="96">
        <f t="shared" si="14"/>
        <v>3637.5</v>
      </c>
      <c r="R129" s="99">
        <f t="shared" si="21"/>
        <v>72.75</v>
      </c>
      <c r="S129" s="99">
        <f>(D129+E129+F129+G129+H129+I129+J129+K129+N129)*11%</f>
        <v>266.75</v>
      </c>
      <c r="T129" s="99">
        <v>0</v>
      </c>
      <c r="U129" s="96">
        <v>0</v>
      </c>
      <c r="V129" s="17">
        <f t="shared" si="12"/>
        <v>339.5</v>
      </c>
      <c r="W129" s="17">
        <f t="shared" si="13"/>
        <v>3298</v>
      </c>
      <c r="X129" s="51">
        <v>0</v>
      </c>
    </row>
    <row r="130" spans="1:24" s="22" customFormat="1" ht="33.950000000000003" customHeight="1" x14ac:dyDescent="0.2">
      <c r="A130" s="72">
        <v>121</v>
      </c>
      <c r="B130" s="99" t="s">
        <v>567</v>
      </c>
      <c r="C130" s="99" t="s">
        <v>568</v>
      </c>
      <c r="D130" s="104">
        <f>485*2</f>
        <v>970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98">
        <f>242.5*2</f>
        <v>485</v>
      </c>
      <c r="Q130" s="96">
        <f t="shared" si="14"/>
        <v>1455</v>
      </c>
      <c r="R130" s="99">
        <f t="shared" si="21"/>
        <v>29.1</v>
      </c>
      <c r="S130" s="99">
        <f>(D130+E130+F130+G130+H130+I130+J130+K130+N130)*10%</f>
        <v>97</v>
      </c>
      <c r="T130" s="99">
        <v>0</v>
      </c>
      <c r="U130" s="96">
        <v>0</v>
      </c>
      <c r="V130" s="17">
        <f t="shared" si="12"/>
        <v>126.1</v>
      </c>
      <c r="W130" s="17">
        <f t="shared" si="13"/>
        <v>1328.9</v>
      </c>
      <c r="X130" s="51">
        <v>0</v>
      </c>
    </row>
    <row r="131" spans="1:24" s="22" customFormat="1" ht="56.25" customHeight="1" x14ac:dyDescent="0.2">
      <c r="A131" s="72">
        <v>122</v>
      </c>
      <c r="B131" s="99" t="s">
        <v>569</v>
      </c>
      <c r="C131" s="99" t="s">
        <v>993</v>
      </c>
      <c r="D131" s="104">
        <v>1074</v>
      </c>
      <c r="E131" s="102">
        <v>400</v>
      </c>
      <c r="F131" s="102">
        <v>0</v>
      </c>
      <c r="G131" s="102">
        <v>1000</v>
      </c>
      <c r="H131" s="102">
        <v>0</v>
      </c>
      <c r="I131" s="102">
        <v>0</v>
      </c>
      <c r="J131" s="102">
        <v>0</v>
      </c>
      <c r="K131" s="102">
        <v>75</v>
      </c>
      <c r="L131" s="102">
        <v>200</v>
      </c>
      <c r="M131" s="102">
        <v>250</v>
      </c>
      <c r="N131" s="102">
        <v>0</v>
      </c>
      <c r="O131" s="102">
        <v>0</v>
      </c>
      <c r="P131" s="98">
        <f>(D131+E131+F131+G131+H131+I131+J131+K131+L131+N131)/2</f>
        <v>1374.5</v>
      </c>
      <c r="Q131" s="96">
        <f t="shared" si="14"/>
        <v>4373.5</v>
      </c>
      <c r="R131" s="99">
        <f>(D131+E131+F131+G131+H131+I131+J131+K131+N131+L131)*3%</f>
        <v>82.47</v>
      </c>
      <c r="S131" s="99">
        <f>(D131+E131+F131+G131+H131+I131+J131+K131+N131+L131)*11%</f>
        <v>302.39</v>
      </c>
      <c r="T131" s="99">
        <v>0</v>
      </c>
      <c r="U131" s="96">
        <v>0</v>
      </c>
      <c r="V131" s="17">
        <f t="shared" si="12"/>
        <v>384.86</v>
      </c>
      <c r="W131" s="17">
        <f t="shared" si="13"/>
        <v>3988.64</v>
      </c>
      <c r="X131" s="51">
        <v>0</v>
      </c>
    </row>
    <row r="132" spans="1:24" s="22" customFormat="1" ht="33.950000000000003" customHeight="1" x14ac:dyDescent="0.2">
      <c r="A132" s="72">
        <v>123</v>
      </c>
      <c r="B132" s="99" t="s">
        <v>570</v>
      </c>
      <c r="C132" s="99" t="s">
        <v>1022</v>
      </c>
      <c r="D132" s="104">
        <v>1074</v>
      </c>
      <c r="E132" s="102">
        <v>400</v>
      </c>
      <c r="F132" s="102">
        <v>0</v>
      </c>
      <c r="G132" s="102">
        <v>1000</v>
      </c>
      <c r="H132" s="102">
        <v>0</v>
      </c>
      <c r="I132" s="102">
        <v>0</v>
      </c>
      <c r="J132" s="102">
        <v>0</v>
      </c>
      <c r="K132" s="102">
        <v>75</v>
      </c>
      <c r="L132" s="102">
        <v>200</v>
      </c>
      <c r="M132" s="102">
        <v>250</v>
      </c>
      <c r="N132" s="102">
        <v>0</v>
      </c>
      <c r="O132" s="102">
        <v>0</v>
      </c>
      <c r="P132" s="98">
        <f>(D132+E132+F132+G132+H132+I132+J132+K132+L132+N132)/2</f>
        <v>1374.5</v>
      </c>
      <c r="Q132" s="96">
        <f t="shared" si="14"/>
        <v>4373.5</v>
      </c>
      <c r="R132" s="99">
        <f>(D132+K132+L132+E132+F132+G132+H132+I132+J132+K132+N132)*3%</f>
        <v>84.72</v>
      </c>
      <c r="S132" s="99">
        <f>(D132+E132+F132+G132+H132+I132+J132+K132+L132+N132)*11%</f>
        <v>302.39</v>
      </c>
      <c r="T132" s="99">
        <v>0</v>
      </c>
      <c r="U132" s="96">
        <v>0</v>
      </c>
      <c r="V132" s="17">
        <f t="shared" si="12"/>
        <v>387.11</v>
      </c>
      <c r="W132" s="17">
        <f t="shared" si="13"/>
        <v>3986.39</v>
      </c>
      <c r="X132" s="51">
        <v>0</v>
      </c>
    </row>
    <row r="133" spans="1:24" s="22" customFormat="1" ht="33.950000000000003" customHeight="1" x14ac:dyDescent="0.2">
      <c r="A133" s="72">
        <v>124</v>
      </c>
      <c r="B133" s="99" t="s">
        <v>571</v>
      </c>
      <c r="C133" s="99" t="s">
        <v>448</v>
      </c>
      <c r="D133" s="104">
        <v>1350</v>
      </c>
      <c r="E133" s="102">
        <v>2000</v>
      </c>
      <c r="F133" s="102">
        <v>0</v>
      </c>
      <c r="G133" s="102">
        <v>0</v>
      </c>
      <c r="H133" s="102">
        <v>0</v>
      </c>
      <c r="I133" s="102">
        <v>4500</v>
      </c>
      <c r="J133" s="102">
        <v>0</v>
      </c>
      <c r="K133" s="102">
        <v>0</v>
      </c>
      <c r="L133" s="102">
        <v>0</v>
      </c>
      <c r="M133" s="102">
        <v>250</v>
      </c>
      <c r="N133" s="102">
        <v>0</v>
      </c>
      <c r="O133" s="102">
        <v>0</v>
      </c>
      <c r="P133" s="98">
        <f>(D133+E133+F133+G133+H133+I133+J133+K133+L133+N133)/2</f>
        <v>3925</v>
      </c>
      <c r="Q133" s="96">
        <f t="shared" si="14"/>
        <v>12025</v>
      </c>
      <c r="R133" s="99">
        <f t="shared" ref="R133:R150" si="23">(D133+E133+F133+G133+H133+I133+J133+K133+N133)*3%</f>
        <v>235.5</v>
      </c>
      <c r="S133" s="99">
        <f>(D133+E133+F133+G133+H133+I133+J133+K133+N133)*13%</f>
        <v>1020.5</v>
      </c>
      <c r="T133" s="99">
        <v>143.03</v>
      </c>
      <c r="U133" s="96">
        <v>0</v>
      </c>
      <c r="V133" s="17">
        <f t="shared" si="12"/>
        <v>1256</v>
      </c>
      <c r="W133" s="17">
        <f t="shared" si="13"/>
        <v>10769</v>
      </c>
      <c r="X133" s="51">
        <v>0</v>
      </c>
    </row>
    <row r="134" spans="1:24" s="22" customFormat="1" ht="36.75" customHeight="1" x14ac:dyDescent="0.2">
      <c r="A134" s="72">
        <v>125</v>
      </c>
      <c r="B134" s="99" t="s">
        <v>572</v>
      </c>
      <c r="C134" s="99" t="s">
        <v>989</v>
      </c>
      <c r="D134" s="104">
        <f>485*2</f>
        <v>970</v>
      </c>
      <c r="E134" s="102">
        <v>0</v>
      </c>
      <c r="F134" s="102">
        <f>485*2</f>
        <v>970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98">
        <f>485*2</f>
        <v>970</v>
      </c>
      <c r="Q134" s="96">
        <f t="shared" si="14"/>
        <v>2910</v>
      </c>
      <c r="R134" s="99">
        <f t="shared" si="23"/>
        <v>58.2</v>
      </c>
      <c r="S134" s="99">
        <f>(D134+E134+F134+G134+H134+I134+J134+K134+N134)*10%</f>
        <v>194</v>
      </c>
      <c r="T134" s="99">
        <v>0</v>
      </c>
      <c r="U134" s="96">
        <v>0</v>
      </c>
      <c r="V134" s="17">
        <f t="shared" ref="V134:V194" si="24">(R134+S134+U134)</f>
        <v>252.2</v>
      </c>
      <c r="W134" s="17">
        <f t="shared" si="13"/>
        <v>2657.8</v>
      </c>
      <c r="X134" s="51">
        <v>0</v>
      </c>
    </row>
    <row r="135" spans="1:24" s="22" customFormat="1" ht="33.950000000000003" customHeight="1" x14ac:dyDescent="0.2">
      <c r="A135" s="72">
        <v>126</v>
      </c>
      <c r="B135" s="103" t="s">
        <v>729</v>
      </c>
      <c r="C135" s="103" t="s">
        <v>1031</v>
      </c>
      <c r="D135" s="104">
        <f>388*7</f>
        <v>2716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98">
        <f t="shared" ref="P135:P160" si="25">(D135+E135+F135+G135+H135+I135+J135+K135+L135+N135)/2</f>
        <v>1358</v>
      </c>
      <c r="Q135" s="96">
        <f t="shared" si="14"/>
        <v>4074</v>
      </c>
      <c r="R135" s="99">
        <f t="shared" si="23"/>
        <v>81.48</v>
      </c>
      <c r="S135" s="99">
        <f>(D135+E135+F135+G135+H135+I135+J135+K135+N135)*11%</f>
        <v>298.76</v>
      </c>
      <c r="T135" s="99">
        <v>0</v>
      </c>
      <c r="U135" s="96">
        <v>0</v>
      </c>
      <c r="V135" s="17">
        <f t="shared" si="24"/>
        <v>380.24</v>
      </c>
      <c r="W135" s="17">
        <f t="shared" si="13"/>
        <v>3693.76</v>
      </c>
      <c r="X135" s="51">
        <v>0</v>
      </c>
    </row>
    <row r="136" spans="1:24" s="22" customFormat="1" ht="33.950000000000003" customHeight="1" x14ac:dyDescent="0.2">
      <c r="A136" s="72">
        <v>127</v>
      </c>
      <c r="B136" s="103" t="s">
        <v>573</v>
      </c>
      <c r="C136" s="103" t="s">
        <v>511</v>
      </c>
      <c r="D136" s="110">
        <v>2425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98">
        <f t="shared" si="25"/>
        <v>1212.5</v>
      </c>
      <c r="Q136" s="96">
        <f t="shared" si="14"/>
        <v>3637.5</v>
      </c>
      <c r="R136" s="99">
        <f t="shared" si="23"/>
        <v>72.75</v>
      </c>
      <c r="S136" s="99">
        <f>(D136+E136+F136+G136+H136+I136+J136+K136+N136)*11%</f>
        <v>266.75</v>
      </c>
      <c r="T136" s="99">
        <v>0</v>
      </c>
      <c r="U136" s="96">
        <v>0</v>
      </c>
      <c r="V136" s="17">
        <f t="shared" si="24"/>
        <v>339.5</v>
      </c>
      <c r="W136" s="17">
        <f t="shared" si="13"/>
        <v>3298</v>
      </c>
      <c r="X136" s="51">
        <v>0</v>
      </c>
    </row>
    <row r="137" spans="1:24" s="22" customFormat="1" ht="33.950000000000003" customHeight="1" x14ac:dyDescent="0.2">
      <c r="A137" s="72">
        <v>128</v>
      </c>
      <c r="B137" s="99" t="s">
        <v>574</v>
      </c>
      <c r="C137" s="99" t="s">
        <v>1032</v>
      </c>
      <c r="D137" s="104">
        <v>1302</v>
      </c>
      <c r="E137" s="102">
        <v>600</v>
      </c>
      <c r="F137" s="102">
        <v>0</v>
      </c>
      <c r="G137" s="102">
        <v>1000</v>
      </c>
      <c r="H137" s="102">
        <v>0</v>
      </c>
      <c r="I137" s="102">
        <v>0</v>
      </c>
      <c r="J137" s="102">
        <v>0</v>
      </c>
      <c r="K137" s="102">
        <v>50</v>
      </c>
      <c r="L137" s="102">
        <v>0</v>
      </c>
      <c r="M137" s="102">
        <v>250</v>
      </c>
      <c r="N137" s="102">
        <v>0</v>
      </c>
      <c r="O137" s="102">
        <v>0</v>
      </c>
      <c r="P137" s="98">
        <f t="shared" si="25"/>
        <v>1476</v>
      </c>
      <c r="Q137" s="96">
        <f t="shared" si="14"/>
        <v>4678</v>
      </c>
      <c r="R137" s="99">
        <f t="shared" si="23"/>
        <v>88.56</v>
      </c>
      <c r="S137" s="99">
        <f>(D137+E137+F137+G137+H137+I137+J137+K137+N137)*11%</f>
        <v>324.72000000000003</v>
      </c>
      <c r="T137" s="99">
        <v>0</v>
      </c>
      <c r="U137" s="96">
        <v>0</v>
      </c>
      <c r="V137" s="17">
        <f t="shared" si="24"/>
        <v>413.28</v>
      </c>
      <c r="W137" s="17">
        <f t="shared" si="13"/>
        <v>4264.72</v>
      </c>
      <c r="X137" s="51">
        <v>0</v>
      </c>
    </row>
    <row r="138" spans="1:24" s="22" customFormat="1" ht="40.5" customHeight="1" x14ac:dyDescent="0.2">
      <c r="A138" s="72">
        <v>129</v>
      </c>
      <c r="B138" s="99" t="s">
        <v>575</v>
      </c>
      <c r="C138" s="99" t="s">
        <v>989</v>
      </c>
      <c r="D138" s="104">
        <f>485*5</f>
        <v>2425</v>
      </c>
      <c r="E138" s="102">
        <v>0</v>
      </c>
      <c r="F138" s="102">
        <f>363.75*5</f>
        <v>1818.75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98">
        <f t="shared" si="25"/>
        <v>2121.88</v>
      </c>
      <c r="Q138" s="96">
        <f t="shared" si="14"/>
        <v>6365.63</v>
      </c>
      <c r="R138" s="99">
        <f t="shared" si="23"/>
        <v>127.31</v>
      </c>
      <c r="S138" s="99">
        <f>(D138+E138+F138+G138+H138+I138+J138+K138+N138)*12%</f>
        <v>509.25</v>
      </c>
      <c r="T138" s="99">
        <v>0</v>
      </c>
      <c r="U138" s="96">
        <v>11.41</v>
      </c>
      <c r="V138" s="17">
        <f t="shared" si="24"/>
        <v>647.97</v>
      </c>
      <c r="W138" s="17">
        <f t="shared" ref="W138:W201" si="26">Q138-V138</f>
        <v>5717.66</v>
      </c>
      <c r="X138" s="51">
        <v>0</v>
      </c>
    </row>
    <row r="139" spans="1:24" ht="33.950000000000003" customHeight="1" x14ac:dyDescent="0.2">
      <c r="A139" s="72">
        <v>130</v>
      </c>
      <c r="B139" s="108" t="s">
        <v>576</v>
      </c>
      <c r="C139" s="103" t="s">
        <v>448</v>
      </c>
      <c r="D139" s="104">
        <v>1350</v>
      </c>
      <c r="E139" s="102">
        <v>2000</v>
      </c>
      <c r="F139" s="102">
        <v>0</v>
      </c>
      <c r="G139" s="102">
        <v>0</v>
      </c>
      <c r="H139" s="102">
        <v>0</v>
      </c>
      <c r="I139" s="102">
        <v>4500</v>
      </c>
      <c r="J139" s="102">
        <v>0</v>
      </c>
      <c r="K139" s="102">
        <v>0</v>
      </c>
      <c r="L139" s="102">
        <v>0</v>
      </c>
      <c r="M139" s="102">
        <v>250</v>
      </c>
      <c r="N139" s="102">
        <v>0</v>
      </c>
      <c r="O139" s="102">
        <v>0</v>
      </c>
      <c r="P139" s="98">
        <f t="shared" si="25"/>
        <v>3925</v>
      </c>
      <c r="Q139" s="96">
        <f t="shared" ref="Q139:Q201" si="27">SUM(D139:N139)+P139</f>
        <v>12025</v>
      </c>
      <c r="R139" s="99">
        <f t="shared" si="23"/>
        <v>235.5</v>
      </c>
      <c r="S139" s="99">
        <f>(D139+E139+F139+G139+H139+I139+J139+K139+N139)*13%</f>
        <v>1020.5</v>
      </c>
      <c r="T139" s="99">
        <v>143.03</v>
      </c>
      <c r="U139" s="96">
        <v>0</v>
      </c>
      <c r="V139" s="17">
        <f t="shared" si="24"/>
        <v>1256</v>
      </c>
      <c r="W139" s="17">
        <f t="shared" si="26"/>
        <v>10769</v>
      </c>
      <c r="X139" s="51">
        <v>0</v>
      </c>
    </row>
    <row r="140" spans="1:24" ht="48" customHeight="1" x14ac:dyDescent="0.2">
      <c r="A140" s="72">
        <v>131</v>
      </c>
      <c r="B140" s="99" t="s">
        <v>577</v>
      </c>
      <c r="C140" s="99" t="s">
        <v>553</v>
      </c>
      <c r="D140" s="104">
        <f>(485*3)+1350</f>
        <v>2805</v>
      </c>
      <c r="E140" s="102">
        <v>2000</v>
      </c>
      <c r="F140" s="102">
        <f>485*3</f>
        <v>1455</v>
      </c>
      <c r="G140" s="102">
        <v>0</v>
      </c>
      <c r="H140" s="102">
        <v>0</v>
      </c>
      <c r="I140" s="102">
        <v>4500</v>
      </c>
      <c r="J140" s="102">
        <v>0</v>
      </c>
      <c r="K140" s="102">
        <v>75</v>
      </c>
      <c r="L140" s="102">
        <v>0</v>
      </c>
      <c r="M140" s="102">
        <v>250</v>
      </c>
      <c r="N140" s="102">
        <v>0</v>
      </c>
      <c r="O140" s="102">
        <v>0</v>
      </c>
      <c r="P140" s="98">
        <f t="shared" si="25"/>
        <v>5417.5</v>
      </c>
      <c r="Q140" s="96">
        <f t="shared" si="27"/>
        <v>16502.5</v>
      </c>
      <c r="R140" s="99">
        <f t="shared" si="23"/>
        <v>325.05</v>
      </c>
      <c r="S140" s="99">
        <f>(D140+E140+F140+G140+H140+I140+J140+K140+N140)*15%</f>
        <v>1625.25</v>
      </c>
      <c r="T140" s="99">
        <v>257.57</v>
      </c>
      <c r="U140" s="96">
        <v>0</v>
      </c>
      <c r="V140" s="17">
        <f t="shared" si="24"/>
        <v>1950.3</v>
      </c>
      <c r="W140" s="17">
        <f t="shared" si="26"/>
        <v>14552.2</v>
      </c>
      <c r="X140" s="51">
        <v>0</v>
      </c>
    </row>
    <row r="141" spans="1:24" ht="39" customHeight="1" x14ac:dyDescent="0.2">
      <c r="A141" s="72">
        <v>132</v>
      </c>
      <c r="B141" s="99" t="s">
        <v>578</v>
      </c>
      <c r="C141" s="99" t="s">
        <v>511</v>
      </c>
      <c r="D141" s="104">
        <v>2425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98">
        <f t="shared" si="25"/>
        <v>1212.5</v>
      </c>
      <c r="Q141" s="96">
        <f t="shared" si="27"/>
        <v>3637.5</v>
      </c>
      <c r="R141" s="99">
        <f t="shared" si="23"/>
        <v>72.75</v>
      </c>
      <c r="S141" s="99">
        <f>(D141+E141+F141+G141+H141+I141+J141+K141+N141)*11%</f>
        <v>266.75</v>
      </c>
      <c r="T141" s="99" t="s">
        <v>444</v>
      </c>
      <c r="U141" s="96">
        <v>0</v>
      </c>
      <c r="V141" s="17">
        <f t="shared" si="24"/>
        <v>339.5</v>
      </c>
      <c r="W141" s="17">
        <f t="shared" si="26"/>
        <v>3298</v>
      </c>
      <c r="X141" s="51">
        <v>0</v>
      </c>
    </row>
    <row r="142" spans="1:24" ht="33.950000000000003" customHeight="1" x14ac:dyDescent="0.2">
      <c r="A142" s="72">
        <v>133</v>
      </c>
      <c r="B142" s="103" t="s">
        <v>728</v>
      </c>
      <c r="C142" s="99" t="s">
        <v>993</v>
      </c>
      <c r="D142" s="120">
        <v>1074</v>
      </c>
      <c r="E142" s="102">
        <v>0</v>
      </c>
      <c r="F142" s="102">
        <v>0</v>
      </c>
      <c r="G142" s="102">
        <v>1000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250</v>
      </c>
      <c r="N142" s="102">
        <v>0</v>
      </c>
      <c r="O142" s="102">
        <v>0</v>
      </c>
      <c r="P142" s="98">
        <f t="shared" si="25"/>
        <v>1037</v>
      </c>
      <c r="Q142" s="96">
        <f t="shared" si="27"/>
        <v>3361</v>
      </c>
      <c r="R142" s="99">
        <f t="shared" si="23"/>
        <v>62.22</v>
      </c>
      <c r="S142" s="99">
        <f>(D142+E142+F142+G142+H142+I142+J142+K142+N142)*11%</f>
        <v>228.14</v>
      </c>
      <c r="T142" s="99">
        <v>0</v>
      </c>
      <c r="U142" s="96">
        <v>0</v>
      </c>
      <c r="V142" s="17">
        <f t="shared" si="24"/>
        <v>290.36</v>
      </c>
      <c r="W142" s="17">
        <f t="shared" si="26"/>
        <v>3070.64</v>
      </c>
      <c r="X142" s="51">
        <v>0</v>
      </c>
    </row>
    <row r="143" spans="1:24" ht="33.950000000000003" customHeight="1" x14ac:dyDescent="0.2">
      <c r="A143" s="72">
        <v>134</v>
      </c>
      <c r="B143" s="103" t="s">
        <v>736</v>
      </c>
      <c r="C143" s="103" t="s">
        <v>999</v>
      </c>
      <c r="D143" s="120">
        <v>1476</v>
      </c>
      <c r="E143" s="102">
        <v>0</v>
      </c>
      <c r="F143" s="102">
        <v>0</v>
      </c>
      <c r="G143" s="102">
        <v>0</v>
      </c>
      <c r="H143" s="102">
        <v>1900</v>
      </c>
      <c r="I143" s="120">
        <v>2600</v>
      </c>
      <c r="J143" s="102">
        <v>0</v>
      </c>
      <c r="K143" s="102">
        <v>0</v>
      </c>
      <c r="L143" s="102">
        <v>0</v>
      </c>
      <c r="M143" s="102">
        <v>250</v>
      </c>
      <c r="N143" s="102">
        <v>0</v>
      </c>
      <c r="O143" s="102">
        <v>0</v>
      </c>
      <c r="P143" s="98">
        <f t="shared" si="25"/>
        <v>2988</v>
      </c>
      <c r="Q143" s="96">
        <f t="shared" si="27"/>
        <v>9214</v>
      </c>
      <c r="R143" s="99">
        <f t="shared" si="23"/>
        <v>179.28</v>
      </c>
      <c r="S143" s="99">
        <f>(D143+E143+F143+G143+H143+I143+J143+K143+N143)*12%</f>
        <v>717.12</v>
      </c>
      <c r="T143" s="99">
        <v>67.31</v>
      </c>
      <c r="U143" s="96">
        <v>0</v>
      </c>
      <c r="V143" s="17">
        <f t="shared" si="24"/>
        <v>896.4</v>
      </c>
      <c r="W143" s="17">
        <f t="shared" si="26"/>
        <v>8317.6</v>
      </c>
      <c r="X143" s="51">
        <v>0</v>
      </c>
    </row>
    <row r="144" spans="1:24" ht="33.950000000000003" customHeight="1" x14ac:dyDescent="0.2">
      <c r="A144" s="72">
        <v>135</v>
      </c>
      <c r="B144" s="99" t="s">
        <v>580</v>
      </c>
      <c r="C144" s="99" t="s">
        <v>989</v>
      </c>
      <c r="D144" s="104">
        <f>485*4</f>
        <v>1940</v>
      </c>
      <c r="E144" s="102">
        <v>0</v>
      </c>
      <c r="F144" s="102">
        <f>606.25*4</f>
        <v>2425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98">
        <f t="shared" si="25"/>
        <v>2182.5</v>
      </c>
      <c r="Q144" s="96">
        <f t="shared" si="27"/>
        <v>6547.5</v>
      </c>
      <c r="R144" s="99">
        <f t="shared" si="23"/>
        <v>130.94999999999999</v>
      </c>
      <c r="S144" s="99">
        <f>(D144+E144+F144+G144+H144+I144+J144+K144+N144)*12%</f>
        <v>523.79999999999995</v>
      </c>
      <c r="T144" s="99">
        <v>0</v>
      </c>
      <c r="U144" s="96">
        <v>0</v>
      </c>
      <c r="V144" s="17">
        <f t="shared" si="24"/>
        <v>654.75</v>
      </c>
      <c r="W144" s="17">
        <f t="shared" si="26"/>
        <v>5892.75</v>
      </c>
      <c r="X144" s="51">
        <v>0</v>
      </c>
    </row>
    <row r="145" spans="1:24" ht="33.950000000000003" customHeight="1" x14ac:dyDescent="0.2">
      <c r="A145" s="72">
        <v>136</v>
      </c>
      <c r="B145" s="99" t="s">
        <v>581</v>
      </c>
      <c r="C145" s="99" t="s">
        <v>999</v>
      </c>
      <c r="D145" s="104">
        <v>1476</v>
      </c>
      <c r="E145" s="102">
        <v>2000</v>
      </c>
      <c r="F145" s="102">
        <v>0</v>
      </c>
      <c r="G145" s="102">
        <v>1900</v>
      </c>
      <c r="H145" s="102">
        <v>0</v>
      </c>
      <c r="I145" s="102">
        <v>2600</v>
      </c>
      <c r="J145" s="102">
        <v>0</v>
      </c>
      <c r="K145" s="102">
        <v>0</v>
      </c>
      <c r="L145" s="102">
        <v>0</v>
      </c>
      <c r="M145" s="102">
        <v>250</v>
      </c>
      <c r="N145" s="102">
        <v>0</v>
      </c>
      <c r="O145" s="102">
        <v>0</v>
      </c>
      <c r="P145" s="98">
        <f t="shared" si="25"/>
        <v>3988</v>
      </c>
      <c r="Q145" s="96">
        <f t="shared" si="27"/>
        <v>12214</v>
      </c>
      <c r="R145" s="99">
        <f t="shared" si="23"/>
        <v>239.28</v>
      </c>
      <c r="S145" s="99">
        <f>(D145+E145+F145+G145+H145+I145+J145+K145+N145)*13%</f>
        <v>1036.8800000000001</v>
      </c>
      <c r="T145" s="99">
        <v>148.33000000000001</v>
      </c>
      <c r="U145" s="96">
        <v>0</v>
      </c>
      <c r="V145" s="17">
        <f t="shared" si="24"/>
        <v>1276.1600000000001</v>
      </c>
      <c r="W145" s="17">
        <f t="shared" si="26"/>
        <v>10937.84</v>
      </c>
      <c r="X145" s="51">
        <v>0</v>
      </c>
    </row>
    <row r="146" spans="1:24" ht="33.950000000000003" customHeight="1" x14ac:dyDescent="0.2">
      <c r="A146" s="72">
        <v>137</v>
      </c>
      <c r="B146" s="99" t="s">
        <v>582</v>
      </c>
      <c r="C146" s="99" t="s">
        <v>458</v>
      </c>
      <c r="D146" s="104">
        <v>2885</v>
      </c>
      <c r="E146" s="102">
        <v>0</v>
      </c>
      <c r="F146" s="102">
        <v>3606.25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98">
        <f t="shared" si="25"/>
        <v>3245.63</v>
      </c>
      <c r="Q146" s="96">
        <f t="shared" si="27"/>
        <v>9736.8799999999992</v>
      </c>
      <c r="R146" s="99">
        <f t="shared" si="23"/>
        <v>194.74</v>
      </c>
      <c r="S146" s="99">
        <f>(D146+E146+F146+G146+H146+I146+J146+K146+N146)*13%</f>
        <v>843.86</v>
      </c>
      <c r="T146" s="99">
        <v>73.47</v>
      </c>
      <c r="U146" s="96">
        <v>0</v>
      </c>
      <c r="V146" s="17">
        <f t="shared" si="24"/>
        <v>1038.5999999999999</v>
      </c>
      <c r="W146" s="17">
        <f t="shared" si="26"/>
        <v>8698.2800000000007</v>
      </c>
      <c r="X146" s="51">
        <v>0</v>
      </c>
    </row>
    <row r="147" spans="1:24" ht="33.950000000000003" customHeight="1" x14ac:dyDescent="0.2">
      <c r="A147" s="72">
        <v>138</v>
      </c>
      <c r="B147" s="99" t="s">
        <v>583</v>
      </c>
      <c r="C147" s="99" t="s">
        <v>999</v>
      </c>
      <c r="D147" s="104">
        <v>1476</v>
      </c>
      <c r="E147" s="102">
        <v>1600</v>
      </c>
      <c r="F147" s="102">
        <v>0</v>
      </c>
      <c r="G147" s="102">
        <v>0</v>
      </c>
      <c r="H147" s="102">
        <v>1900</v>
      </c>
      <c r="I147" s="102">
        <v>0</v>
      </c>
      <c r="J147" s="102">
        <v>0</v>
      </c>
      <c r="K147" s="102">
        <v>50</v>
      </c>
      <c r="L147" s="102">
        <v>0</v>
      </c>
      <c r="M147" s="102">
        <v>250</v>
      </c>
      <c r="N147" s="102">
        <v>0</v>
      </c>
      <c r="O147" s="102">
        <v>0</v>
      </c>
      <c r="P147" s="98">
        <f t="shared" si="25"/>
        <v>2513</v>
      </c>
      <c r="Q147" s="96">
        <f t="shared" si="27"/>
        <v>7789</v>
      </c>
      <c r="R147" s="99">
        <f t="shared" si="23"/>
        <v>150.78</v>
      </c>
      <c r="S147" s="99">
        <f>(D147+E147+F147+G147+H147+I147+J147+K147+N147)*12%</f>
        <v>603.12</v>
      </c>
      <c r="T147" s="99">
        <v>26.94</v>
      </c>
      <c r="U147" s="96">
        <v>0</v>
      </c>
      <c r="V147" s="17">
        <f t="shared" si="24"/>
        <v>753.9</v>
      </c>
      <c r="W147" s="17">
        <f t="shared" si="26"/>
        <v>7035.1</v>
      </c>
      <c r="X147" s="51">
        <v>0</v>
      </c>
    </row>
    <row r="148" spans="1:24" ht="33.950000000000003" customHeight="1" x14ac:dyDescent="0.2">
      <c r="A148" s="72">
        <v>139</v>
      </c>
      <c r="B148" s="99" t="s">
        <v>584</v>
      </c>
      <c r="C148" s="103" t="s">
        <v>1009</v>
      </c>
      <c r="D148" s="104">
        <v>1350</v>
      </c>
      <c r="E148" s="102">
        <v>2000</v>
      </c>
      <c r="F148" s="102">
        <v>0</v>
      </c>
      <c r="G148" s="102">
        <v>0</v>
      </c>
      <c r="H148" s="102">
        <v>1600</v>
      </c>
      <c r="I148" s="102">
        <f>2900</f>
        <v>2900</v>
      </c>
      <c r="J148" s="102">
        <v>0</v>
      </c>
      <c r="K148" s="102">
        <v>75</v>
      </c>
      <c r="L148" s="102">
        <v>0</v>
      </c>
      <c r="M148" s="102">
        <v>250</v>
      </c>
      <c r="N148" s="102">
        <v>0</v>
      </c>
      <c r="O148" s="102">
        <v>0</v>
      </c>
      <c r="P148" s="98">
        <f t="shared" si="25"/>
        <v>3962.5</v>
      </c>
      <c r="Q148" s="96">
        <f t="shared" si="27"/>
        <v>12137.5</v>
      </c>
      <c r="R148" s="99">
        <f t="shared" si="23"/>
        <v>237.75</v>
      </c>
      <c r="S148" s="99">
        <f>(D148+E148+F148+G148+H148+I148+J148+K148+N148)*13%</f>
        <v>1030.25</v>
      </c>
      <c r="T148" s="99">
        <v>146.18</v>
      </c>
      <c r="U148" s="96">
        <v>0</v>
      </c>
      <c r="V148" s="17">
        <f t="shared" si="24"/>
        <v>1268</v>
      </c>
      <c r="W148" s="17">
        <f t="shared" si="26"/>
        <v>10869.5</v>
      </c>
      <c r="X148" s="51">
        <v>0</v>
      </c>
    </row>
    <row r="149" spans="1:24" ht="33.950000000000003" customHeight="1" x14ac:dyDescent="0.2">
      <c r="A149" s="72">
        <v>140</v>
      </c>
      <c r="B149" s="99" t="s">
        <v>585</v>
      </c>
      <c r="C149" s="99" t="s">
        <v>448</v>
      </c>
      <c r="D149" s="104">
        <v>1350</v>
      </c>
      <c r="E149" s="102">
        <v>2000</v>
      </c>
      <c r="F149" s="102">
        <v>0</v>
      </c>
      <c r="G149" s="102">
        <v>0</v>
      </c>
      <c r="H149" s="102">
        <v>0</v>
      </c>
      <c r="I149" s="102">
        <v>4500</v>
      </c>
      <c r="J149" s="102">
        <v>0</v>
      </c>
      <c r="K149" s="102">
        <v>0</v>
      </c>
      <c r="L149" s="102">
        <v>0</v>
      </c>
      <c r="M149" s="102">
        <v>250</v>
      </c>
      <c r="N149" s="102">
        <v>0</v>
      </c>
      <c r="O149" s="102">
        <v>0</v>
      </c>
      <c r="P149" s="98">
        <f t="shared" si="25"/>
        <v>3925</v>
      </c>
      <c r="Q149" s="96">
        <f t="shared" si="27"/>
        <v>12025</v>
      </c>
      <c r="R149" s="99">
        <f t="shared" si="23"/>
        <v>235.5</v>
      </c>
      <c r="S149" s="99">
        <f>(D149+E149+F149+G149+H149+I149+J149+K149+N149)*13%</f>
        <v>1020.5</v>
      </c>
      <c r="T149" s="99">
        <v>143.03</v>
      </c>
      <c r="U149" s="96">
        <v>0</v>
      </c>
      <c r="V149" s="17">
        <f t="shared" si="24"/>
        <v>1256</v>
      </c>
      <c r="W149" s="17">
        <f t="shared" si="26"/>
        <v>10769</v>
      </c>
      <c r="X149" s="51">
        <v>0</v>
      </c>
    </row>
    <row r="150" spans="1:24" ht="33.950000000000003" customHeight="1" x14ac:dyDescent="0.2">
      <c r="A150" s="72">
        <v>141</v>
      </c>
      <c r="B150" s="99" t="s">
        <v>586</v>
      </c>
      <c r="C150" s="99" t="s">
        <v>749</v>
      </c>
      <c r="D150" s="104">
        <v>1476</v>
      </c>
      <c r="E150" s="102">
        <v>2000</v>
      </c>
      <c r="F150" s="102">
        <v>0</v>
      </c>
      <c r="G150" s="102">
        <v>0</v>
      </c>
      <c r="H150" s="102">
        <v>1900</v>
      </c>
      <c r="I150" s="102">
        <v>2600</v>
      </c>
      <c r="J150" s="102">
        <v>0</v>
      </c>
      <c r="K150" s="102">
        <v>50</v>
      </c>
      <c r="L150" s="102">
        <v>0</v>
      </c>
      <c r="M150" s="102">
        <v>250</v>
      </c>
      <c r="N150" s="102">
        <v>0</v>
      </c>
      <c r="O150" s="102">
        <v>0</v>
      </c>
      <c r="P150" s="98">
        <f t="shared" si="25"/>
        <v>4013</v>
      </c>
      <c r="Q150" s="96">
        <f t="shared" si="27"/>
        <v>12289</v>
      </c>
      <c r="R150" s="99">
        <f t="shared" si="23"/>
        <v>240.78</v>
      </c>
      <c r="S150" s="99">
        <f>(D150+E150+F150+G150+H150+I150+J150+K150+N150)*13%</f>
        <v>1043.3800000000001</v>
      </c>
      <c r="T150" s="99">
        <v>20.420000000000002</v>
      </c>
      <c r="U150" s="96">
        <v>0</v>
      </c>
      <c r="V150" s="17">
        <f t="shared" si="24"/>
        <v>1284.1600000000001</v>
      </c>
      <c r="W150" s="17">
        <f t="shared" si="26"/>
        <v>11004.84</v>
      </c>
      <c r="X150" s="51">
        <v>0</v>
      </c>
    </row>
    <row r="151" spans="1:24" ht="33.950000000000003" customHeight="1" x14ac:dyDescent="0.2">
      <c r="A151" s="72">
        <v>142</v>
      </c>
      <c r="B151" s="108" t="s">
        <v>587</v>
      </c>
      <c r="C151" s="99" t="s">
        <v>588</v>
      </c>
      <c r="D151" s="102">
        <v>1039</v>
      </c>
      <c r="E151" s="102">
        <v>400</v>
      </c>
      <c r="F151" s="102">
        <v>0</v>
      </c>
      <c r="G151" s="102">
        <v>1000</v>
      </c>
      <c r="H151" s="102">
        <v>0</v>
      </c>
      <c r="I151" s="102">
        <v>0</v>
      </c>
      <c r="J151" s="102">
        <v>0</v>
      </c>
      <c r="K151" s="102">
        <v>0</v>
      </c>
      <c r="L151" s="102">
        <v>200</v>
      </c>
      <c r="M151" s="102">
        <v>250</v>
      </c>
      <c r="N151" s="102">
        <v>0</v>
      </c>
      <c r="O151" s="102">
        <v>0</v>
      </c>
      <c r="P151" s="98">
        <f t="shared" si="25"/>
        <v>1319.5</v>
      </c>
      <c r="Q151" s="96">
        <f t="shared" si="27"/>
        <v>4208.5</v>
      </c>
      <c r="R151" s="99">
        <f>(D151+E151+F151+G151+H151+I151+J151+K151+N151+L151)*3%</f>
        <v>79.17</v>
      </c>
      <c r="S151" s="99">
        <f>(D151+E151+F151+G151+H151+I151+J151+K151+N151+L151)*11%</f>
        <v>290.29000000000002</v>
      </c>
      <c r="T151" s="99">
        <v>0</v>
      </c>
      <c r="U151" s="96">
        <v>0</v>
      </c>
      <c r="V151" s="17">
        <f t="shared" si="24"/>
        <v>369.46</v>
      </c>
      <c r="W151" s="17">
        <f t="shared" si="26"/>
        <v>3839.04</v>
      </c>
      <c r="X151" s="51">
        <v>0</v>
      </c>
    </row>
    <row r="152" spans="1:24" ht="33.950000000000003" customHeight="1" x14ac:dyDescent="0.2">
      <c r="A152" s="72">
        <v>143</v>
      </c>
      <c r="B152" s="45" t="s">
        <v>734</v>
      </c>
      <c r="C152" s="99" t="s">
        <v>519</v>
      </c>
      <c r="D152" s="102">
        <v>1575</v>
      </c>
      <c r="E152" s="102">
        <v>550</v>
      </c>
      <c r="F152" s="102">
        <v>0</v>
      </c>
      <c r="G152" s="102">
        <v>1000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250</v>
      </c>
      <c r="N152" s="102">
        <v>0</v>
      </c>
      <c r="O152" s="102">
        <v>0</v>
      </c>
      <c r="P152" s="98">
        <f t="shared" si="25"/>
        <v>1562.5</v>
      </c>
      <c r="Q152" s="96">
        <f t="shared" si="27"/>
        <v>4937.5</v>
      </c>
      <c r="R152" s="99">
        <f t="shared" ref="R152:R159" si="28">(D152+E152+F152+G152+H152+I152+J152+K152+N152)*3%</f>
        <v>93.75</v>
      </c>
      <c r="S152" s="99">
        <f>(D152+E152+F152+G152+H152+I152+J152+K152+N152)*11%</f>
        <v>343.75</v>
      </c>
      <c r="T152" s="99">
        <v>0</v>
      </c>
      <c r="U152" s="96">
        <v>42</v>
      </c>
      <c r="V152" s="17">
        <f t="shared" si="24"/>
        <v>479.5</v>
      </c>
      <c r="W152" s="17">
        <f t="shared" si="26"/>
        <v>4458</v>
      </c>
      <c r="X152" s="51">
        <v>0</v>
      </c>
    </row>
    <row r="153" spans="1:24" ht="33.950000000000003" customHeight="1" x14ac:dyDescent="0.2">
      <c r="A153" s="72">
        <v>144</v>
      </c>
      <c r="B153" s="99" t="s">
        <v>589</v>
      </c>
      <c r="C153" s="99" t="s">
        <v>1006</v>
      </c>
      <c r="D153" s="104">
        <v>1476</v>
      </c>
      <c r="E153" s="102">
        <v>2000</v>
      </c>
      <c r="F153" s="102">
        <v>0</v>
      </c>
      <c r="G153" s="102">
        <v>0</v>
      </c>
      <c r="H153" s="102">
        <v>1900</v>
      </c>
      <c r="I153" s="102">
        <v>2600</v>
      </c>
      <c r="J153" s="102">
        <v>0</v>
      </c>
      <c r="K153" s="102">
        <v>0</v>
      </c>
      <c r="L153" s="102">
        <v>0</v>
      </c>
      <c r="M153" s="102">
        <v>250</v>
      </c>
      <c r="N153" s="102">
        <v>0</v>
      </c>
      <c r="O153" s="102">
        <v>0</v>
      </c>
      <c r="P153" s="98">
        <f t="shared" si="25"/>
        <v>3988</v>
      </c>
      <c r="Q153" s="96">
        <f t="shared" si="27"/>
        <v>12214</v>
      </c>
      <c r="R153" s="99">
        <f t="shared" si="28"/>
        <v>239.28</v>
      </c>
      <c r="S153" s="99">
        <f>(D153+E153+F153+G153+H153+I153+J153+K153+N153)*13%</f>
        <v>1036.8800000000001</v>
      </c>
      <c r="T153" s="99">
        <v>148.33000000000001</v>
      </c>
      <c r="U153" s="96">
        <v>0</v>
      </c>
      <c r="V153" s="17">
        <f t="shared" si="24"/>
        <v>1276.1600000000001</v>
      </c>
      <c r="W153" s="17">
        <f t="shared" si="26"/>
        <v>10937.84</v>
      </c>
      <c r="X153" s="51">
        <v>0</v>
      </c>
    </row>
    <row r="154" spans="1:24" ht="33.950000000000003" customHeight="1" x14ac:dyDescent="0.2">
      <c r="A154" s="72">
        <v>145</v>
      </c>
      <c r="B154" s="99" t="s">
        <v>590</v>
      </c>
      <c r="C154" s="99" t="s">
        <v>999</v>
      </c>
      <c r="D154" s="104">
        <v>1476</v>
      </c>
      <c r="E154" s="102">
        <v>2000</v>
      </c>
      <c r="F154" s="102">
        <v>0</v>
      </c>
      <c r="G154" s="102">
        <v>0</v>
      </c>
      <c r="H154" s="102">
        <v>0</v>
      </c>
      <c r="I154" s="102">
        <v>4500</v>
      </c>
      <c r="J154" s="102">
        <v>0</v>
      </c>
      <c r="K154" s="102">
        <v>0</v>
      </c>
      <c r="L154" s="102">
        <v>0</v>
      </c>
      <c r="M154" s="102">
        <v>250</v>
      </c>
      <c r="N154" s="102">
        <v>0</v>
      </c>
      <c r="O154" s="102">
        <v>0</v>
      </c>
      <c r="P154" s="98">
        <f t="shared" si="25"/>
        <v>3988</v>
      </c>
      <c r="Q154" s="96">
        <f t="shared" si="27"/>
        <v>12214</v>
      </c>
      <c r="R154" s="99">
        <f t="shared" si="28"/>
        <v>239.28</v>
      </c>
      <c r="S154" s="99">
        <f>(D154+E154+F154+G154+H154+I154+J154+K154+N154)*13%</f>
        <v>1036.8800000000001</v>
      </c>
      <c r="T154" s="99">
        <v>148.33000000000001</v>
      </c>
      <c r="U154" s="96">
        <v>0</v>
      </c>
      <c r="V154" s="17">
        <f t="shared" si="24"/>
        <v>1276.1600000000001</v>
      </c>
      <c r="W154" s="17">
        <f t="shared" si="26"/>
        <v>10937.84</v>
      </c>
      <c r="X154" s="51">
        <v>0</v>
      </c>
    </row>
    <row r="155" spans="1:24" ht="33.950000000000003" customHeight="1" x14ac:dyDescent="0.2">
      <c r="A155" s="72">
        <v>146</v>
      </c>
      <c r="B155" s="45" t="s">
        <v>591</v>
      </c>
      <c r="C155" s="99" t="s">
        <v>1013</v>
      </c>
      <c r="D155" s="104">
        <v>1476</v>
      </c>
      <c r="E155" s="102">
        <v>2000</v>
      </c>
      <c r="F155" s="102">
        <v>0</v>
      </c>
      <c r="G155" s="102">
        <v>0</v>
      </c>
      <c r="H155" s="102">
        <v>1900</v>
      </c>
      <c r="I155" s="102">
        <v>2600</v>
      </c>
      <c r="J155" s="102">
        <v>0</v>
      </c>
      <c r="K155" s="102">
        <v>0</v>
      </c>
      <c r="L155" s="102">
        <v>0</v>
      </c>
      <c r="M155" s="102">
        <v>250</v>
      </c>
      <c r="N155" s="102">
        <v>0</v>
      </c>
      <c r="O155" s="102">
        <v>0</v>
      </c>
      <c r="P155" s="98">
        <f t="shared" si="25"/>
        <v>3988</v>
      </c>
      <c r="Q155" s="96">
        <f t="shared" si="27"/>
        <v>12214</v>
      </c>
      <c r="R155" s="99">
        <f t="shared" si="28"/>
        <v>239.28</v>
      </c>
      <c r="S155" s="99">
        <f>(D155+E155+F155+G155+H155+I155+J155+K155+N155)*13%</f>
        <v>1036.8800000000001</v>
      </c>
      <c r="T155" s="99">
        <v>0</v>
      </c>
      <c r="U155" s="96">
        <v>0</v>
      </c>
      <c r="V155" s="17">
        <f t="shared" si="24"/>
        <v>1276.1600000000001</v>
      </c>
      <c r="W155" s="17">
        <f t="shared" si="26"/>
        <v>10937.84</v>
      </c>
      <c r="X155" s="51">
        <v>0</v>
      </c>
    </row>
    <row r="156" spans="1:24" ht="33.950000000000003" customHeight="1" x14ac:dyDescent="0.2">
      <c r="A156" s="72">
        <v>147</v>
      </c>
      <c r="B156" s="99" t="s">
        <v>592</v>
      </c>
      <c r="C156" s="99" t="s">
        <v>749</v>
      </c>
      <c r="D156" s="104">
        <v>1476</v>
      </c>
      <c r="E156" s="102">
        <v>2000</v>
      </c>
      <c r="F156" s="102">
        <v>0</v>
      </c>
      <c r="G156" s="102">
        <v>0</v>
      </c>
      <c r="H156" s="102">
        <v>1900</v>
      </c>
      <c r="I156" s="102">
        <v>2600</v>
      </c>
      <c r="J156" s="102">
        <v>0</v>
      </c>
      <c r="K156" s="102">
        <v>50</v>
      </c>
      <c r="L156" s="102">
        <v>0</v>
      </c>
      <c r="M156" s="102">
        <v>250</v>
      </c>
      <c r="N156" s="102">
        <v>0</v>
      </c>
      <c r="O156" s="102">
        <v>0</v>
      </c>
      <c r="P156" s="98">
        <f t="shared" si="25"/>
        <v>4013</v>
      </c>
      <c r="Q156" s="96">
        <f t="shared" si="27"/>
        <v>12289</v>
      </c>
      <c r="R156" s="99">
        <f t="shared" si="28"/>
        <v>240.78</v>
      </c>
      <c r="S156" s="99">
        <f>(D156+E156+F156+G156+H156+I156+J156+K156+N156)*14%</f>
        <v>1123.6400000000001</v>
      </c>
      <c r="T156" s="99">
        <v>146.41</v>
      </c>
      <c r="U156" s="96">
        <v>0</v>
      </c>
      <c r="V156" s="17">
        <f t="shared" si="24"/>
        <v>1364.42</v>
      </c>
      <c r="W156" s="17">
        <f t="shared" si="26"/>
        <v>10924.58</v>
      </c>
      <c r="X156" s="51">
        <v>0</v>
      </c>
    </row>
    <row r="157" spans="1:24" ht="33.950000000000003" customHeight="1" x14ac:dyDescent="0.2">
      <c r="A157" s="72">
        <v>148</v>
      </c>
      <c r="B157" s="99" t="s">
        <v>593</v>
      </c>
      <c r="C157" s="99" t="s">
        <v>1027</v>
      </c>
      <c r="D157" s="104">
        <v>1223</v>
      </c>
      <c r="E157" s="102">
        <v>650</v>
      </c>
      <c r="F157" s="102">
        <v>0</v>
      </c>
      <c r="G157" s="102">
        <v>1000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250</v>
      </c>
      <c r="N157" s="102">
        <v>0</v>
      </c>
      <c r="O157" s="102">
        <v>0</v>
      </c>
      <c r="P157" s="98">
        <f t="shared" si="25"/>
        <v>1436.5</v>
      </c>
      <c r="Q157" s="96">
        <f t="shared" si="27"/>
        <v>4559.5</v>
      </c>
      <c r="R157" s="99">
        <f t="shared" si="28"/>
        <v>86.19</v>
      </c>
      <c r="S157" s="99">
        <f>(D157+E157+F157+G157+H157+I157+J157+K157+N157)*11%</f>
        <v>316.02999999999997</v>
      </c>
      <c r="T157" s="99">
        <v>0</v>
      </c>
      <c r="U157" s="96">
        <v>0</v>
      </c>
      <c r="V157" s="17">
        <f t="shared" si="24"/>
        <v>402.22</v>
      </c>
      <c r="W157" s="17">
        <f t="shared" si="26"/>
        <v>4157.28</v>
      </c>
      <c r="X157" s="51">
        <v>0</v>
      </c>
    </row>
    <row r="158" spans="1:24" ht="33.950000000000003" customHeight="1" x14ac:dyDescent="0.2">
      <c r="A158" s="72">
        <v>149</v>
      </c>
      <c r="B158" s="99" t="s">
        <v>594</v>
      </c>
      <c r="C158" s="99" t="s">
        <v>595</v>
      </c>
      <c r="D158" s="104">
        <f>2425+388</f>
        <v>2813</v>
      </c>
      <c r="E158" s="102">
        <v>0</v>
      </c>
      <c r="F158" s="102">
        <v>3031.25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98">
        <f t="shared" si="25"/>
        <v>2922.13</v>
      </c>
      <c r="Q158" s="96">
        <f t="shared" si="27"/>
        <v>8766.3799999999992</v>
      </c>
      <c r="R158" s="99">
        <f t="shared" si="28"/>
        <v>175.33</v>
      </c>
      <c r="S158" s="99">
        <f>(D158+E158+F158+G158+H158+I158+J158+K158+N158)*13%</f>
        <v>759.75</v>
      </c>
      <c r="T158" s="99">
        <v>32.72</v>
      </c>
      <c r="U158" s="96">
        <v>0</v>
      </c>
      <c r="V158" s="17">
        <f t="shared" si="24"/>
        <v>935.08</v>
      </c>
      <c r="W158" s="17">
        <f t="shared" si="26"/>
        <v>7831.3</v>
      </c>
      <c r="X158" s="51">
        <v>0</v>
      </c>
    </row>
    <row r="159" spans="1:24" ht="42.75" customHeight="1" x14ac:dyDescent="0.2">
      <c r="A159" s="72">
        <v>150</v>
      </c>
      <c r="B159" s="99" t="s">
        <v>596</v>
      </c>
      <c r="C159" s="99" t="s">
        <v>988</v>
      </c>
      <c r="D159" s="104">
        <f>(485*3)+2656</f>
        <v>4111</v>
      </c>
      <c r="E159" s="102">
        <v>2400</v>
      </c>
      <c r="F159" s="102">
        <f>606.25*3</f>
        <v>1818.75</v>
      </c>
      <c r="G159" s="102">
        <v>0</v>
      </c>
      <c r="H159" s="102">
        <v>0</v>
      </c>
      <c r="I159" s="102">
        <v>5400</v>
      </c>
      <c r="J159" s="102">
        <v>0</v>
      </c>
      <c r="K159" s="102">
        <v>0</v>
      </c>
      <c r="L159" s="102">
        <v>0</v>
      </c>
      <c r="M159" s="102">
        <v>250</v>
      </c>
      <c r="N159" s="102">
        <v>0</v>
      </c>
      <c r="O159" s="102">
        <v>0</v>
      </c>
      <c r="P159" s="98">
        <f t="shared" si="25"/>
        <v>6864.88</v>
      </c>
      <c r="Q159" s="96">
        <f t="shared" si="27"/>
        <v>20844.63</v>
      </c>
      <c r="R159" s="99">
        <f t="shared" si="28"/>
        <v>411.89</v>
      </c>
      <c r="S159" s="99">
        <f>(D159+E159+F159+G159+H159+I159+J159+K159+N159)*15%</f>
        <v>2059.46</v>
      </c>
      <c r="T159" s="99">
        <v>360.11</v>
      </c>
      <c r="U159" s="96">
        <v>0</v>
      </c>
      <c r="V159" s="17">
        <f t="shared" si="24"/>
        <v>2471.35</v>
      </c>
      <c r="W159" s="17">
        <f t="shared" si="26"/>
        <v>18373.28</v>
      </c>
      <c r="X159" s="51">
        <v>0</v>
      </c>
    </row>
    <row r="160" spans="1:24" ht="33.950000000000003" customHeight="1" x14ac:dyDescent="0.2">
      <c r="A160" s="72">
        <v>151</v>
      </c>
      <c r="B160" s="103" t="s">
        <v>731</v>
      </c>
      <c r="C160" s="103" t="s">
        <v>446</v>
      </c>
      <c r="D160" s="104">
        <v>1074</v>
      </c>
      <c r="E160" s="102">
        <v>0</v>
      </c>
      <c r="F160" s="102">
        <v>0</v>
      </c>
      <c r="G160" s="102">
        <v>1000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250</v>
      </c>
      <c r="N160" s="102">
        <v>0</v>
      </c>
      <c r="O160" s="102">
        <v>0</v>
      </c>
      <c r="P160" s="98">
        <f t="shared" si="25"/>
        <v>1037</v>
      </c>
      <c r="Q160" s="96">
        <f t="shared" si="27"/>
        <v>3361</v>
      </c>
      <c r="R160" s="99">
        <f t="shared" ref="R160:R191" si="29">(D160+E160+F160+G160+H160+I160+J160+K160+N160)*3%</f>
        <v>62.22</v>
      </c>
      <c r="S160" s="99">
        <f>(D160+E160+F160+G160+H160+I160+J160+K160+N160)*11%</f>
        <v>228.14</v>
      </c>
      <c r="T160" s="99">
        <v>0</v>
      </c>
      <c r="U160" s="96">
        <v>0</v>
      </c>
      <c r="V160" s="17">
        <f t="shared" si="24"/>
        <v>290.36</v>
      </c>
      <c r="W160" s="17">
        <f t="shared" si="26"/>
        <v>3070.64</v>
      </c>
      <c r="X160" s="51">
        <v>0</v>
      </c>
    </row>
    <row r="161" spans="1:24" ht="33.950000000000003" customHeight="1" x14ac:dyDescent="0.2">
      <c r="A161" s="72">
        <v>152</v>
      </c>
      <c r="B161" s="111" t="s">
        <v>846</v>
      </c>
      <c r="C161" s="106" t="s">
        <v>162</v>
      </c>
      <c r="D161" s="113">
        <v>9581</v>
      </c>
      <c r="E161" s="102">
        <v>4000</v>
      </c>
      <c r="F161" s="102">
        <v>0</v>
      </c>
      <c r="G161" s="102">
        <v>5000</v>
      </c>
      <c r="H161" s="102">
        <v>0</v>
      </c>
      <c r="I161" s="102">
        <v>0</v>
      </c>
      <c r="J161" s="102">
        <v>375</v>
      </c>
      <c r="K161" s="102">
        <v>0</v>
      </c>
      <c r="L161" s="102">
        <v>0</v>
      </c>
      <c r="M161" s="102">
        <v>250</v>
      </c>
      <c r="N161" s="102">
        <v>0</v>
      </c>
      <c r="O161" s="102">
        <v>0</v>
      </c>
      <c r="P161" s="98">
        <v>7011.12</v>
      </c>
      <c r="Q161" s="96">
        <f t="shared" si="27"/>
        <v>26217.119999999999</v>
      </c>
      <c r="R161" s="99">
        <f t="shared" si="29"/>
        <v>568.67999999999995</v>
      </c>
      <c r="S161" s="99">
        <f>(D161+E161+F161+G161+H161+I161+J161+K161+N161)*15%</f>
        <v>2843.4</v>
      </c>
      <c r="T161" s="99">
        <v>391.8</v>
      </c>
      <c r="U161" s="96">
        <v>254.77</v>
      </c>
      <c r="V161" s="17">
        <f t="shared" si="24"/>
        <v>3666.85</v>
      </c>
      <c r="W161" s="17">
        <f t="shared" si="26"/>
        <v>22550.27</v>
      </c>
      <c r="X161" s="51">
        <v>0</v>
      </c>
    </row>
    <row r="162" spans="1:24" ht="33.950000000000003" customHeight="1" x14ac:dyDescent="0.2">
      <c r="A162" s="72">
        <v>153</v>
      </c>
      <c r="B162" s="99" t="s">
        <v>597</v>
      </c>
      <c r="C162" s="103" t="s">
        <v>448</v>
      </c>
      <c r="D162" s="104">
        <v>1350</v>
      </c>
      <c r="E162" s="102">
        <v>2000</v>
      </c>
      <c r="F162" s="102">
        <v>0</v>
      </c>
      <c r="G162" s="102">
        <v>0</v>
      </c>
      <c r="H162" s="102">
        <v>1600</v>
      </c>
      <c r="I162" s="102">
        <v>2900</v>
      </c>
      <c r="J162" s="102">
        <v>0</v>
      </c>
      <c r="K162" s="102">
        <v>75</v>
      </c>
      <c r="L162" s="102">
        <v>0</v>
      </c>
      <c r="M162" s="102">
        <v>250</v>
      </c>
      <c r="N162" s="102">
        <v>0</v>
      </c>
      <c r="O162" s="102">
        <v>0</v>
      </c>
      <c r="P162" s="98">
        <f>(D162+E162+F162+G162+H162+I162+J162+K162+L162+N162)/2</f>
        <v>3962.5</v>
      </c>
      <c r="Q162" s="96">
        <f t="shared" si="27"/>
        <v>12137.5</v>
      </c>
      <c r="R162" s="99">
        <f t="shared" si="29"/>
        <v>237.75</v>
      </c>
      <c r="S162" s="99">
        <f>(D162+E162+F162+G162+H162+I162+J162+K162+N162)*13%</f>
        <v>1030.25</v>
      </c>
      <c r="T162" s="99">
        <v>146.18</v>
      </c>
      <c r="U162" s="96">
        <v>0</v>
      </c>
      <c r="V162" s="17">
        <f t="shared" si="24"/>
        <v>1268</v>
      </c>
      <c r="W162" s="17">
        <f t="shared" si="26"/>
        <v>10869.5</v>
      </c>
      <c r="X162" s="51">
        <v>0</v>
      </c>
    </row>
    <row r="163" spans="1:24" ht="42.75" customHeight="1" x14ac:dyDescent="0.2">
      <c r="A163" s="72">
        <v>154</v>
      </c>
      <c r="B163" s="99" t="s">
        <v>598</v>
      </c>
      <c r="C163" s="99" t="s">
        <v>568</v>
      </c>
      <c r="D163" s="104">
        <f>485*3</f>
        <v>1455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98">
        <f>242.5*3</f>
        <v>727.5</v>
      </c>
      <c r="Q163" s="96">
        <f t="shared" si="27"/>
        <v>2182.5</v>
      </c>
      <c r="R163" s="99">
        <f t="shared" si="29"/>
        <v>43.65</v>
      </c>
      <c r="S163" s="99">
        <f>(D163+E163+F163+G163+H163+I163+J163+K163+N163)*10%</f>
        <v>145.5</v>
      </c>
      <c r="T163" s="99">
        <v>0</v>
      </c>
      <c r="U163" s="96">
        <v>0</v>
      </c>
      <c r="V163" s="17">
        <f t="shared" si="24"/>
        <v>189.15</v>
      </c>
      <c r="W163" s="17">
        <f t="shared" si="26"/>
        <v>1993.35</v>
      </c>
      <c r="X163" s="51">
        <v>0</v>
      </c>
    </row>
    <row r="164" spans="1:24" ht="33.950000000000003" customHeight="1" x14ac:dyDescent="0.2">
      <c r="A164" s="72">
        <v>155</v>
      </c>
      <c r="B164" s="99" t="s">
        <v>599</v>
      </c>
      <c r="C164" s="99" t="s">
        <v>448</v>
      </c>
      <c r="D164" s="104">
        <v>1350</v>
      </c>
      <c r="E164" s="102">
        <v>2000</v>
      </c>
      <c r="F164" s="102">
        <v>0</v>
      </c>
      <c r="G164" s="102">
        <v>0</v>
      </c>
      <c r="H164" s="102">
        <v>0</v>
      </c>
      <c r="I164" s="102">
        <v>4500</v>
      </c>
      <c r="J164" s="102">
        <v>0</v>
      </c>
      <c r="K164" s="102">
        <v>0</v>
      </c>
      <c r="L164" s="102">
        <v>0</v>
      </c>
      <c r="M164" s="102">
        <v>250</v>
      </c>
      <c r="N164" s="102">
        <v>0</v>
      </c>
      <c r="O164" s="102">
        <v>0</v>
      </c>
      <c r="P164" s="98">
        <f t="shared" ref="P164:P172" si="30">(D164+E164+F164+G164+H164+I164+J164+K164+L164+N164)/2</f>
        <v>3925</v>
      </c>
      <c r="Q164" s="96">
        <f t="shared" si="27"/>
        <v>12025</v>
      </c>
      <c r="R164" s="99">
        <f t="shared" si="29"/>
        <v>235.5</v>
      </c>
      <c r="S164" s="99">
        <f>(D164+E164+F164+G164+H164+I164+J164+K164+N164)*13%</f>
        <v>1020.5</v>
      </c>
      <c r="T164" s="99">
        <v>143.03</v>
      </c>
      <c r="U164" s="96">
        <v>0</v>
      </c>
      <c r="V164" s="17">
        <f t="shared" si="24"/>
        <v>1256</v>
      </c>
      <c r="W164" s="17">
        <f t="shared" si="26"/>
        <v>10769</v>
      </c>
      <c r="X164" s="51">
        <v>0</v>
      </c>
    </row>
    <row r="165" spans="1:24" ht="33.950000000000003" customHeight="1" x14ac:dyDescent="0.2">
      <c r="A165" s="72">
        <v>156</v>
      </c>
      <c r="B165" s="103" t="s">
        <v>600</v>
      </c>
      <c r="C165" s="103" t="s">
        <v>749</v>
      </c>
      <c r="D165" s="102">
        <v>1476</v>
      </c>
      <c r="E165" s="102">
        <v>2000</v>
      </c>
      <c r="F165" s="102">
        <v>0</v>
      </c>
      <c r="G165" s="102">
        <v>0</v>
      </c>
      <c r="H165" s="102">
        <v>1900</v>
      </c>
      <c r="I165" s="102">
        <v>2600</v>
      </c>
      <c r="J165" s="102">
        <v>0</v>
      </c>
      <c r="K165" s="102">
        <v>50</v>
      </c>
      <c r="L165" s="102">
        <v>0</v>
      </c>
      <c r="M165" s="102">
        <v>250</v>
      </c>
      <c r="N165" s="102">
        <v>0</v>
      </c>
      <c r="O165" s="102">
        <v>0</v>
      </c>
      <c r="P165" s="98">
        <f t="shared" si="30"/>
        <v>4013</v>
      </c>
      <c r="Q165" s="96">
        <f t="shared" si="27"/>
        <v>12289</v>
      </c>
      <c r="R165" s="99">
        <f t="shared" si="29"/>
        <v>240.78</v>
      </c>
      <c r="S165" s="99">
        <f>(D165+E165+F165+G165+H165+I165+J165+K165+N165)*14%</f>
        <v>1123.6400000000001</v>
      </c>
      <c r="T165" s="99">
        <v>146.41</v>
      </c>
      <c r="U165" s="96">
        <v>0</v>
      </c>
      <c r="V165" s="17">
        <f t="shared" si="24"/>
        <v>1364.42</v>
      </c>
      <c r="W165" s="17">
        <f t="shared" si="26"/>
        <v>10924.58</v>
      </c>
      <c r="X165" s="51">
        <v>0</v>
      </c>
    </row>
    <row r="166" spans="1:24" ht="33.950000000000003" customHeight="1" x14ac:dyDescent="0.2">
      <c r="A166" s="72">
        <v>157</v>
      </c>
      <c r="B166" s="99" t="s">
        <v>601</v>
      </c>
      <c r="C166" s="99" t="s">
        <v>466</v>
      </c>
      <c r="D166" s="104">
        <f>485*4</f>
        <v>1940</v>
      </c>
      <c r="E166" s="102">
        <v>0</v>
      </c>
      <c r="F166" s="102">
        <f>606.25*4</f>
        <v>2425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98">
        <f t="shared" si="30"/>
        <v>2182.5</v>
      </c>
      <c r="Q166" s="96">
        <f t="shared" si="27"/>
        <v>6547.5</v>
      </c>
      <c r="R166" s="99">
        <f t="shared" si="29"/>
        <v>130.94999999999999</v>
      </c>
      <c r="S166" s="99">
        <f>(D166+E166+F166+G166+H166+I166+J166+K166+N166)*12%</f>
        <v>523.79999999999995</v>
      </c>
      <c r="T166" s="99">
        <v>0</v>
      </c>
      <c r="U166" s="96">
        <v>0</v>
      </c>
      <c r="V166" s="17">
        <f t="shared" si="24"/>
        <v>654.75</v>
      </c>
      <c r="W166" s="17">
        <f t="shared" si="26"/>
        <v>5892.75</v>
      </c>
      <c r="X166" s="51">
        <v>0</v>
      </c>
    </row>
    <row r="167" spans="1:24" ht="33.950000000000003" customHeight="1" x14ac:dyDescent="0.2">
      <c r="A167" s="72">
        <v>158</v>
      </c>
      <c r="B167" s="99" t="s">
        <v>602</v>
      </c>
      <c r="C167" s="99" t="s">
        <v>748</v>
      </c>
      <c r="D167" s="104">
        <v>1460</v>
      </c>
      <c r="E167" s="102">
        <v>650</v>
      </c>
      <c r="F167" s="102">
        <v>0</v>
      </c>
      <c r="G167" s="102">
        <v>1000</v>
      </c>
      <c r="H167" s="102">
        <v>0</v>
      </c>
      <c r="I167" s="102">
        <v>0</v>
      </c>
      <c r="J167" s="102">
        <v>0</v>
      </c>
      <c r="K167" s="102">
        <v>0</v>
      </c>
      <c r="L167" s="102">
        <v>0</v>
      </c>
      <c r="M167" s="102">
        <v>250</v>
      </c>
      <c r="N167" s="102">
        <v>0</v>
      </c>
      <c r="O167" s="102">
        <v>0</v>
      </c>
      <c r="P167" s="98">
        <f t="shared" si="30"/>
        <v>1555</v>
      </c>
      <c r="Q167" s="96">
        <f t="shared" si="27"/>
        <v>4915</v>
      </c>
      <c r="R167" s="99">
        <f t="shared" si="29"/>
        <v>93.3</v>
      </c>
      <c r="S167" s="99">
        <f>(D167+E167+F167+G167+H167+I167+J167+K167+N167)*11%</f>
        <v>342.1</v>
      </c>
      <c r="T167" s="99">
        <v>0</v>
      </c>
      <c r="U167" s="96">
        <v>0</v>
      </c>
      <c r="V167" s="17">
        <f t="shared" si="24"/>
        <v>435.4</v>
      </c>
      <c r="W167" s="17">
        <f t="shared" si="26"/>
        <v>4479.6000000000004</v>
      </c>
      <c r="X167" s="51">
        <v>0</v>
      </c>
    </row>
    <row r="168" spans="1:24" ht="33.950000000000003" customHeight="1" x14ac:dyDescent="0.2">
      <c r="A168" s="72">
        <v>159</v>
      </c>
      <c r="B168" s="45" t="s">
        <v>737</v>
      </c>
      <c r="C168" s="103" t="s">
        <v>448</v>
      </c>
      <c r="D168" s="112">
        <v>1350</v>
      </c>
      <c r="E168" s="102">
        <v>2000</v>
      </c>
      <c r="F168" s="121">
        <v>0</v>
      </c>
      <c r="G168" s="102">
        <v>0</v>
      </c>
      <c r="H168" s="102">
        <v>0</v>
      </c>
      <c r="I168" s="121">
        <v>4500</v>
      </c>
      <c r="J168" s="102">
        <v>0</v>
      </c>
      <c r="K168" s="102">
        <v>0</v>
      </c>
      <c r="L168" s="102">
        <v>0</v>
      </c>
      <c r="M168" s="102">
        <v>250</v>
      </c>
      <c r="N168" s="102">
        <v>0</v>
      </c>
      <c r="O168" s="102">
        <v>0</v>
      </c>
      <c r="P168" s="98">
        <f t="shared" si="30"/>
        <v>3925</v>
      </c>
      <c r="Q168" s="96">
        <f t="shared" si="27"/>
        <v>12025</v>
      </c>
      <c r="R168" s="99">
        <f t="shared" si="29"/>
        <v>235.5</v>
      </c>
      <c r="S168" s="99">
        <f>(D168+E168+F168+G168+H168+I168+J168+K168+N168)*13%</f>
        <v>1020.5</v>
      </c>
      <c r="T168" s="99">
        <v>143.03</v>
      </c>
      <c r="U168" s="96">
        <v>0</v>
      </c>
      <c r="V168" s="17">
        <f t="shared" si="24"/>
        <v>1256</v>
      </c>
      <c r="W168" s="17">
        <f t="shared" si="26"/>
        <v>10769</v>
      </c>
      <c r="X168" s="51">
        <v>0</v>
      </c>
    </row>
    <row r="169" spans="1:24" ht="33.950000000000003" customHeight="1" x14ac:dyDescent="0.2">
      <c r="A169" s="72">
        <v>160</v>
      </c>
      <c r="B169" s="99" t="s">
        <v>603</v>
      </c>
      <c r="C169" s="99" t="s">
        <v>1002</v>
      </c>
      <c r="D169" s="104">
        <v>1634</v>
      </c>
      <c r="E169" s="102">
        <v>2400</v>
      </c>
      <c r="F169" s="102">
        <v>0</v>
      </c>
      <c r="G169" s="102">
        <v>0</v>
      </c>
      <c r="H169" s="102">
        <v>3000</v>
      </c>
      <c r="I169" s="102">
        <v>2400</v>
      </c>
      <c r="J169" s="102">
        <v>0</v>
      </c>
      <c r="K169" s="102">
        <v>0</v>
      </c>
      <c r="L169" s="102">
        <v>0</v>
      </c>
      <c r="M169" s="102">
        <v>250</v>
      </c>
      <c r="N169" s="102">
        <v>0</v>
      </c>
      <c r="O169" s="102">
        <v>0</v>
      </c>
      <c r="P169" s="98">
        <f t="shared" si="30"/>
        <v>4717</v>
      </c>
      <c r="Q169" s="96">
        <f t="shared" si="27"/>
        <v>14401</v>
      </c>
      <c r="R169" s="99">
        <f t="shared" si="29"/>
        <v>283.02</v>
      </c>
      <c r="S169" s="99">
        <f>(D169+E169+F169+G169+H169+I169+J169+K169+N169)*14%</f>
        <v>1320.76</v>
      </c>
      <c r="T169" s="99">
        <v>204.84</v>
      </c>
      <c r="U169" s="96">
        <v>0</v>
      </c>
      <c r="V169" s="17">
        <f t="shared" si="24"/>
        <v>1603.78</v>
      </c>
      <c r="W169" s="17">
        <f t="shared" si="26"/>
        <v>12797.22</v>
      </c>
      <c r="X169" s="51">
        <v>0</v>
      </c>
    </row>
    <row r="170" spans="1:24" ht="33.950000000000003" customHeight="1" x14ac:dyDescent="0.2">
      <c r="A170" s="72">
        <v>161</v>
      </c>
      <c r="B170" s="99" t="s">
        <v>604</v>
      </c>
      <c r="C170" s="99" t="s">
        <v>446</v>
      </c>
      <c r="D170" s="104">
        <v>1074</v>
      </c>
      <c r="E170" s="102">
        <v>0</v>
      </c>
      <c r="F170" s="102">
        <v>0</v>
      </c>
      <c r="G170" s="102">
        <v>1000</v>
      </c>
      <c r="H170" s="102">
        <v>0</v>
      </c>
      <c r="I170" s="102">
        <v>0</v>
      </c>
      <c r="J170" s="102">
        <v>0</v>
      </c>
      <c r="K170" s="102">
        <v>0</v>
      </c>
      <c r="L170" s="102">
        <v>600</v>
      </c>
      <c r="M170" s="102">
        <v>250</v>
      </c>
      <c r="N170" s="102">
        <v>0</v>
      </c>
      <c r="O170" s="102">
        <v>0</v>
      </c>
      <c r="P170" s="98">
        <f t="shared" si="30"/>
        <v>1337</v>
      </c>
      <c r="Q170" s="96">
        <f t="shared" si="27"/>
        <v>4261</v>
      </c>
      <c r="R170" s="99">
        <f>(D170+E170+F170+G170+H170+I170+J170+K170+N170+L170)*3%</f>
        <v>80.22</v>
      </c>
      <c r="S170" s="99">
        <f>(D170+E170+F170+G170+H170+I170+J170+K170+N170)*12%</f>
        <v>248.88</v>
      </c>
      <c r="T170" s="99">
        <v>0</v>
      </c>
      <c r="U170" s="96">
        <v>0</v>
      </c>
      <c r="V170" s="17">
        <f t="shared" si="24"/>
        <v>329.1</v>
      </c>
      <c r="W170" s="17">
        <f t="shared" si="26"/>
        <v>3931.9</v>
      </c>
      <c r="X170" s="51">
        <v>0</v>
      </c>
    </row>
    <row r="171" spans="1:24" ht="33.950000000000003" customHeight="1" x14ac:dyDescent="0.2">
      <c r="A171" s="72">
        <v>162</v>
      </c>
      <c r="B171" s="99" t="s">
        <v>605</v>
      </c>
      <c r="C171" s="99" t="s">
        <v>511</v>
      </c>
      <c r="D171" s="104">
        <v>2425</v>
      </c>
      <c r="E171" s="102">
        <v>0</v>
      </c>
      <c r="F171" s="102">
        <v>3031.25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98">
        <f t="shared" si="30"/>
        <v>2728.13</v>
      </c>
      <c r="Q171" s="96">
        <f t="shared" si="27"/>
        <v>8184.38</v>
      </c>
      <c r="R171" s="99">
        <f t="shared" si="29"/>
        <v>163.69</v>
      </c>
      <c r="S171" s="99">
        <f>(D171+E171+F171+G171+H171+I171+J171+K171+N171)*12%</f>
        <v>654.75</v>
      </c>
      <c r="T171" s="99">
        <v>32.72</v>
      </c>
      <c r="U171" s="96">
        <v>0</v>
      </c>
      <c r="V171" s="17">
        <f t="shared" si="24"/>
        <v>818.44</v>
      </c>
      <c r="W171" s="17">
        <f t="shared" si="26"/>
        <v>7365.94</v>
      </c>
      <c r="X171" s="51">
        <v>0</v>
      </c>
    </row>
    <row r="172" spans="1:24" ht="33.950000000000003" customHeight="1" x14ac:dyDescent="0.2">
      <c r="A172" s="72">
        <v>163</v>
      </c>
      <c r="B172" s="99" t="s">
        <v>606</v>
      </c>
      <c r="C172" s="99" t="s">
        <v>448</v>
      </c>
      <c r="D172" s="104">
        <v>1350</v>
      </c>
      <c r="E172" s="102">
        <v>2000</v>
      </c>
      <c r="F172" s="102">
        <v>0</v>
      </c>
      <c r="G172" s="102">
        <v>0</v>
      </c>
      <c r="H172" s="102">
        <v>0</v>
      </c>
      <c r="I172" s="102">
        <v>4500</v>
      </c>
      <c r="J172" s="102">
        <v>0</v>
      </c>
      <c r="K172" s="102">
        <v>0</v>
      </c>
      <c r="L172" s="102">
        <v>0</v>
      </c>
      <c r="M172" s="102">
        <v>250</v>
      </c>
      <c r="N172" s="102">
        <v>0</v>
      </c>
      <c r="O172" s="102">
        <v>1600</v>
      </c>
      <c r="P172" s="98">
        <f t="shared" si="30"/>
        <v>3925</v>
      </c>
      <c r="Q172" s="96">
        <f t="shared" si="27"/>
        <v>12025</v>
      </c>
      <c r="R172" s="99">
        <f t="shared" si="29"/>
        <v>235.5</v>
      </c>
      <c r="S172" s="99">
        <f>(D172+E172+F172+G172+H172+I172+J172+K172+N172)*13%</f>
        <v>1020.5</v>
      </c>
      <c r="T172" s="99">
        <v>143.03</v>
      </c>
      <c r="U172" s="96">
        <v>0</v>
      </c>
      <c r="V172" s="17">
        <f t="shared" si="24"/>
        <v>1256</v>
      </c>
      <c r="W172" s="17">
        <f t="shared" si="26"/>
        <v>10769</v>
      </c>
      <c r="X172" s="51">
        <v>0</v>
      </c>
    </row>
    <row r="173" spans="1:24" ht="55.5" customHeight="1" x14ac:dyDescent="0.2">
      <c r="A173" s="72">
        <v>164</v>
      </c>
      <c r="B173" s="99" t="s">
        <v>852</v>
      </c>
      <c r="C173" s="99" t="s">
        <v>853</v>
      </c>
      <c r="D173" s="104">
        <v>1792</v>
      </c>
      <c r="E173" s="102">
        <v>0</v>
      </c>
      <c r="F173" s="102">
        <v>0</v>
      </c>
      <c r="G173" s="102">
        <v>2500</v>
      </c>
      <c r="H173" s="102">
        <v>0</v>
      </c>
      <c r="I173" s="102">
        <v>3000</v>
      </c>
      <c r="J173" s="102">
        <v>0</v>
      </c>
      <c r="K173" s="102">
        <v>0</v>
      </c>
      <c r="L173" s="102">
        <v>0</v>
      </c>
      <c r="M173" s="102">
        <v>250</v>
      </c>
      <c r="N173" s="102">
        <v>0</v>
      </c>
      <c r="O173" s="102">
        <v>0</v>
      </c>
      <c r="P173" s="98">
        <v>3496.16</v>
      </c>
      <c r="Q173" s="96">
        <f t="shared" si="27"/>
        <v>11038.16</v>
      </c>
      <c r="R173" s="99">
        <f t="shared" si="29"/>
        <v>218.76</v>
      </c>
      <c r="S173" s="99">
        <f>(D173+E173+F173+G173+H173+I173+J173+K173+N173)*13%</f>
        <v>947.96</v>
      </c>
      <c r="T173" s="99">
        <v>134.12</v>
      </c>
      <c r="U173" s="96">
        <v>0</v>
      </c>
      <c r="V173" s="17">
        <f t="shared" si="24"/>
        <v>1166.72</v>
      </c>
      <c r="W173" s="17">
        <f t="shared" si="26"/>
        <v>9871.44</v>
      </c>
      <c r="X173" s="51">
        <v>0</v>
      </c>
    </row>
    <row r="174" spans="1:24" ht="33.950000000000003" customHeight="1" x14ac:dyDescent="0.2">
      <c r="A174" s="72">
        <v>165</v>
      </c>
      <c r="B174" s="99" t="s">
        <v>607</v>
      </c>
      <c r="C174" s="99" t="s">
        <v>999</v>
      </c>
      <c r="D174" s="104">
        <v>1476</v>
      </c>
      <c r="E174" s="102">
        <v>2000</v>
      </c>
      <c r="F174" s="102">
        <v>0</v>
      </c>
      <c r="G174" s="102">
        <v>0</v>
      </c>
      <c r="H174" s="102">
        <v>0</v>
      </c>
      <c r="I174" s="102">
        <v>4500</v>
      </c>
      <c r="J174" s="102">
        <v>0</v>
      </c>
      <c r="K174" s="102">
        <v>75</v>
      </c>
      <c r="L174" s="102">
        <v>0</v>
      </c>
      <c r="M174" s="102">
        <v>250</v>
      </c>
      <c r="N174" s="102">
        <v>0</v>
      </c>
      <c r="O174" s="102">
        <v>0</v>
      </c>
      <c r="P174" s="98">
        <f>(D174+E174+F174+G174+H174+I174+J174+K174+L174+N174)/2</f>
        <v>4025.5</v>
      </c>
      <c r="Q174" s="96">
        <f t="shared" si="27"/>
        <v>12326.5</v>
      </c>
      <c r="R174" s="99">
        <f t="shared" si="29"/>
        <v>241.53</v>
      </c>
      <c r="S174" s="99">
        <f>(D174+E174+F174+G174+H174+I174+J174+K174+N174)*14%</f>
        <v>1127.1400000000001</v>
      </c>
      <c r="T174" s="99">
        <v>147.44999999999999</v>
      </c>
      <c r="U174" s="96">
        <v>0</v>
      </c>
      <c r="V174" s="17">
        <f t="shared" si="24"/>
        <v>1368.67</v>
      </c>
      <c r="W174" s="17">
        <f t="shared" si="26"/>
        <v>10957.83</v>
      </c>
      <c r="X174" s="51">
        <v>0</v>
      </c>
    </row>
    <row r="175" spans="1:24" ht="33.950000000000003" customHeight="1" x14ac:dyDescent="0.2">
      <c r="A175" s="72">
        <v>166</v>
      </c>
      <c r="B175" s="99" t="s">
        <v>608</v>
      </c>
      <c r="C175" s="103" t="s">
        <v>448</v>
      </c>
      <c r="D175" s="104">
        <v>1350</v>
      </c>
      <c r="E175" s="102">
        <f>2000</f>
        <v>2000</v>
      </c>
      <c r="F175" s="102">
        <v>0</v>
      </c>
      <c r="G175" s="102">
        <v>0</v>
      </c>
      <c r="H175" s="102">
        <v>1600</v>
      </c>
      <c r="I175" s="102">
        <f>2900</f>
        <v>2900</v>
      </c>
      <c r="J175" s="102">
        <v>0</v>
      </c>
      <c r="K175" s="102">
        <v>75</v>
      </c>
      <c r="L175" s="102">
        <v>0</v>
      </c>
      <c r="M175" s="102">
        <v>250</v>
      </c>
      <c r="N175" s="102">
        <v>0</v>
      </c>
      <c r="O175" s="102">
        <v>0</v>
      </c>
      <c r="P175" s="98">
        <f>(D175+E175+F175+G175+H175+I175+J175+K175+L175+N175)/2</f>
        <v>3962.5</v>
      </c>
      <c r="Q175" s="96">
        <f t="shared" si="27"/>
        <v>12137.5</v>
      </c>
      <c r="R175" s="99">
        <f t="shared" si="29"/>
        <v>237.75</v>
      </c>
      <c r="S175" s="99">
        <f>(D175+E175+F175+G175+H175+I175+J175+K175+N175)*13%</f>
        <v>1030.25</v>
      </c>
      <c r="T175" s="99">
        <v>146.18</v>
      </c>
      <c r="U175" s="96">
        <v>0</v>
      </c>
      <c r="V175" s="17">
        <f t="shared" si="24"/>
        <v>1268</v>
      </c>
      <c r="W175" s="17">
        <f t="shared" si="26"/>
        <v>10869.5</v>
      </c>
      <c r="X175" s="51">
        <v>0</v>
      </c>
    </row>
    <row r="176" spans="1:24" ht="33.950000000000003" customHeight="1" x14ac:dyDescent="0.2">
      <c r="A176" s="72">
        <v>167</v>
      </c>
      <c r="B176" s="111" t="s">
        <v>862</v>
      </c>
      <c r="C176" s="115" t="s">
        <v>161</v>
      </c>
      <c r="D176" s="104">
        <v>5835</v>
      </c>
      <c r="E176" s="102">
        <v>0</v>
      </c>
      <c r="F176" s="102">
        <v>0</v>
      </c>
      <c r="G176" s="102">
        <v>3000</v>
      </c>
      <c r="H176" s="102">
        <v>0</v>
      </c>
      <c r="I176" s="102">
        <v>0</v>
      </c>
      <c r="J176" s="102">
        <v>375</v>
      </c>
      <c r="K176" s="102">
        <v>0</v>
      </c>
      <c r="L176" s="102">
        <v>0</v>
      </c>
      <c r="M176" s="102">
        <v>250</v>
      </c>
      <c r="N176" s="102">
        <v>0</v>
      </c>
      <c r="O176" s="102">
        <v>0</v>
      </c>
      <c r="P176" s="98">
        <v>2699.92</v>
      </c>
      <c r="Q176" s="96">
        <f t="shared" si="27"/>
        <v>12159.92</v>
      </c>
      <c r="R176" s="99">
        <f t="shared" si="29"/>
        <v>276.3</v>
      </c>
      <c r="S176" s="99">
        <f>(D176+E176+F176+G176+H176+I176+J176+K176+N176)*14%</f>
        <v>1289.4000000000001</v>
      </c>
      <c r="T176" s="99">
        <v>195.48</v>
      </c>
      <c r="U176" s="96">
        <v>123.78</v>
      </c>
      <c r="V176" s="17">
        <f>(R176+S176+U176)</f>
        <v>1689.48</v>
      </c>
      <c r="W176" s="17">
        <f t="shared" si="26"/>
        <v>10470.44</v>
      </c>
      <c r="X176" s="51">
        <v>0</v>
      </c>
    </row>
    <row r="177" spans="1:24" ht="33.950000000000003" customHeight="1" x14ac:dyDescent="0.2">
      <c r="A177" s="72">
        <v>168</v>
      </c>
      <c r="B177" s="99" t="s">
        <v>609</v>
      </c>
      <c r="C177" s="99" t="s">
        <v>1002</v>
      </c>
      <c r="D177" s="104">
        <v>1634</v>
      </c>
      <c r="E177" s="102">
        <v>2400</v>
      </c>
      <c r="F177" s="102">
        <v>0</v>
      </c>
      <c r="G177" s="102">
        <v>0</v>
      </c>
      <c r="H177" s="102">
        <v>3000</v>
      </c>
      <c r="I177" s="102">
        <v>2400</v>
      </c>
      <c r="J177" s="102">
        <v>0</v>
      </c>
      <c r="K177" s="102">
        <v>0</v>
      </c>
      <c r="L177" s="102">
        <v>0</v>
      </c>
      <c r="M177" s="102">
        <v>250</v>
      </c>
      <c r="N177" s="102">
        <v>0</v>
      </c>
      <c r="O177" s="102">
        <v>0</v>
      </c>
      <c r="P177" s="98">
        <f>(D177+E177+F177+G177+H177+I177+J177+K177+L177+N177)/2</f>
        <v>4717</v>
      </c>
      <c r="Q177" s="96">
        <f t="shared" si="27"/>
        <v>14401</v>
      </c>
      <c r="R177" s="99">
        <f t="shared" si="29"/>
        <v>283.02</v>
      </c>
      <c r="S177" s="99">
        <f>(D177+E177+F177+G177+H177+I177+J177+K177+N177)*14%</f>
        <v>1320.76</v>
      </c>
      <c r="T177" s="99">
        <v>204.84</v>
      </c>
      <c r="U177" s="96">
        <v>0</v>
      </c>
      <c r="V177" s="17">
        <f t="shared" si="24"/>
        <v>1603.78</v>
      </c>
      <c r="W177" s="17">
        <f t="shared" si="26"/>
        <v>12797.22</v>
      </c>
      <c r="X177" s="51">
        <v>0</v>
      </c>
    </row>
    <row r="178" spans="1:24" ht="33.950000000000003" customHeight="1" x14ac:dyDescent="0.2">
      <c r="A178" s="72">
        <v>169</v>
      </c>
      <c r="B178" s="111" t="s">
        <v>48</v>
      </c>
      <c r="C178" s="99" t="s">
        <v>448</v>
      </c>
      <c r="D178" s="104">
        <v>1350</v>
      </c>
      <c r="E178" s="102">
        <v>0</v>
      </c>
      <c r="F178" s="102"/>
      <c r="G178" s="102"/>
      <c r="H178" s="102">
        <v>1600</v>
      </c>
      <c r="I178" s="102">
        <v>2900</v>
      </c>
      <c r="J178" s="102">
        <v>0</v>
      </c>
      <c r="K178" s="102">
        <v>0</v>
      </c>
      <c r="L178" s="102">
        <v>0</v>
      </c>
      <c r="M178" s="102">
        <v>250</v>
      </c>
      <c r="N178" s="102">
        <v>0</v>
      </c>
      <c r="O178" s="102">
        <v>0</v>
      </c>
      <c r="P178" s="98">
        <v>737.26</v>
      </c>
      <c r="Q178" s="96">
        <f t="shared" si="27"/>
        <v>6837.26</v>
      </c>
      <c r="R178" s="99">
        <f t="shared" si="29"/>
        <v>175.5</v>
      </c>
      <c r="S178" s="99">
        <f>(D178+E178+F178+G178+H178+I178+J178+K178+N178)*12%</f>
        <v>702</v>
      </c>
      <c r="T178" s="99">
        <v>0</v>
      </c>
      <c r="U178" s="96">
        <v>0</v>
      </c>
      <c r="V178" s="17">
        <f t="shared" si="24"/>
        <v>877.5</v>
      </c>
      <c r="W178" s="17">
        <f t="shared" si="26"/>
        <v>5959.76</v>
      </c>
      <c r="X178" s="51">
        <v>0</v>
      </c>
    </row>
    <row r="179" spans="1:24" ht="33.950000000000003" customHeight="1" x14ac:dyDescent="0.2">
      <c r="A179" s="72">
        <v>170</v>
      </c>
      <c r="B179" s="99" t="s">
        <v>610</v>
      </c>
      <c r="C179" s="99" t="s">
        <v>448</v>
      </c>
      <c r="D179" s="104">
        <v>1350</v>
      </c>
      <c r="E179" s="102">
        <v>2000</v>
      </c>
      <c r="F179" s="102">
        <v>0</v>
      </c>
      <c r="G179" s="102">
        <v>0</v>
      </c>
      <c r="H179" s="102">
        <v>0</v>
      </c>
      <c r="I179" s="102">
        <v>4500</v>
      </c>
      <c r="J179" s="102">
        <v>0</v>
      </c>
      <c r="K179" s="102">
        <v>0</v>
      </c>
      <c r="L179" s="102">
        <v>0</v>
      </c>
      <c r="M179" s="102">
        <v>250</v>
      </c>
      <c r="N179" s="102">
        <v>0</v>
      </c>
      <c r="O179" s="102">
        <v>0</v>
      </c>
      <c r="P179" s="98">
        <f t="shared" ref="P179:P224" si="31">(D179+E179+F179+G179+H179+I179+J179+K179+L179+N179)/2</f>
        <v>3925</v>
      </c>
      <c r="Q179" s="96">
        <f t="shared" si="27"/>
        <v>12025</v>
      </c>
      <c r="R179" s="99">
        <f t="shared" si="29"/>
        <v>235.5</v>
      </c>
      <c r="S179" s="99">
        <f>(D179+E179+F179+G179+H179+I179+J179+K179+N179)*13%</f>
        <v>1020.5</v>
      </c>
      <c r="T179" s="99">
        <v>143.03</v>
      </c>
      <c r="U179" s="96">
        <v>0</v>
      </c>
      <c r="V179" s="17">
        <f t="shared" si="24"/>
        <v>1256</v>
      </c>
      <c r="W179" s="17">
        <f t="shared" si="26"/>
        <v>10769</v>
      </c>
      <c r="X179" s="51">
        <v>0</v>
      </c>
    </row>
    <row r="180" spans="1:24" ht="39.75" customHeight="1" x14ac:dyDescent="0.2">
      <c r="A180" s="72">
        <v>171</v>
      </c>
      <c r="B180" s="99" t="s">
        <v>611</v>
      </c>
      <c r="C180" s="99" t="s">
        <v>568</v>
      </c>
      <c r="D180" s="104">
        <f>485*3</f>
        <v>1455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98">
        <f t="shared" si="31"/>
        <v>727.5</v>
      </c>
      <c r="Q180" s="96">
        <f t="shared" si="27"/>
        <v>2182.5</v>
      </c>
      <c r="R180" s="99">
        <f t="shared" si="29"/>
        <v>43.65</v>
      </c>
      <c r="S180" s="99">
        <f>(D180+E180+F180+G180+H180+I180+J180+K180+N180)*10%</f>
        <v>145.5</v>
      </c>
      <c r="T180" s="99">
        <v>0</v>
      </c>
      <c r="U180" s="96">
        <v>0</v>
      </c>
      <c r="V180" s="17">
        <f t="shared" si="24"/>
        <v>189.15</v>
      </c>
      <c r="W180" s="17">
        <f t="shared" si="26"/>
        <v>1993.35</v>
      </c>
      <c r="X180" s="51">
        <v>0</v>
      </c>
    </row>
    <row r="181" spans="1:24" ht="33.950000000000003" customHeight="1" x14ac:dyDescent="0.2">
      <c r="A181" s="72">
        <v>172</v>
      </c>
      <c r="B181" s="99" t="s">
        <v>612</v>
      </c>
      <c r="C181" s="99" t="s">
        <v>742</v>
      </c>
      <c r="D181" s="104">
        <v>2441</v>
      </c>
      <c r="E181" s="102">
        <v>1000</v>
      </c>
      <c r="F181" s="102">
        <v>0</v>
      </c>
      <c r="G181" s="102">
        <v>1000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250</v>
      </c>
      <c r="N181" s="102">
        <v>0</v>
      </c>
      <c r="O181" s="102">
        <v>0</v>
      </c>
      <c r="P181" s="98">
        <f t="shared" si="31"/>
        <v>2220.5</v>
      </c>
      <c r="Q181" s="96">
        <f t="shared" si="27"/>
        <v>6911.5</v>
      </c>
      <c r="R181" s="99">
        <f t="shared" si="29"/>
        <v>133.22999999999999</v>
      </c>
      <c r="S181" s="99">
        <f>(D181+E181+F181+G181+H181+I181+J181+K181+N181)*12%</f>
        <v>532.91999999999996</v>
      </c>
      <c r="T181" s="99">
        <v>0</v>
      </c>
      <c r="U181" s="96">
        <v>0</v>
      </c>
      <c r="V181" s="17">
        <f t="shared" si="24"/>
        <v>666.15</v>
      </c>
      <c r="W181" s="17">
        <f t="shared" si="26"/>
        <v>6245.35</v>
      </c>
      <c r="X181" s="51">
        <v>0</v>
      </c>
    </row>
    <row r="182" spans="1:24" ht="33.950000000000003" customHeight="1" x14ac:dyDescent="0.2">
      <c r="A182" s="72">
        <v>173</v>
      </c>
      <c r="B182" s="99" t="s">
        <v>613</v>
      </c>
      <c r="C182" s="99" t="s">
        <v>750</v>
      </c>
      <c r="D182" s="104">
        <v>1555</v>
      </c>
      <c r="E182" s="102">
        <v>600</v>
      </c>
      <c r="F182" s="102">
        <v>0</v>
      </c>
      <c r="G182" s="102">
        <v>1000</v>
      </c>
      <c r="H182" s="102">
        <v>0</v>
      </c>
      <c r="I182" s="102">
        <v>0</v>
      </c>
      <c r="J182" s="102">
        <v>0</v>
      </c>
      <c r="K182" s="102">
        <v>50</v>
      </c>
      <c r="L182" s="102">
        <v>0</v>
      </c>
      <c r="M182" s="102">
        <v>250</v>
      </c>
      <c r="N182" s="102">
        <v>0</v>
      </c>
      <c r="O182" s="102">
        <v>0</v>
      </c>
      <c r="P182" s="98">
        <f t="shared" si="31"/>
        <v>1602.5</v>
      </c>
      <c r="Q182" s="96">
        <f t="shared" si="27"/>
        <v>5057.5</v>
      </c>
      <c r="R182" s="99">
        <f t="shared" si="29"/>
        <v>96.15</v>
      </c>
      <c r="S182" s="99">
        <f>(D182+E182+F182+G182+H182+I182+J182+K182+N182)*11%</f>
        <v>352.55</v>
      </c>
      <c r="T182" s="99">
        <v>0</v>
      </c>
      <c r="U182" s="96">
        <v>0</v>
      </c>
      <c r="V182" s="17">
        <f t="shared" si="24"/>
        <v>448.7</v>
      </c>
      <c r="W182" s="17">
        <f t="shared" si="26"/>
        <v>4608.8</v>
      </c>
      <c r="X182" s="51">
        <v>0</v>
      </c>
    </row>
    <row r="183" spans="1:24" ht="33.950000000000003" customHeight="1" x14ac:dyDescent="0.2">
      <c r="A183" s="72">
        <v>174</v>
      </c>
      <c r="B183" s="99" t="s">
        <v>614</v>
      </c>
      <c r="C183" s="103" t="s">
        <v>917</v>
      </c>
      <c r="D183" s="172">
        <v>1476</v>
      </c>
      <c r="E183" s="99">
        <f>2000</f>
        <v>2000</v>
      </c>
      <c r="F183" s="102">
        <v>0</v>
      </c>
      <c r="G183" s="102">
        <v>0</v>
      </c>
      <c r="H183" s="102">
        <v>1900</v>
      </c>
      <c r="I183" s="102">
        <v>2600</v>
      </c>
      <c r="J183" s="102">
        <v>0</v>
      </c>
      <c r="K183" s="102">
        <v>0</v>
      </c>
      <c r="L183" s="102">
        <v>0</v>
      </c>
      <c r="M183" s="102">
        <v>250</v>
      </c>
      <c r="N183" s="102">
        <v>0</v>
      </c>
      <c r="O183" s="102">
        <v>0</v>
      </c>
      <c r="P183" s="98">
        <f t="shared" si="31"/>
        <v>3988</v>
      </c>
      <c r="Q183" s="96">
        <f t="shared" si="27"/>
        <v>12214</v>
      </c>
      <c r="R183" s="99">
        <f t="shared" si="29"/>
        <v>239.28</v>
      </c>
      <c r="S183" s="122">
        <f>(D183+E183+F183+G183+H183+I183+J183+K183+N183)*13%</f>
        <v>1036.8800000000001</v>
      </c>
      <c r="T183" s="99">
        <v>0</v>
      </c>
      <c r="U183" s="96">
        <v>0</v>
      </c>
      <c r="V183" s="17">
        <f t="shared" si="24"/>
        <v>1276.1600000000001</v>
      </c>
      <c r="W183" s="17">
        <f t="shared" si="26"/>
        <v>10937.84</v>
      </c>
      <c r="X183" s="51">
        <v>0</v>
      </c>
    </row>
    <row r="184" spans="1:24" ht="33.950000000000003" customHeight="1" x14ac:dyDescent="0.2">
      <c r="A184" s="72">
        <v>175</v>
      </c>
      <c r="B184" s="99" t="s">
        <v>615</v>
      </c>
      <c r="C184" s="99" t="s">
        <v>1012</v>
      </c>
      <c r="D184" s="104">
        <v>1159</v>
      </c>
      <c r="E184" s="102">
        <v>550</v>
      </c>
      <c r="F184" s="102">
        <v>0</v>
      </c>
      <c r="G184" s="102">
        <v>1000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250</v>
      </c>
      <c r="N184" s="102">
        <v>0</v>
      </c>
      <c r="O184" s="102">
        <v>0</v>
      </c>
      <c r="P184" s="98">
        <f t="shared" si="31"/>
        <v>1354.5</v>
      </c>
      <c r="Q184" s="96">
        <f t="shared" si="27"/>
        <v>4313.5</v>
      </c>
      <c r="R184" s="99">
        <f t="shared" si="29"/>
        <v>81.27</v>
      </c>
      <c r="S184" s="99">
        <f>(D184+E184+F184+G184+H184+I184+J184+K184+N184)*11%</f>
        <v>297.99</v>
      </c>
      <c r="T184" s="99">
        <v>0</v>
      </c>
      <c r="U184" s="96">
        <v>0</v>
      </c>
      <c r="V184" s="17">
        <f t="shared" si="24"/>
        <v>379.26</v>
      </c>
      <c r="W184" s="17">
        <f t="shared" si="26"/>
        <v>3934.24</v>
      </c>
      <c r="X184" s="51">
        <v>0</v>
      </c>
    </row>
    <row r="185" spans="1:24" ht="33.950000000000003" customHeight="1" x14ac:dyDescent="0.2">
      <c r="A185" s="72">
        <v>176</v>
      </c>
      <c r="B185" s="99" t="s">
        <v>616</v>
      </c>
      <c r="C185" s="103" t="s">
        <v>1029</v>
      </c>
      <c r="D185" s="104">
        <v>6759</v>
      </c>
      <c r="E185" s="102">
        <v>1800</v>
      </c>
      <c r="F185" s="102">
        <v>0</v>
      </c>
      <c r="G185" s="102">
        <v>4000</v>
      </c>
      <c r="H185" s="102">
        <v>0</v>
      </c>
      <c r="I185" s="102">
        <v>0</v>
      </c>
      <c r="J185" s="102">
        <v>375</v>
      </c>
      <c r="K185" s="102">
        <v>0</v>
      </c>
      <c r="L185" s="102">
        <v>0</v>
      </c>
      <c r="M185" s="102">
        <v>250</v>
      </c>
      <c r="N185" s="102">
        <v>0</v>
      </c>
      <c r="O185" s="102">
        <v>0</v>
      </c>
      <c r="P185" s="98">
        <f t="shared" si="31"/>
        <v>6467</v>
      </c>
      <c r="Q185" s="96">
        <f t="shared" si="27"/>
        <v>19651</v>
      </c>
      <c r="R185" s="99">
        <f t="shared" si="29"/>
        <v>388.02</v>
      </c>
      <c r="S185" s="99">
        <f>(D185+E185+F185+G185+H185+I185+J185+K185+N185)*15%</f>
        <v>1940.1</v>
      </c>
      <c r="T185" s="99">
        <v>343.63</v>
      </c>
      <c r="U185" s="96">
        <v>0</v>
      </c>
      <c r="V185" s="17">
        <f t="shared" si="24"/>
        <v>2328.12</v>
      </c>
      <c r="W185" s="17">
        <f t="shared" si="26"/>
        <v>17322.88</v>
      </c>
      <c r="X185" s="51">
        <v>0</v>
      </c>
    </row>
    <row r="186" spans="1:24" ht="33.950000000000003" customHeight="1" x14ac:dyDescent="0.2">
      <c r="A186" s="72">
        <v>177</v>
      </c>
      <c r="B186" s="99" t="s">
        <v>617</v>
      </c>
      <c r="C186" s="103" t="s">
        <v>1009</v>
      </c>
      <c r="D186" s="104">
        <v>1350</v>
      </c>
      <c r="E186" s="102">
        <f>2000</f>
        <v>2000</v>
      </c>
      <c r="F186" s="102">
        <v>0</v>
      </c>
      <c r="G186" s="102">
        <v>0</v>
      </c>
      <c r="H186" s="102">
        <v>1600</v>
      </c>
      <c r="I186" s="102">
        <f>2900</f>
        <v>2900</v>
      </c>
      <c r="J186" s="102">
        <v>0</v>
      </c>
      <c r="K186" s="102">
        <v>50</v>
      </c>
      <c r="L186" s="102">
        <v>0</v>
      </c>
      <c r="M186" s="102">
        <v>250</v>
      </c>
      <c r="N186" s="102">
        <v>0</v>
      </c>
      <c r="O186" s="102">
        <v>0</v>
      </c>
      <c r="P186" s="98">
        <f t="shared" si="31"/>
        <v>3950</v>
      </c>
      <c r="Q186" s="96">
        <f t="shared" si="27"/>
        <v>12100</v>
      </c>
      <c r="R186" s="99">
        <f t="shared" si="29"/>
        <v>237</v>
      </c>
      <c r="S186" s="99">
        <f>(D186+E186+F186+G186+H186+I186+J186+K186+N186)*13%</f>
        <v>1027</v>
      </c>
      <c r="T186" s="99">
        <v>145.13</v>
      </c>
      <c r="U186" s="96">
        <v>0</v>
      </c>
      <c r="V186" s="17">
        <f t="shared" si="24"/>
        <v>1264</v>
      </c>
      <c r="W186" s="17">
        <f t="shared" si="26"/>
        <v>10836</v>
      </c>
      <c r="X186" s="51">
        <v>0</v>
      </c>
    </row>
    <row r="187" spans="1:24" ht="33.950000000000003" customHeight="1" x14ac:dyDescent="0.2">
      <c r="A187" s="72">
        <v>178</v>
      </c>
      <c r="B187" s="115" t="s">
        <v>93</v>
      </c>
      <c r="C187" s="116" t="s">
        <v>161</v>
      </c>
      <c r="D187" s="117">
        <v>5835</v>
      </c>
      <c r="E187" s="102">
        <v>3000</v>
      </c>
      <c r="F187" s="102">
        <v>0</v>
      </c>
      <c r="G187" s="102">
        <v>3000</v>
      </c>
      <c r="H187" s="102">
        <v>0</v>
      </c>
      <c r="I187" s="102">
        <v>0</v>
      </c>
      <c r="J187" s="102">
        <v>375</v>
      </c>
      <c r="K187" s="102">
        <v>0</v>
      </c>
      <c r="L187" s="102">
        <v>0</v>
      </c>
      <c r="M187" s="102">
        <v>250</v>
      </c>
      <c r="N187" s="102">
        <v>0</v>
      </c>
      <c r="O187" s="102">
        <v>0</v>
      </c>
      <c r="P187" s="98">
        <f t="shared" si="31"/>
        <v>6105</v>
      </c>
      <c r="Q187" s="96">
        <f t="shared" si="27"/>
        <v>18565</v>
      </c>
      <c r="R187" s="99">
        <f t="shared" si="29"/>
        <v>366.3</v>
      </c>
      <c r="S187" s="99">
        <f>(D187+E187+F187+G187+H187+I187+J187+K187+N187)*15%</f>
        <v>1831.5</v>
      </c>
      <c r="T187" s="45">
        <v>313.94</v>
      </c>
      <c r="U187" s="96">
        <v>164.1</v>
      </c>
      <c r="V187" s="17">
        <f t="shared" si="24"/>
        <v>2361.9</v>
      </c>
      <c r="W187" s="17">
        <f t="shared" si="26"/>
        <v>16203.1</v>
      </c>
      <c r="X187" s="51">
        <v>0</v>
      </c>
    </row>
    <row r="188" spans="1:24" ht="33.950000000000003" customHeight="1" x14ac:dyDescent="0.2">
      <c r="A188" s="72">
        <v>179</v>
      </c>
      <c r="B188" s="106" t="s">
        <v>366</v>
      </c>
      <c r="C188" s="123" t="s">
        <v>1016</v>
      </c>
      <c r="D188" s="117">
        <v>10261</v>
      </c>
      <c r="E188" s="124">
        <v>4000</v>
      </c>
      <c r="F188" s="102"/>
      <c r="G188" s="117">
        <v>5000</v>
      </c>
      <c r="H188" s="102">
        <v>0</v>
      </c>
      <c r="I188" s="102">
        <v>0</v>
      </c>
      <c r="J188" s="99">
        <v>375</v>
      </c>
      <c r="K188" s="102">
        <v>0</v>
      </c>
      <c r="L188" s="102">
        <v>0</v>
      </c>
      <c r="M188" s="125">
        <v>250</v>
      </c>
      <c r="N188" s="102">
        <v>0</v>
      </c>
      <c r="O188" s="102">
        <v>0</v>
      </c>
      <c r="P188" s="98">
        <v>9818</v>
      </c>
      <c r="Q188" s="96">
        <f t="shared" si="27"/>
        <v>29704</v>
      </c>
      <c r="R188" s="99">
        <f>(D188+E188+F188+G188+H188+I188+J188+K188+N188)*3%</f>
        <v>589.08000000000004</v>
      </c>
      <c r="S188" s="99">
        <f>(D188+E188+F188+G188+H188+I188+J188+K188+N188)*15%</f>
        <v>2945.4</v>
      </c>
      <c r="T188" s="45">
        <v>618.41</v>
      </c>
      <c r="U188" s="96">
        <v>263.91000000000003</v>
      </c>
      <c r="V188" s="99">
        <f>(R188+S188+U188)</f>
        <v>3798.39</v>
      </c>
      <c r="W188" s="99">
        <f t="shared" si="26"/>
        <v>25905.61</v>
      </c>
      <c r="X188" s="51">
        <v>0</v>
      </c>
    </row>
    <row r="189" spans="1:24" ht="33.950000000000003" customHeight="1" x14ac:dyDescent="0.2">
      <c r="A189" s="72">
        <v>180</v>
      </c>
      <c r="B189" s="99" t="s">
        <v>618</v>
      </c>
      <c r="C189" s="103" t="s">
        <v>448</v>
      </c>
      <c r="D189" s="104">
        <v>1350</v>
      </c>
      <c r="E189" s="102">
        <v>2000</v>
      </c>
      <c r="F189" s="102">
        <v>0</v>
      </c>
      <c r="G189" s="102">
        <v>0</v>
      </c>
      <c r="H189" s="102">
        <v>1600</v>
      </c>
      <c r="I189" s="102">
        <v>2900</v>
      </c>
      <c r="J189" s="102">
        <v>0</v>
      </c>
      <c r="K189" s="102">
        <v>50</v>
      </c>
      <c r="L189" s="102">
        <v>0</v>
      </c>
      <c r="M189" s="102">
        <v>250</v>
      </c>
      <c r="N189" s="102">
        <v>0</v>
      </c>
      <c r="O189" s="102">
        <v>0</v>
      </c>
      <c r="P189" s="98">
        <f t="shared" si="31"/>
        <v>3950</v>
      </c>
      <c r="Q189" s="96">
        <f t="shared" si="27"/>
        <v>12100</v>
      </c>
      <c r="R189" s="99">
        <f t="shared" si="29"/>
        <v>237</v>
      </c>
      <c r="S189" s="99">
        <f>(D189+E189+F189+G189+H189+I189+J189+K189+N189)*13%</f>
        <v>1027</v>
      </c>
      <c r="T189" s="99">
        <v>145.13</v>
      </c>
      <c r="U189" s="96">
        <v>0</v>
      </c>
      <c r="V189" s="17">
        <f t="shared" si="24"/>
        <v>1264</v>
      </c>
      <c r="W189" s="17">
        <f t="shared" si="26"/>
        <v>10836</v>
      </c>
      <c r="X189" s="51">
        <v>0</v>
      </c>
    </row>
    <row r="190" spans="1:24" ht="33.950000000000003" customHeight="1" x14ac:dyDescent="0.2">
      <c r="A190" s="72">
        <v>181</v>
      </c>
      <c r="B190" s="99" t="s">
        <v>619</v>
      </c>
      <c r="C190" s="103" t="s">
        <v>448</v>
      </c>
      <c r="D190" s="104">
        <v>1350</v>
      </c>
      <c r="E190" s="102">
        <v>2000</v>
      </c>
      <c r="F190" s="102">
        <v>0</v>
      </c>
      <c r="G190" s="102">
        <v>0</v>
      </c>
      <c r="H190" s="102">
        <v>1600</v>
      </c>
      <c r="I190" s="102">
        <v>2900</v>
      </c>
      <c r="J190" s="102">
        <v>0</v>
      </c>
      <c r="K190" s="102">
        <v>75</v>
      </c>
      <c r="L190" s="102">
        <v>0</v>
      </c>
      <c r="M190" s="102">
        <v>250</v>
      </c>
      <c r="N190" s="102">
        <v>0</v>
      </c>
      <c r="O190" s="102">
        <v>0</v>
      </c>
      <c r="P190" s="98">
        <f t="shared" si="31"/>
        <v>3962.5</v>
      </c>
      <c r="Q190" s="96">
        <f t="shared" si="27"/>
        <v>12137.5</v>
      </c>
      <c r="R190" s="99">
        <f t="shared" si="29"/>
        <v>237.75</v>
      </c>
      <c r="S190" s="99">
        <f>(D190+E190+F190+G190+H190+I190+J190+K190+N190)*13%</f>
        <v>1030.25</v>
      </c>
      <c r="T190" s="99">
        <v>146.18</v>
      </c>
      <c r="U190" s="96">
        <v>0</v>
      </c>
      <c r="V190" s="17">
        <f t="shared" si="24"/>
        <v>1268</v>
      </c>
      <c r="W190" s="17">
        <f t="shared" si="26"/>
        <v>10869.5</v>
      </c>
      <c r="X190" s="51">
        <v>0</v>
      </c>
    </row>
    <row r="191" spans="1:24" ht="33.950000000000003" customHeight="1" x14ac:dyDescent="0.2">
      <c r="A191" s="72">
        <v>182</v>
      </c>
      <c r="B191" s="99" t="s">
        <v>620</v>
      </c>
      <c r="C191" s="99" t="s">
        <v>448</v>
      </c>
      <c r="D191" s="104">
        <v>1350</v>
      </c>
      <c r="E191" s="102">
        <v>2000</v>
      </c>
      <c r="F191" s="102">
        <v>0</v>
      </c>
      <c r="G191" s="102">
        <v>0</v>
      </c>
      <c r="H191" s="102">
        <v>0</v>
      </c>
      <c r="I191" s="102">
        <v>4500</v>
      </c>
      <c r="J191" s="102">
        <v>0</v>
      </c>
      <c r="K191" s="102">
        <v>0</v>
      </c>
      <c r="L191" s="102">
        <v>0</v>
      </c>
      <c r="M191" s="102">
        <v>250</v>
      </c>
      <c r="N191" s="102">
        <v>0</v>
      </c>
      <c r="O191" s="102">
        <v>0</v>
      </c>
      <c r="P191" s="98">
        <f t="shared" si="31"/>
        <v>3925</v>
      </c>
      <c r="Q191" s="96">
        <f t="shared" si="27"/>
        <v>12025</v>
      </c>
      <c r="R191" s="99">
        <f t="shared" si="29"/>
        <v>235.5</v>
      </c>
      <c r="S191" s="99">
        <f>(D191+E191+F191+G191+H191+I191+J191+K191+N191)*13%</f>
        <v>1020.5</v>
      </c>
      <c r="T191" s="99">
        <v>143.03</v>
      </c>
      <c r="U191" s="96">
        <v>0</v>
      </c>
      <c r="V191" s="17">
        <f t="shared" si="24"/>
        <v>1256</v>
      </c>
      <c r="W191" s="17">
        <f t="shared" si="26"/>
        <v>10769</v>
      </c>
      <c r="X191" s="51">
        <v>0</v>
      </c>
    </row>
    <row r="192" spans="1:24" ht="33.950000000000003" customHeight="1" x14ac:dyDescent="0.2">
      <c r="A192" s="72">
        <v>183</v>
      </c>
      <c r="B192" s="99" t="s">
        <v>621</v>
      </c>
      <c r="C192" s="99" t="s">
        <v>622</v>
      </c>
      <c r="D192" s="104">
        <v>1350</v>
      </c>
      <c r="E192" s="102">
        <v>2000</v>
      </c>
      <c r="F192" s="102">
        <v>0</v>
      </c>
      <c r="G192" s="102">
        <v>0</v>
      </c>
      <c r="H192" s="102">
        <v>0</v>
      </c>
      <c r="I192" s="102">
        <v>4500</v>
      </c>
      <c r="J192" s="102">
        <v>0</v>
      </c>
      <c r="K192" s="102">
        <v>0</v>
      </c>
      <c r="L192" s="102">
        <v>0</v>
      </c>
      <c r="M192" s="102">
        <v>250</v>
      </c>
      <c r="N192" s="102">
        <v>0</v>
      </c>
      <c r="O192" s="102">
        <v>0</v>
      </c>
      <c r="P192" s="98">
        <f t="shared" si="31"/>
        <v>3925</v>
      </c>
      <c r="Q192" s="96">
        <f t="shared" si="27"/>
        <v>12025</v>
      </c>
      <c r="R192" s="99">
        <f>(D192+E192+F192+G192+H192+I192+J192+K192+N192)*3%</f>
        <v>235.5</v>
      </c>
      <c r="S192" s="99">
        <f>(D192+E192+F192+G192+H192+I192+J192+K192+N192)*13%</f>
        <v>1020.5</v>
      </c>
      <c r="T192" s="99">
        <v>143.03</v>
      </c>
      <c r="U192" s="96">
        <v>0</v>
      </c>
      <c r="V192" s="17">
        <f t="shared" si="24"/>
        <v>1256</v>
      </c>
      <c r="W192" s="17">
        <f t="shared" si="26"/>
        <v>10769</v>
      </c>
      <c r="X192" s="51">
        <v>0</v>
      </c>
    </row>
    <row r="193" spans="1:24" ht="33.950000000000003" customHeight="1" x14ac:dyDescent="0.2">
      <c r="A193" s="72">
        <v>184</v>
      </c>
      <c r="B193" s="99" t="s">
        <v>623</v>
      </c>
      <c r="C193" s="99" t="s">
        <v>1024</v>
      </c>
      <c r="D193" s="104">
        <v>1105</v>
      </c>
      <c r="E193" s="102">
        <v>400</v>
      </c>
      <c r="F193" s="102">
        <v>0</v>
      </c>
      <c r="G193" s="102">
        <v>1000</v>
      </c>
      <c r="H193" s="102">
        <v>0</v>
      </c>
      <c r="I193" s="102">
        <v>0</v>
      </c>
      <c r="J193" s="102">
        <v>0</v>
      </c>
      <c r="K193" s="102">
        <v>35</v>
      </c>
      <c r="L193" s="102">
        <v>200</v>
      </c>
      <c r="M193" s="102">
        <v>250</v>
      </c>
      <c r="N193" s="102">
        <v>0</v>
      </c>
      <c r="O193" s="102">
        <v>0</v>
      </c>
      <c r="P193" s="98">
        <f t="shared" si="31"/>
        <v>1370</v>
      </c>
      <c r="Q193" s="96">
        <f t="shared" si="27"/>
        <v>4360</v>
      </c>
      <c r="R193" s="99">
        <f>(D193+E193+F193+G193+H193+I193+J193+K193+N193+L193)*3%</f>
        <v>82.2</v>
      </c>
      <c r="S193" s="99">
        <f>(D193+E193+F193+G193+H193+I193+J193+K193+N193+L193)*11%</f>
        <v>301.39999999999998</v>
      </c>
      <c r="T193" s="99">
        <v>0</v>
      </c>
      <c r="U193" s="96">
        <v>0</v>
      </c>
      <c r="V193" s="17">
        <f t="shared" si="24"/>
        <v>383.6</v>
      </c>
      <c r="W193" s="17">
        <f t="shared" si="26"/>
        <v>3976.4</v>
      </c>
      <c r="X193" s="51">
        <v>0</v>
      </c>
    </row>
    <row r="194" spans="1:24" ht="33.950000000000003" customHeight="1" x14ac:dyDescent="0.2">
      <c r="A194" s="72">
        <v>185</v>
      </c>
      <c r="B194" s="99" t="s">
        <v>624</v>
      </c>
      <c r="C194" s="99" t="s">
        <v>745</v>
      </c>
      <c r="D194" s="104">
        <v>1381</v>
      </c>
      <c r="E194" s="102">
        <v>650</v>
      </c>
      <c r="F194" s="102">
        <v>0</v>
      </c>
      <c r="G194" s="102">
        <v>1000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250</v>
      </c>
      <c r="N194" s="102">
        <v>0</v>
      </c>
      <c r="O194" s="102">
        <v>0</v>
      </c>
      <c r="P194" s="98">
        <f t="shared" si="31"/>
        <v>1515.5</v>
      </c>
      <c r="Q194" s="96">
        <f t="shared" si="27"/>
        <v>4796.5</v>
      </c>
      <c r="R194" s="99">
        <f>(D194+E194+F194+G194+H194+I194+J194+K194+N194)*3%</f>
        <v>90.93</v>
      </c>
      <c r="S194" s="99">
        <f>(D194+E194+F194+G194+H194+I194+J194+K194+N194)*11%</f>
        <v>333.41</v>
      </c>
      <c r="T194" s="99">
        <v>0</v>
      </c>
      <c r="U194" s="96">
        <v>0</v>
      </c>
      <c r="V194" s="17">
        <f t="shared" si="24"/>
        <v>424.34</v>
      </c>
      <c r="W194" s="17">
        <f t="shared" si="26"/>
        <v>4372.16</v>
      </c>
      <c r="X194" s="51">
        <v>0</v>
      </c>
    </row>
    <row r="195" spans="1:24" ht="53.25" customHeight="1" x14ac:dyDescent="0.2">
      <c r="A195" s="72">
        <v>186</v>
      </c>
      <c r="B195" s="99" t="s">
        <v>625</v>
      </c>
      <c r="C195" s="99" t="s">
        <v>997</v>
      </c>
      <c r="D195" s="104">
        <v>1792</v>
      </c>
      <c r="E195" s="102">
        <v>2500</v>
      </c>
      <c r="F195" s="102">
        <v>0</v>
      </c>
      <c r="G195" s="102">
        <v>0</v>
      </c>
      <c r="H195" s="102">
        <v>2500</v>
      </c>
      <c r="I195" s="102">
        <v>3000</v>
      </c>
      <c r="J195" s="102">
        <v>0</v>
      </c>
      <c r="K195" s="102">
        <v>50</v>
      </c>
      <c r="L195" s="102">
        <v>0</v>
      </c>
      <c r="M195" s="102">
        <v>250</v>
      </c>
      <c r="N195" s="102">
        <v>0</v>
      </c>
      <c r="O195" s="102">
        <v>0</v>
      </c>
      <c r="P195" s="98">
        <f t="shared" si="31"/>
        <v>4921</v>
      </c>
      <c r="Q195" s="96">
        <f t="shared" si="27"/>
        <v>15013</v>
      </c>
      <c r="R195" s="99">
        <f>(D195+E195+F195+G195+H195+I195+J195+K195+N195)*3%</f>
        <v>295.26</v>
      </c>
      <c r="S195" s="99">
        <f>(D195+E195+F195+G195+H195+I195+J195+K195+N195)*14%</f>
        <v>1377.88</v>
      </c>
      <c r="T195" s="99">
        <v>221.78</v>
      </c>
      <c r="U195" s="96">
        <v>132.28</v>
      </c>
      <c r="V195" s="17">
        <f t="shared" ref="V195:V250" si="32">(R195+S195+U195)</f>
        <v>1805.42</v>
      </c>
      <c r="W195" s="17">
        <f t="shared" si="26"/>
        <v>13207.58</v>
      </c>
      <c r="X195" s="51">
        <v>0</v>
      </c>
    </row>
    <row r="196" spans="1:24" ht="33.950000000000003" customHeight="1" x14ac:dyDescent="0.2">
      <c r="A196" s="72">
        <v>187</v>
      </c>
      <c r="B196" s="99" t="s">
        <v>626</v>
      </c>
      <c r="C196" s="99" t="s">
        <v>999</v>
      </c>
      <c r="D196" s="104">
        <v>1476</v>
      </c>
      <c r="E196" s="102">
        <v>2000</v>
      </c>
      <c r="F196" s="102">
        <v>0</v>
      </c>
      <c r="G196" s="102">
        <v>0</v>
      </c>
      <c r="H196" s="102">
        <v>0</v>
      </c>
      <c r="I196" s="102">
        <v>4500</v>
      </c>
      <c r="J196" s="102">
        <v>0</v>
      </c>
      <c r="K196" s="102">
        <v>0</v>
      </c>
      <c r="L196" s="102">
        <v>0</v>
      </c>
      <c r="M196" s="102">
        <v>250</v>
      </c>
      <c r="N196" s="102">
        <v>0</v>
      </c>
      <c r="O196" s="102">
        <v>0</v>
      </c>
      <c r="P196" s="98">
        <f t="shared" si="31"/>
        <v>3988</v>
      </c>
      <c r="Q196" s="96">
        <f t="shared" si="27"/>
        <v>12214</v>
      </c>
      <c r="R196" s="99">
        <f>(D196+E196+F196+G196+H196+I196+J196+K196+N196)*3%</f>
        <v>239.28</v>
      </c>
      <c r="S196" s="99">
        <f>(D196+E196+F196+G196+H196+I196+J196+K196+N196)*13%</f>
        <v>1036.8800000000001</v>
      </c>
      <c r="T196" s="99">
        <v>148.33000000000001</v>
      </c>
      <c r="U196" s="96">
        <v>0</v>
      </c>
      <c r="V196" s="17">
        <f t="shared" si="32"/>
        <v>1276.1600000000001</v>
      </c>
      <c r="W196" s="17">
        <f t="shared" si="26"/>
        <v>10937.84</v>
      </c>
      <c r="X196" s="51">
        <v>0</v>
      </c>
    </row>
    <row r="197" spans="1:24" ht="33.950000000000003" customHeight="1" x14ac:dyDescent="0.2">
      <c r="A197" s="72">
        <v>188</v>
      </c>
      <c r="B197" s="99" t="s">
        <v>627</v>
      </c>
      <c r="C197" s="99" t="s">
        <v>1030</v>
      </c>
      <c r="D197" s="104">
        <v>2425</v>
      </c>
      <c r="E197" s="102">
        <v>0</v>
      </c>
      <c r="F197" s="102">
        <v>1818.75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98">
        <f t="shared" si="31"/>
        <v>2121.88</v>
      </c>
      <c r="Q197" s="96">
        <f t="shared" si="27"/>
        <v>6365.63</v>
      </c>
      <c r="R197" s="99">
        <f>(D197+E197+F197+G197+H197+I197+J197+K197+N197)*3%</f>
        <v>127.31</v>
      </c>
      <c r="S197" s="99">
        <f>(D197+E197+F197+G197+H197+I197+J197+K197+N197)*13%</f>
        <v>551.69000000000005</v>
      </c>
      <c r="T197" s="99">
        <v>0</v>
      </c>
      <c r="U197" s="96">
        <v>0</v>
      </c>
      <c r="V197" s="17">
        <f t="shared" si="32"/>
        <v>679</v>
      </c>
      <c r="W197" s="17">
        <f t="shared" si="26"/>
        <v>5686.63</v>
      </c>
      <c r="X197" s="51">
        <v>0</v>
      </c>
    </row>
    <row r="198" spans="1:24" ht="33.950000000000003" customHeight="1" x14ac:dyDescent="0.2">
      <c r="A198" s="72">
        <v>189</v>
      </c>
      <c r="B198" s="99" t="s">
        <v>628</v>
      </c>
      <c r="C198" s="99" t="s">
        <v>1012</v>
      </c>
      <c r="D198" s="104">
        <v>1159</v>
      </c>
      <c r="E198" s="102">
        <v>550</v>
      </c>
      <c r="F198" s="102">
        <v>0</v>
      </c>
      <c r="G198" s="102">
        <v>1000</v>
      </c>
      <c r="H198" s="102">
        <v>0</v>
      </c>
      <c r="I198" s="102">
        <v>0</v>
      </c>
      <c r="J198" s="102">
        <v>0</v>
      </c>
      <c r="K198" s="102">
        <v>75</v>
      </c>
      <c r="L198" s="102">
        <v>200</v>
      </c>
      <c r="M198" s="102">
        <v>250</v>
      </c>
      <c r="N198" s="102">
        <v>0</v>
      </c>
      <c r="O198" s="102">
        <v>0</v>
      </c>
      <c r="P198" s="98">
        <f t="shared" si="31"/>
        <v>1492</v>
      </c>
      <c r="Q198" s="96">
        <f t="shared" si="27"/>
        <v>4726</v>
      </c>
      <c r="R198" s="99">
        <f>(D198+E198+F198+G198+H198+I198+J198+K198+N198+L198)*3%</f>
        <v>89.52</v>
      </c>
      <c r="S198" s="99">
        <f>(D198+E198+F198+G198+H198+I198+J198+K198+N198+L198)*11%</f>
        <v>328.24</v>
      </c>
      <c r="T198" s="99">
        <v>0</v>
      </c>
      <c r="U198" s="96">
        <v>0</v>
      </c>
      <c r="V198" s="17">
        <f t="shared" si="32"/>
        <v>417.76</v>
      </c>
      <c r="W198" s="17">
        <f t="shared" si="26"/>
        <v>4308.24</v>
      </c>
      <c r="X198" s="51">
        <v>0</v>
      </c>
    </row>
    <row r="199" spans="1:24" ht="33.950000000000003" customHeight="1" x14ac:dyDescent="0.2">
      <c r="A199" s="72">
        <v>190</v>
      </c>
      <c r="B199" s="99" t="s">
        <v>629</v>
      </c>
      <c r="C199" s="99" t="s">
        <v>1028</v>
      </c>
      <c r="D199" s="104">
        <v>1246</v>
      </c>
      <c r="E199" s="102">
        <v>500</v>
      </c>
      <c r="F199" s="102">
        <v>0</v>
      </c>
      <c r="G199" s="102">
        <v>1000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250</v>
      </c>
      <c r="N199" s="102">
        <v>0</v>
      </c>
      <c r="O199" s="102">
        <v>0</v>
      </c>
      <c r="P199" s="98">
        <f t="shared" si="31"/>
        <v>1373</v>
      </c>
      <c r="Q199" s="96">
        <f t="shared" si="27"/>
        <v>4369</v>
      </c>
      <c r="R199" s="99">
        <f t="shared" ref="R199:R207" si="33">(D199+E199+F199+G199+H199+I199+J199+K199+N199)*3%</f>
        <v>82.38</v>
      </c>
      <c r="S199" s="99">
        <f>(D199+E199+F199+G199+H199+I199+J199+K199+N199)*11%</f>
        <v>302.06</v>
      </c>
      <c r="T199" s="99">
        <v>0</v>
      </c>
      <c r="U199" s="96">
        <v>0</v>
      </c>
      <c r="V199" s="17">
        <f t="shared" si="32"/>
        <v>384.44</v>
      </c>
      <c r="W199" s="17">
        <f t="shared" si="26"/>
        <v>3984.56</v>
      </c>
      <c r="X199" s="51">
        <v>0</v>
      </c>
    </row>
    <row r="200" spans="1:24" ht="33.950000000000003" customHeight="1" x14ac:dyDescent="0.2">
      <c r="A200" s="72">
        <v>191</v>
      </c>
      <c r="B200" s="99" t="s">
        <v>630</v>
      </c>
      <c r="C200" s="99" t="s">
        <v>1002</v>
      </c>
      <c r="D200" s="104">
        <v>1634</v>
      </c>
      <c r="E200" s="102">
        <v>2400</v>
      </c>
      <c r="F200" s="102">
        <v>0</v>
      </c>
      <c r="G200" s="102">
        <v>0</v>
      </c>
      <c r="H200" s="102">
        <v>3000</v>
      </c>
      <c r="I200" s="102">
        <v>2400</v>
      </c>
      <c r="J200" s="102">
        <v>0</v>
      </c>
      <c r="K200" s="102">
        <v>75</v>
      </c>
      <c r="L200" s="102">
        <v>0</v>
      </c>
      <c r="M200" s="102">
        <v>250</v>
      </c>
      <c r="N200" s="102">
        <v>0</v>
      </c>
      <c r="O200" s="102">
        <v>0</v>
      </c>
      <c r="P200" s="98">
        <f t="shared" si="31"/>
        <v>4754.5</v>
      </c>
      <c r="Q200" s="96">
        <f t="shared" si="27"/>
        <v>14513.5</v>
      </c>
      <c r="R200" s="99">
        <f t="shared" si="33"/>
        <v>285.27</v>
      </c>
      <c r="S200" s="99">
        <f>(D200+E200+F200+G200+H200+I200+J200+K200+N200)*14%</f>
        <v>1331.26</v>
      </c>
      <c r="T200" s="99">
        <v>207.96</v>
      </c>
      <c r="U200" s="96">
        <v>0</v>
      </c>
      <c r="V200" s="17">
        <f t="shared" si="32"/>
        <v>1616.53</v>
      </c>
      <c r="W200" s="17">
        <f t="shared" si="26"/>
        <v>12896.97</v>
      </c>
      <c r="X200" s="51">
        <v>0</v>
      </c>
    </row>
    <row r="201" spans="1:24" ht="33.950000000000003" customHeight="1" x14ac:dyDescent="0.2">
      <c r="A201" s="72">
        <v>192</v>
      </c>
      <c r="B201" s="99" t="s">
        <v>631</v>
      </c>
      <c r="C201" s="99" t="s">
        <v>511</v>
      </c>
      <c r="D201" s="104">
        <v>2425</v>
      </c>
      <c r="E201" s="102">
        <v>0</v>
      </c>
      <c r="F201" s="102">
        <v>3031.25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0</v>
      </c>
      <c r="N201" s="102">
        <v>0</v>
      </c>
      <c r="O201" s="102">
        <v>0</v>
      </c>
      <c r="P201" s="98">
        <f t="shared" si="31"/>
        <v>2728.13</v>
      </c>
      <c r="Q201" s="96">
        <f t="shared" si="27"/>
        <v>8184.38</v>
      </c>
      <c r="R201" s="99">
        <f t="shared" si="33"/>
        <v>163.69</v>
      </c>
      <c r="S201" s="99">
        <f>(D201+E201+F201+G201+H201+I201+J201+K201+N201)*12%</f>
        <v>654.75</v>
      </c>
      <c r="T201" s="99">
        <v>32.75</v>
      </c>
      <c r="U201" s="96">
        <v>0</v>
      </c>
      <c r="V201" s="17">
        <f t="shared" si="32"/>
        <v>818.44</v>
      </c>
      <c r="W201" s="17">
        <f t="shared" si="26"/>
        <v>7365.94</v>
      </c>
      <c r="X201" s="51">
        <v>0</v>
      </c>
    </row>
    <row r="202" spans="1:24" ht="33.950000000000003" customHeight="1" x14ac:dyDescent="0.2">
      <c r="A202" s="72">
        <v>193</v>
      </c>
      <c r="B202" s="99" t="s">
        <v>767</v>
      </c>
      <c r="C202" s="99" t="s">
        <v>24</v>
      </c>
      <c r="D202" s="104">
        <v>1074</v>
      </c>
      <c r="E202" s="102">
        <v>0</v>
      </c>
      <c r="F202" s="102">
        <v>0</v>
      </c>
      <c r="G202" s="102">
        <v>1000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250</v>
      </c>
      <c r="N202" s="102">
        <v>0</v>
      </c>
      <c r="O202" s="102">
        <v>0</v>
      </c>
      <c r="P202" s="98">
        <f t="shared" si="31"/>
        <v>1037</v>
      </c>
      <c r="Q202" s="96">
        <f t="shared" ref="Q202:Q265" si="34">SUM(D202:N202)+P202</f>
        <v>3361</v>
      </c>
      <c r="R202" s="99">
        <f t="shared" si="33"/>
        <v>62.22</v>
      </c>
      <c r="S202" s="99">
        <f>(D202+E202+F202+G202+H202+I202+J202+K202+N202)*11%</f>
        <v>228.14</v>
      </c>
      <c r="T202" s="99">
        <v>0</v>
      </c>
      <c r="U202" s="96">
        <v>0</v>
      </c>
      <c r="V202" s="17">
        <f t="shared" si="32"/>
        <v>290.36</v>
      </c>
      <c r="W202" s="17">
        <f t="shared" ref="W202:W265" si="35">Q202-V202</f>
        <v>3070.64</v>
      </c>
      <c r="X202" s="51">
        <v>0</v>
      </c>
    </row>
    <row r="203" spans="1:24" ht="33.950000000000003" customHeight="1" x14ac:dyDescent="0.2">
      <c r="A203" s="72">
        <v>194</v>
      </c>
      <c r="B203" s="99" t="s">
        <v>632</v>
      </c>
      <c r="C203" s="99" t="s">
        <v>917</v>
      </c>
      <c r="D203" s="104">
        <v>1476</v>
      </c>
      <c r="E203" s="102">
        <v>2000</v>
      </c>
      <c r="F203" s="102">
        <v>0</v>
      </c>
      <c r="G203" s="102">
        <v>1900</v>
      </c>
      <c r="H203" s="102">
        <v>0</v>
      </c>
      <c r="I203" s="102">
        <v>2600</v>
      </c>
      <c r="J203" s="102">
        <v>0</v>
      </c>
      <c r="K203" s="102">
        <v>0</v>
      </c>
      <c r="L203" s="102">
        <v>0</v>
      </c>
      <c r="M203" s="102">
        <v>250</v>
      </c>
      <c r="N203" s="102">
        <v>0</v>
      </c>
      <c r="O203" s="102">
        <v>0</v>
      </c>
      <c r="P203" s="98">
        <f t="shared" si="31"/>
        <v>3988</v>
      </c>
      <c r="Q203" s="96">
        <f t="shared" si="34"/>
        <v>12214</v>
      </c>
      <c r="R203" s="99">
        <f t="shared" si="33"/>
        <v>239.28</v>
      </c>
      <c r="S203" s="99">
        <f>(D203+E203+F203+G203+H203+I203+J203+K203+N203)*13%</f>
        <v>1036.8800000000001</v>
      </c>
      <c r="T203" s="99">
        <v>148.33000000000001</v>
      </c>
      <c r="U203" s="96">
        <v>0</v>
      </c>
      <c r="V203" s="17">
        <f t="shared" si="32"/>
        <v>1276.1600000000001</v>
      </c>
      <c r="W203" s="17">
        <f t="shared" si="35"/>
        <v>10937.84</v>
      </c>
      <c r="X203" s="51">
        <v>0</v>
      </c>
    </row>
    <row r="204" spans="1:24" ht="33.950000000000003" customHeight="1" x14ac:dyDescent="0.2">
      <c r="A204" s="72">
        <v>195</v>
      </c>
      <c r="B204" s="99" t="s">
        <v>633</v>
      </c>
      <c r="C204" s="99" t="s">
        <v>448</v>
      </c>
      <c r="D204" s="104">
        <v>1350</v>
      </c>
      <c r="E204" s="102">
        <v>2000</v>
      </c>
      <c r="F204" s="102">
        <v>0</v>
      </c>
      <c r="G204" s="102">
        <v>0</v>
      </c>
      <c r="H204" s="102">
        <v>0</v>
      </c>
      <c r="I204" s="102">
        <v>4500</v>
      </c>
      <c r="J204" s="102">
        <v>0</v>
      </c>
      <c r="K204" s="102">
        <v>75</v>
      </c>
      <c r="L204" s="102">
        <v>0</v>
      </c>
      <c r="M204" s="102">
        <v>250</v>
      </c>
      <c r="N204" s="102">
        <v>0</v>
      </c>
      <c r="O204" s="102">
        <v>0</v>
      </c>
      <c r="P204" s="98">
        <f t="shared" si="31"/>
        <v>3962.5</v>
      </c>
      <c r="Q204" s="96">
        <f t="shared" si="34"/>
        <v>12137.5</v>
      </c>
      <c r="R204" s="99">
        <f t="shared" si="33"/>
        <v>237.75</v>
      </c>
      <c r="S204" s="99">
        <f>(D204+E204+F204+G204+H204+I204+J204+K204+N204)*13%</f>
        <v>1030.25</v>
      </c>
      <c r="T204" s="99">
        <v>146.18</v>
      </c>
      <c r="U204" s="96">
        <v>0</v>
      </c>
      <c r="V204" s="17">
        <f t="shared" si="32"/>
        <v>1268</v>
      </c>
      <c r="W204" s="17">
        <f t="shared" si="35"/>
        <v>10869.5</v>
      </c>
      <c r="X204" s="51">
        <v>0</v>
      </c>
    </row>
    <row r="205" spans="1:24" ht="33.950000000000003" customHeight="1" x14ac:dyDescent="0.2">
      <c r="A205" s="72">
        <v>196</v>
      </c>
      <c r="B205" s="99" t="s">
        <v>634</v>
      </c>
      <c r="C205" s="99" t="s">
        <v>622</v>
      </c>
      <c r="D205" s="104">
        <v>1350</v>
      </c>
      <c r="E205" s="102">
        <v>2000</v>
      </c>
      <c r="F205" s="102">
        <v>0</v>
      </c>
      <c r="G205" s="102">
        <v>0</v>
      </c>
      <c r="H205" s="102">
        <v>1600</v>
      </c>
      <c r="I205" s="102">
        <v>2900</v>
      </c>
      <c r="J205" s="102">
        <v>0</v>
      </c>
      <c r="K205" s="102">
        <v>0</v>
      </c>
      <c r="L205" s="102">
        <v>0</v>
      </c>
      <c r="M205" s="102">
        <v>250</v>
      </c>
      <c r="N205" s="102">
        <v>0</v>
      </c>
      <c r="O205" s="102">
        <v>0</v>
      </c>
      <c r="P205" s="98">
        <f t="shared" si="31"/>
        <v>3925</v>
      </c>
      <c r="Q205" s="96">
        <f t="shared" si="34"/>
        <v>12025</v>
      </c>
      <c r="R205" s="99">
        <f t="shared" si="33"/>
        <v>235.5</v>
      </c>
      <c r="S205" s="99">
        <f>(D205+E205+F205+G205+H205+I205+J205+K205+N205)*13%</f>
        <v>1020.5</v>
      </c>
      <c r="T205" s="99">
        <v>143.03</v>
      </c>
      <c r="U205" s="96">
        <v>0</v>
      </c>
      <c r="V205" s="17">
        <f t="shared" si="32"/>
        <v>1256</v>
      </c>
      <c r="W205" s="17">
        <f t="shared" si="35"/>
        <v>10769</v>
      </c>
      <c r="X205" s="51">
        <v>0</v>
      </c>
    </row>
    <row r="206" spans="1:24" ht="33.950000000000003" customHeight="1" x14ac:dyDescent="0.2">
      <c r="A206" s="72">
        <v>197</v>
      </c>
      <c r="B206" s="99" t="s">
        <v>635</v>
      </c>
      <c r="C206" s="99" t="s">
        <v>492</v>
      </c>
      <c r="D206" s="104">
        <v>1223</v>
      </c>
      <c r="E206" s="99">
        <f>2000</f>
        <v>2000</v>
      </c>
      <c r="F206" s="102">
        <v>0</v>
      </c>
      <c r="G206" s="102">
        <v>0</v>
      </c>
      <c r="H206" s="102">
        <v>1300</v>
      </c>
      <c r="I206" s="102">
        <f>3200</f>
        <v>3200</v>
      </c>
      <c r="J206" s="102">
        <v>0</v>
      </c>
      <c r="K206" s="102">
        <v>50</v>
      </c>
      <c r="L206" s="102">
        <v>0</v>
      </c>
      <c r="M206" s="102">
        <v>250</v>
      </c>
      <c r="N206" s="102">
        <v>0</v>
      </c>
      <c r="O206" s="102">
        <v>0</v>
      </c>
      <c r="P206" s="98">
        <f t="shared" si="31"/>
        <v>3886.5</v>
      </c>
      <c r="Q206" s="96">
        <f t="shared" si="34"/>
        <v>11909.5</v>
      </c>
      <c r="R206" s="99">
        <f t="shared" si="33"/>
        <v>233.19</v>
      </c>
      <c r="S206" s="99">
        <f>(D206+E206+F206+G206+H206+I206+J206+K206+N206)*13%</f>
        <v>1010.49</v>
      </c>
      <c r="T206" s="99">
        <v>139.80000000000001</v>
      </c>
      <c r="U206" s="96">
        <v>0</v>
      </c>
      <c r="V206" s="17">
        <f t="shared" si="32"/>
        <v>1243.68</v>
      </c>
      <c r="W206" s="17">
        <f t="shared" si="35"/>
        <v>10665.82</v>
      </c>
      <c r="X206" s="51">
        <v>0</v>
      </c>
    </row>
    <row r="207" spans="1:24" ht="47.25" customHeight="1" x14ac:dyDescent="0.2">
      <c r="A207" s="72">
        <v>198</v>
      </c>
      <c r="B207" s="99" t="s">
        <v>636</v>
      </c>
      <c r="C207" s="99" t="s">
        <v>989</v>
      </c>
      <c r="D207" s="104">
        <v>485</v>
      </c>
      <c r="E207" s="102">
        <v>0</v>
      </c>
      <c r="F207" s="102">
        <v>485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  <c r="P207" s="98">
        <f t="shared" si="31"/>
        <v>485</v>
      </c>
      <c r="Q207" s="96">
        <f t="shared" si="34"/>
        <v>1455</v>
      </c>
      <c r="R207" s="99">
        <f t="shared" si="33"/>
        <v>29.1</v>
      </c>
      <c r="S207" s="99">
        <f>(D207+E207+F207+G207+H207+I207+J207+K207+N207)*10%</f>
        <v>97</v>
      </c>
      <c r="T207" s="99">
        <v>0</v>
      </c>
      <c r="U207" s="96">
        <v>0</v>
      </c>
      <c r="V207" s="17">
        <f t="shared" si="32"/>
        <v>126.1</v>
      </c>
      <c r="W207" s="17">
        <f t="shared" si="35"/>
        <v>1328.9</v>
      </c>
      <c r="X207" s="51">
        <v>0</v>
      </c>
    </row>
    <row r="208" spans="1:24" ht="33.950000000000003" customHeight="1" x14ac:dyDescent="0.2">
      <c r="A208" s="72">
        <v>199</v>
      </c>
      <c r="B208" s="99" t="s">
        <v>637</v>
      </c>
      <c r="C208" s="99" t="s">
        <v>446</v>
      </c>
      <c r="D208" s="104">
        <v>1074</v>
      </c>
      <c r="E208" s="102">
        <v>400</v>
      </c>
      <c r="F208" s="102">
        <v>0</v>
      </c>
      <c r="G208" s="102">
        <v>1000</v>
      </c>
      <c r="H208" s="102">
        <v>0</v>
      </c>
      <c r="I208" s="102">
        <v>0</v>
      </c>
      <c r="J208" s="102">
        <v>0</v>
      </c>
      <c r="K208" s="102">
        <v>0</v>
      </c>
      <c r="L208" s="102">
        <v>200</v>
      </c>
      <c r="M208" s="102">
        <v>250</v>
      </c>
      <c r="N208" s="102">
        <v>0</v>
      </c>
      <c r="O208" s="102">
        <v>0</v>
      </c>
      <c r="P208" s="98">
        <f t="shared" si="31"/>
        <v>1337</v>
      </c>
      <c r="Q208" s="96">
        <f t="shared" si="34"/>
        <v>4261</v>
      </c>
      <c r="R208" s="99">
        <f>(D208+E208+F208+G208+H208+I208+J208+K208+N208+L208)*3%</f>
        <v>80.22</v>
      </c>
      <c r="S208" s="99">
        <f>(D208+E208+F208+G208+H208+I208+J208+K208+N208+L208)*11%</f>
        <v>294.14</v>
      </c>
      <c r="T208" s="99">
        <v>0</v>
      </c>
      <c r="U208" s="96">
        <v>0</v>
      </c>
      <c r="V208" s="17">
        <f t="shared" si="32"/>
        <v>374.36</v>
      </c>
      <c r="W208" s="17">
        <f t="shared" si="35"/>
        <v>3886.64</v>
      </c>
      <c r="X208" s="51">
        <v>0</v>
      </c>
    </row>
    <row r="209" spans="1:24" ht="33.950000000000003" customHeight="1" x14ac:dyDescent="0.2">
      <c r="A209" s="72">
        <v>200</v>
      </c>
      <c r="B209" s="99" t="s">
        <v>638</v>
      </c>
      <c r="C209" s="99" t="s">
        <v>448</v>
      </c>
      <c r="D209" s="104">
        <v>1350</v>
      </c>
      <c r="E209" s="102">
        <v>2000</v>
      </c>
      <c r="F209" s="102">
        <v>0</v>
      </c>
      <c r="G209" s="102">
        <v>0</v>
      </c>
      <c r="H209" s="102">
        <v>0</v>
      </c>
      <c r="I209" s="102">
        <v>4500</v>
      </c>
      <c r="J209" s="102">
        <v>0</v>
      </c>
      <c r="K209" s="102">
        <v>0</v>
      </c>
      <c r="L209" s="102">
        <v>0</v>
      </c>
      <c r="M209" s="102">
        <v>250</v>
      </c>
      <c r="N209" s="102">
        <v>0</v>
      </c>
      <c r="O209" s="102">
        <v>0</v>
      </c>
      <c r="P209" s="98">
        <f t="shared" si="31"/>
        <v>3925</v>
      </c>
      <c r="Q209" s="96">
        <f t="shared" si="34"/>
        <v>12025</v>
      </c>
      <c r="R209" s="99">
        <f>(D209+E209+F209+G209+H209+I209+J209+K209+N209)*3%</f>
        <v>235.5</v>
      </c>
      <c r="S209" s="99">
        <f>(D209+E209+F209+G209+H209+I209+J209+K209+N209)*13%</f>
        <v>1020.5</v>
      </c>
      <c r="T209" s="99">
        <v>143.03</v>
      </c>
      <c r="U209" s="96">
        <v>0</v>
      </c>
      <c r="V209" s="17">
        <f t="shared" si="32"/>
        <v>1256</v>
      </c>
      <c r="W209" s="17">
        <f t="shared" si="35"/>
        <v>10769</v>
      </c>
      <c r="X209" s="51">
        <v>0</v>
      </c>
    </row>
    <row r="210" spans="1:24" ht="33.950000000000003" customHeight="1" x14ac:dyDescent="0.2">
      <c r="A210" s="72">
        <v>201</v>
      </c>
      <c r="B210" s="99" t="s">
        <v>639</v>
      </c>
      <c r="C210" s="99" t="s">
        <v>622</v>
      </c>
      <c r="D210" s="104">
        <v>1350</v>
      </c>
      <c r="E210" s="102">
        <v>2000</v>
      </c>
      <c r="F210" s="102">
        <v>0</v>
      </c>
      <c r="G210" s="102">
        <v>0</v>
      </c>
      <c r="H210" s="102">
        <v>1600</v>
      </c>
      <c r="I210" s="102">
        <v>2900</v>
      </c>
      <c r="J210" s="102">
        <v>0</v>
      </c>
      <c r="K210" s="102">
        <v>75</v>
      </c>
      <c r="L210" s="102">
        <v>0</v>
      </c>
      <c r="M210" s="102">
        <v>250</v>
      </c>
      <c r="N210" s="102">
        <v>0</v>
      </c>
      <c r="O210" s="102">
        <v>0</v>
      </c>
      <c r="P210" s="98">
        <f t="shared" si="31"/>
        <v>3962.5</v>
      </c>
      <c r="Q210" s="96">
        <f t="shared" si="34"/>
        <v>12137.5</v>
      </c>
      <c r="R210" s="99">
        <f>(D210+E210+F210+G210+H210+I210+J210+K210+N210)*3%</f>
        <v>237.75</v>
      </c>
      <c r="S210" s="99">
        <f>(D210+E210+F210+G210+H210+I210+J210+K210+N210)*13%</f>
        <v>1030.25</v>
      </c>
      <c r="T210" s="99">
        <v>146.18</v>
      </c>
      <c r="U210" s="96">
        <v>0</v>
      </c>
      <c r="V210" s="17">
        <f t="shared" si="32"/>
        <v>1268</v>
      </c>
      <c r="W210" s="17">
        <f t="shared" si="35"/>
        <v>10869.5</v>
      </c>
      <c r="X210" s="51">
        <v>0</v>
      </c>
    </row>
    <row r="211" spans="1:24" ht="33.950000000000003" customHeight="1" x14ac:dyDescent="0.2">
      <c r="A211" s="72">
        <v>202</v>
      </c>
      <c r="B211" s="99" t="s">
        <v>640</v>
      </c>
      <c r="C211" s="99" t="s">
        <v>917</v>
      </c>
      <c r="D211" s="104">
        <v>1476</v>
      </c>
      <c r="E211" s="102">
        <v>2000</v>
      </c>
      <c r="F211" s="102">
        <v>0</v>
      </c>
      <c r="G211" s="102">
        <v>1900</v>
      </c>
      <c r="H211" s="102">
        <v>0</v>
      </c>
      <c r="I211" s="102">
        <v>2600</v>
      </c>
      <c r="J211" s="102">
        <v>0</v>
      </c>
      <c r="K211" s="102">
        <v>50</v>
      </c>
      <c r="L211" s="102">
        <v>0</v>
      </c>
      <c r="M211" s="102">
        <v>250</v>
      </c>
      <c r="N211" s="102">
        <v>0</v>
      </c>
      <c r="O211" s="102">
        <v>0</v>
      </c>
      <c r="P211" s="98">
        <f t="shared" si="31"/>
        <v>4013</v>
      </c>
      <c r="Q211" s="96">
        <f t="shared" si="34"/>
        <v>12289</v>
      </c>
      <c r="R211" s="99">
        <f>(D211+E211+F211+G211+H211+I211+J211+K211+N211)*3%</f>
        <v>240.78</v>
      </c>
      <c r="S211" s="99">
        <f>(D211+E211+F211+G211+H211+I211+J211+K211+N211)*14%</f>
        <v>1123.6400000000001</v>
      </c>
      <c r="T211" s="99">
        <v>146.41</v>
      </c>
      <c r="U211" s="96">
        <v>0</v>
      </c>
      <c r="V211" s="17">
        <f t="shared" si="32"/>
        <v>1364.42</v>
      </c>
      <c r="W211" s="17">
        <f t="shared" si="35"/>
        <v>10924.58</v>
      </c>
      <c r="X211" s="51">
        <v>0</v>
      </c>
    </row>
    <row r="212" spans="1:24" ht="33.950000000000003" customHeight="1" x14ac:dyDescent="0.2">
      <c r="A212" s="72">
        <v>203</v>
      </c>
      <c r="B212" s="99" t="s">
        <v>641</v>
      </c>
      <c r="C212" s="99" t="s">
        <v>588</v>
      </c>
      <c r="D212" s="104">
        <v>1039</v>
      </c>
      <c r="E212" s="102">
        <v>400</v>
      </c>
      <c r="F212" s="102">
        <v>0</v>
      </c>
      <c r="G212" s="102">
        <v>1000</v>
      </c>
      <c r="H212" s="102">
        <v>0</v>
      </c>
      <c r="I212" s="102">
        <v>0</v>
      </c>
      <c r="J212" s="102">
        <v>0</v>
      </c>
      <c r="K212" s="102">
        <v>50</v>
      </c>
      <c r="L212" s="102">
        <v>200</v>
      </c>
      <c r="M212" s="102">
        <v>250</v>
      </c>
      <c r="N212" s="102">
        <v>0</v>
      </c>
      <c r="O212" s="102">
        <v>0</v>
      </c>
      <c r="P212" s="98">
        <f t="shared" si="31"/>
        <v>1344.5</v>
      </c>
      <c r="Q212" s="96">
        <f t="shared" si="34"/>
        <v>4283.5</v>
      </c>
      <c r="R212" s="99">
        <f>(D212+E212+F212+G212+H212+I212+J212+K212+N212+L212)*3%</f>
        <v>80.67</v>
      </c>
      <c r="S212" s="99">
        <f>(D212+E212+F212+G212+H212+I212+J212+K212+N212+L212)*11%</f>
        <v>295.79000000000002</v>
      </c>
      <c r="T212" s="99">
        <v>0</v>
      </c>
      <c r="U212" s="96">
        <v>0</v>
      </c>
      <c r="V212" s="17">
        <f t="shared" si="32"/>
        <v>376.46</v>
      </c>
      <c r="W212" s="17">
        <f t="shared" si="35"/>
        <v>3907.04</v>
      </c>
      <c r="X212" s="51">
        <v>0</v>
      </c>
    </row>
    <row r="213" spans="1:24" ht="33.950000000000003" customHeight="1" x14ac:dyDescent="0.2">
      <c r="A213" s="72">
        <v>204</v>
      </c>
      <c r="B213" s="108" t="s">
        <v>642</v>
      </c>
      <c r="C213" s="99" t="s">
        <v>1030</v>
      </c>
      <c r="D213" s="102">
        <v>2425</v>
      </c>
      <c r="E213" s="102">
        <v>0</v>
      </c>
      <c r="F213" s="102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98">
        <f t="shared" si="31"/>
        <v>1212.5</v>
      </c>
      <c r="Q213" s="96">
        <f t="shared" si="34"/>
        <v>3637.5</v>
      </c>
      <c r="R213" s="99">
        <f t="shared" ref="R213:R228" si="36">(D213+E213+F213+G213+H213+I213+J213+K213+N213)*3%</f>
        <v>72.75</v>
      </c>
      <c r="S213" s="99">
        <f>(D213+E213+F213+G213+H213+I213+J213+K213+N213)*11%</f>
        <v>266.75</v>
      </c>
      <c r="T213" s="99">
        <v>0</v>
      </c>
      <c r="U213" s="96">
        <v>0</v>
      </c>
      <c r="V213" s="17">
        <f t="shared" si="32"/>
        <v>339.5</v>
      </c>
      <c r="W213" s="17">
        <f t="shared" si="35"/>
        <v>3298</v>
      </c>
      <c r="X213" s="51">
        <v>0</v>
      </c>
    </row>
    <row r="214" spans="1:24" ht="33.950000000000003" customHeight="1" x14ac:dyDescent="0.2">
      <c r="A214" s="72">
        <v>205</v>
      </c>
      <c r="B214" s="108" t="s">
        <v>643</v>
      </c>
      <c r="C214" s="99" t="s">
        <v>984</v>
      </c>
      <c r="D214" s="102">
        <v>2425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98">
        <f t="shared" si="31"/>
        <v>1212.5</v>
      </c>
      <c r="Q214" s="96">
        <f t="shared" si="34"/>
        <v>3637.5</v>
      </c>
      <c r="R214" s="99">
        <f t="shared" si="36"/>
        <v>72.75</v>
      </c>
      <c r="S214" s="99">
        <f>(D214+E214+F214+G214+H214+I214+J214+K214+N214)*11%</f>
        <v>266.75</v>
      </c>
      <c r="T214" s="99">
        <v>0</v>
      </c>
      <c r="U214" s="96">
        <v>0</v>
      </c>
      <c r="V214" s="17">
        <f t="shared" si="32"/>
        <v>339.5</v>
      </c>
      <c r="W214" s="17">
        <f t="shared" si="35"/>
        <v>3298</v>
      </c>
      <c r="X214" s="51">
        <v>0</v>
      </c>
    </row>
    <row r="215" spans="1:24" ht="33.950000000000003" customHeight="1" x14ac:dyDescent="0.2">
      <c r="A215" s="72">
        <v>206</v>
      </c>
      <c r="B215" s="99" t="s">
        <v>644</v>
      </c>
      <c r="C215" s="99" t="s">
        <v>917</v>
      </c>
      <c r="D215" s="104">
        <v>1476</v>
      </c>
      <c r="E215" s="102">
        <v>2000</v>
      </c>
      <c r="F215" s="102">
        <v>0</v>
      </c>
      <c r="G215" s="102">
        <v>0</v>
      </c>
      <c r="H215" s="102">
        <v>1900</v>
      </c>
      <c r="I215" s="102">
        <v>2600</v>
      </c>
      <c r="J215" s="102">
        <v>0</v>
      </c>
      <c r="K215" s="102">
        <v>35</v>
      </c>
      <c r="L215" s="102">
        <v>0</v>
      </c>
      <c r="M215" s="102">
        <v>250</v>
      </c>
      <c r="N215" s="102">
        <v>0</v>
      </c>
      <c r="O215" s="102">
        <v>0</v>
      </c>
      <c r="P215" s="98">
        <f t="shared" si="31"/>
        <v>4005.5</v>
      </c>
      <c r="Q215" s="96">
        <f t="shared" si="34"/>
        <v>12266.5</v>
      </c>
      <c r="R215" s="99">
        <f t="shared" si="36"/>
        <v>240.33</v>
      </c>
      <c r="S215" s="99">
        <f>(D215+E215+F215+G215+H215+I215+J215+K215+N215)*14%</f>
        <v>1121.54</v>
      </c>
      <c r="T215" s="99">
        <v>145.79</v>
      </c>
      <c r="U215" s="96">
        <v>0</v>
      </c>
      <c r="V215" s="17">
        <f t="shared" si="32"/>
        <v>1361.87</v>
      </c>
      <c r="W215" s="17">
        <f t="shared" si="35"/>
        <v>10904.63</v>
      </c>
      <c r="X215" s="51">
        <v>0</v>
      </c>
    </row>
    <row r="216" spans="1:24" ht="33.950000000000003" customHeight="1" x14ac:dyDescent="0.2">
      <c r="A216" s="72">
        <v>207</v>
      </c>
      <c r="B216" s="99" t="s">
        <v>645</v>
      </c>
      <c r="C216" s="103" t="s">
        <v>448</v>
      </c>
      <c r="D216" s="104">
        <v>1350</v>
      </c>
      <c r="E216" s="102">
        <v>2000</v>
      </c>
      <c r="F216" s="102">
        <v>0</v>
      </c>
      <c r="G216" s="102">
        <v>0</v>
      </c>
      <c r="H216" s="102">
        <v>1600</v>
      </c>
      <c r="I216" s="102">
        <v>2900</v>
      </c>
      <c r="J216" s="102">
        <v>0</v>
      </c>
      <c r="K216" s="102">
        <v>75</v>
      </c>
      <c r="L216" s="102">
        <v>0</v>
      </c>
      <c r="M216" s="102">
        <v>250</v>
      </c>
      <c r="N216" s="102">
        <v>0</v>
      </c>
      <c r="O216" s="102">
        <v>0</v>
      </c>
      <c r="P216" s="98">
        <f t="shared" si="31"/>
        <v>3962.5</v>
      </c>
      <c r="Q216" s="96">
        <f t="shared" si="34"/>
        <v>12137.5</v>
      </c>
      <c r="R216" s="99">
        <f t="shared" si="36"/>
        <v>237.75</v>
      </c>
      <c r="S216" s="99">
        <f>(D216+E216+F216+G216+H216+I216+J216+K216+N216)*13%</f>
        <v>1030.25</v>
      </c>
      <c r="T216" s="99">
        <v>146.18</v>
      </c>
      <c r="U216" s="96">
        <v>0</v>
      </c>
      <c r="V216" s="17">
        <f t="shared" si="32"/>
        <v>1268</v>
      </c>
      <c r="W216" s="17">
        <f t="shared" si="35"/>
        <v>10869.5</v>
      </c>
      <c r="X216" s="51">
        <v>0</v>
      </c>
    </row>
    <row r="217" spans="1:24" ht="33.950000000000003" customHeight="1" x14ac:dyDescent="0.2">
      <c r="A217" s="72">
        <v>208</v>
      </c>
      <c r="B217" s="99" t="s">
        <v>646</v>
      </c>
      <c r="C217" s="99" t="s">
        <v>622</v>
      </c>
      <c r="D217" s="104">
        <v>1350</v>
      </c>
      <c r="E217" s="102">
        <v>2000</v>
      </c>
      <c r="F217" s="102">
        <v>0</v>
      </c>
      <c r="G217" s="102">
        <v>1600</v>
      </c>
      <c r="H217" s="102">
        <v>0</v>
      </c>
      <c r="I217" s="102">
        <v>2900</v>
      </c>
      <c r="J217" s="102">
        <v>0</v>
      </c>
      <c r="K217" s="102">
        <v>35</v>
      </c>
      <c r="L217" s="102">
        <v>0</v>
      </c>
      <c r="M217" s="102">
        <v>250</v>
      </c>
      <c r="N217" s="102">
        <v>0</v>
      </c>
      <c r="O217" s="102">
        <v>0</v>
      </c>
      <c r="P217" s="98">
        <f t="shared" si="31"/>
        <v>3942.5</v>
      </c>
      <c r="Q217" s="96">
        <f t="shared" si="34"/>
        <v>12077.5</v>
      </c>
      <c r="R217" s="99">
        <f t="shared" si="36"/>
        <v>236.55</v>
      </c>
      <c r="S217" s="99">
        <f>(D217+E217+F217+G217+H217+I217+J217+K217+N217)*13%</f>
        <v>1025.05</v>
      </c>
      <c r="T217" s="99">
        <v>144.5</v>
      </c>
      <c r="U217" s="96">
        <v>0</v>
      </c>
      <c r="V217" s="17">
        <f t="shared" si="32"/>
        <v>1261.5999999999999</v>
      </c>
      <c r="W217" s="17">
        <f t="shared" si="35"/>
        <v>10815.9</v>
      </c>
      <c r="X217" s="51">
        <v>0</v>
      </c>
    </row>
    <row r="218" spans="1:24" ht="42" customHeight="1" x14ac:dyDescent="0.2">
      <c r="A218" s="72">
        <v>209</v>
      </c>
      <c r="B218" s="103" t="s">
        <v>647</v>
      </c>
      <c r="C218" s="103" t="s">
        <v>992</v>
      </c>
      <c r="D218" s="102">
        <v>485</v>
      </c>
      <c r="E218" s="102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98">
        <f t="shared" si="31"/>
        <v>242.5</v>
      </c>
      <c r="Q218" s="96">
        <f t="shared" si="34"/>
        <v>727.5</v>
      </c>
      <c r="R218" s="99">
        <f t="shared" si="36"/>
        <v>14.55</v>
      </c>
      <c r="S218" s="99">
        <f>(D218+E218+F218+G218+H218+I218+J218+K218+N218)*10%</f>
        <v>48.5</v>
      </c>
      <c r="T218" s="99">
        <v>0</v>
      </c>
      <c r="U218" s="96">
        <v>0</v>
      </c>
      <c r="V218" s="17">
        <f t="shared" si="32"/>
        <v>63.05</v>
      </c>
      <c r="W218" s="17">
        <f t="shared" si="35"/>
        <v>664.45</v>
      </c>
      <c r="X218" s="51">
        <v>0</v>
      </c>
    </row>
    <row r="219" spans="1:24" ht="33.950000000000003" customHeight="1" x14ac:dyDescent="0.2">
      <c r="A219" s="72">
        <v>210</v>
      </c>
      <c r="B219" s="105" t="s">
        <v>754</v>
      </c>
      <c r="C219" s="106" t="s">
        <v>1020</v>
      </c>
      <c r="D219" s="102">
        <v>1960</v>
      </c>
      <c r="E219" s="102">
        <v>0</v>
      </c>
      <c r="F219" s="102">
        <v>0</v>
      </c>
      <c r="G219" s="102">
        <v>1000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250</v>
      </c>
      <c r="N219" s="102"/>
      <c r="O219" s="102">
        <v>0</v>
      </c>
      <c r="P219" s="98">
        <f t="shared" si="31"/>
        <v>1480</v>
      </c>
      <c r="Q219" s="96">
        <f t="shared" si="34"/>
        <v>4690</v>
      </c>
      <c r="R219" s="99">
        <f t="shared" si="36"/>
        <v>88.8</v>
      </c>
      <c r="S219" s="99">
        <f>(D219+E219+F219+G219+H219+I219+J219+K219+N219)*11%</f>
        <v>325.60000000000002</v>
      </c>
      <c r="T219" s="99">
        <v>0</v>
      </c>
      <c r="U219" s="96">
        <v>0</v>
      </c>
      <c r="V219" s="17">
        <f t="shared" si="32"/>
        <v>414.4</v>
      </c>
      <c r="W219" s="17">
        <f t="shared" si="35"/>
        <v>4275.6000000000004</v>
      </c>
      <c r="X219" s="51">
        <v>0</v>
      </c>
    </row>
    <row r="220" spans="1:24" ht="33.950000000000003" customHeight="1" x14ac:dyDescent="0.2">
      <c r="A220" s="72">
        <v>211</v>
      </c>
      <c r="B220" s="99" t="s">
        <v>648</v>
      </c>
      <c r="C220" s="99" t="s">
        <v>622</v>
      </c>
      <c r="D220" s="104">
        <v>1350</v>
      </c>
      <c r="E220" s="102">
        <v>1500</v>
      </c>
      <c r="F220" s="102">
        <v>0</v>
      </c>
      <c r="G220" s="102">
        <v>0</v>
      </c>
      <c r="H220" s="102">
        <v>1600</v>
      </c>
      <c r="I220" s="102">
        <v>0</v>
      </c>
      <c r="J220" s="102">
        <v>0</v>
      </c>
      <c r="K220" s="102">
        <v>75</v>
      </c>
      <c r="L220" s="102">
        <v>0</v>
      </c>
      <c r="M220" s="102">
        <v>250</v>
      </c>
      <c r="N220" s="102">
        <v>0</v>
      </c>
      <c r="O220" s="102">
        <v>0</v>
      </c>
      <c r="P220" s="98">
        <f t="shared" si="31"/>
        <v>2262.5</v>
      </c>
      <c r="Q220" s="96">
        <f t="shared" si="34"/>
        <v>7037.5</v>
      </c>
      <c r="R220" s="99">
        <f t="shared" si="36"/>
        <v>135.75</v>
      </c>
      <c r="S220" s="99">
        <f>(D220+E220+F220+G220+H220+I220+J220+K220+N220)*12%</f>
        <v>543</v>
      </c>
      <c r="T220" s="99">
        <v>5.65</v>
      </c>
      <c r="U220" s="96">
        <v>0</v>
      </c>
      <c r="V220" s="17">
        <f t="shared" si="32"/>
        <v>678.75</v>
      </c>
      <c r="W220" s="17">
        <f t="shared" si="35"/>
        <v>6358.75</v>
      </c>
      <c r="X220" s="51">
        <v>0</v>
      </c>
    </row>
    <row r="221" spans="1:24" ht="33.950000000000003" customHeight="1" x14ac:dyDescent="0.2">
      <c r="A221" s="72">
        <v>212</v>
      </c>
      <c r="B221" s="99" t="s">
        <v>649</v>
      </c>
      <c r="C221" s="99" t="s">
        <v>749</v>
      </c>
      <c r="D221" s="104">
        <v>1476</v>
      </c>
      <c r="E221" s="102">
        <v>2000</v>
      </c>
      <c r="F221" s="102">
        <v>0</v>
      </c>
      <c r="G221" s="102">
        <v>0</v>
      </c>
      <c r="H221" s="102">
        <v>1900</v>
      </c>
      <c r="I221" s="102">
        <v>2600</v>
      </c>
      <c r="J221" s="102">
        <v>0</v>
      </c>
      <c r="K221" s="102">
        <v>50</v>
      </c>
      <c r="L221" s="102">
        <v>0</v>
      </c>
      <c r="M221" s="102">
        <v>250</v>
      </c>
      <c r="N221" s="102">
        <v>0</v>
      </c>
      <c r="O221" s="102">
        <v>0</v>
      </c>
      <c r="P221" s="98">
        <f t="shared" si="31"/>
        <v>4013</v>
      </c>
      <c r="Q221" s="96">
        <f t="shared" si="34"/>
        <v>12289</v>
      </c>
      <c r="R221" s="99">
        <f t="shared" si="36"/>
        <v>240.78</v>
      </c>
      <c r="S221" s="99">
        <f>(D221+E221+F221+G221+H221+I221+J221+K221+N221)*14%</f>
        <v>1123.6400000000001</v>
      </c>
      <c r="T221" s="99">
        <v>146.41</v>
      </c>
      <c r="U221" s="96">
        <v>0</v>
      </c>
      <c r="V221" s="17">
        <f t="shared" si="32"/>
        <v>1364.42</v>
      </c>
      <c r="W221" s="17">
        <f t="shared" si="35"/>
        <v>10924.58</v>
      </c>
      <c r="X221" s="51">
        <v>0</v>
      </c>
    </row>
    <row r="222" spans="1:24" ht="33.950000000000003" customHeight="1" x14ac:dyDescent="0.2">
      <c r="A222" s="72">
        <v>213</v>
      </c>
      <c r="B222" s="106" t="s">
        <v>758</v>
      </c>
      <c r="C222" s="106" t="s">
        <v>759</v>
      </c>
      <c r="D222" s="104">
        <v>1012.5</v>
      </c>
      <c r="E222" s="102">
        <v>1200</v>
      </c>
      <c r="F222" s="102">
        <v>0</v>
      </c>
      <c r="G222" s="102">
        <v>0</v>
      </c>
      <c r="H222" s="102">
        <v>2175</v>
      </c>
      <c r="I222" s="102">
        <v>0</v>
      </c>
      <c r="J222" s="102">
        <v>0</v>
      </c>
      <c r="K222" s="102">
        <v>0</v>
      </c>
      <c r="L222" s="102">
        <v>0</v>
      </c>
      <c r="M222" s="102">
        <v>250</v>
      </c>
      <c r="N222" s="102">
        <v>0</v>
      </c>
      <c r="O222" s="102">
        <v>0</v>
      </c>
      <c r="P222" s="98">
        <f t="shared" si="31"/>
        <v>2193.75</v>
      </c>
      <c r="Q222" s="96">
        <f t="shared" si="34"/>
        <v>6831.25</v>
      </c>
      <c r="R222" s="99">
        <f t="shared" si="36"/>
        <v>131.63</v>
      </c>
      <c r="S222" s="99">
        <f>(D222+E222+F222+G222+H222+I222+J222+K222+N222)*11%</f>
        <v>482.63</v>
      </c>
      <c r="T222" s="99">
        <v>0</v>
      </c>
      <c r="U222" s="96">
        <v>0</v>
      </c>
      <c r="V222" s="17">
        <f t="shared" si="32"/>
        <v>614.26</v>
      </c>
      <c r="W222" s="17">
        <f t="shared" si="35"/>
        <v>6216.99</v>
      </c>
      <c r="X222" s="51">
        <v>0</v>
      </c>
    </row>
    <row r="223" spans="1:24" ht="33.950000000000003" customHeight="1" x14ac:dyDescent="0.2">
      <c r="A223" s="72">
        <v>214</v>
      </c>
      <c r="B223" s="99" t="s">
        <v>650</v>
      </c>
      <c r="C223" s="99" t="s">
        <v>443</v>
      </c>
      <c r="D223" s="104">
        <v>1634</v>
      </c>
      <c r="E223" s="102">
        <v>2400</v>
      </c>
      <c r="F223" s="102">
        <v>0</v>
      </c>
      <c r="G223" s="102">
        <v>0</v>
      </c>
      <c r="H223" s="102">
        <v>3000</v>
      </c>
      <c r="I223" s="102">
        <v>2400</v>
      </c>
      <c r="J223" s="102">
        <v>0</v>
      </c>
      <c r="K223" s="102">
        <v>75</v>
      </c>
      <c r="L223" s="102">
        <v>0</v>
      </c>
      <c r="M223" s="102">
        <v>250</v>
      </c>
      <c r="N223" s="102">
        <v>0</v>
      </c>
      <c r="O223" s="102">
        <v>0</v>
      </c>
      <c r="P223" s="98">
        <f t="shared" si="31"/>
        <v>4754.5</v>
      </c>
      <c r="Q223" s="96">
        <f t="shared" si="34"/>
        <v>14513.5</v>
      </c>
      <c r="R223" s="99">
        <f t="shared" si="36"/>
        <v>285.27</v>
      </c>
      <c r="S223" s="99">
        <f>(D223+E223+F223+G223+H223+I223+J223+K223+N223)*15%</f>
        <v>1426.35</v>
      </c>
      <c r="T223" s="99">
        <v>207.96</v>
      </c>
      <c r="U223" s="96">
        <v>0</v>
      </c>
      <c r="V223" s="17">
        <f t="shared" si="32"/>
        <v>1711.62</v>
      </c>
      <c r="W223" s="17">
        <f t="shared" si="35"/>
        <v>12801.88</v>
      </c>
      <c r="X223" s="51">
        <v>0</v>
      </c>
    </row>
    <row r="224" spans="1:24" ht="33.950000000000003" customHeight="1" x14ac:dyDescent="0.2">
      <c r="A224" s="72">
        <v>215</v>
      </c>
      <c r="B224" s="99" t="s">
        <v>651</v>
      </c>
      <c r="C224" s="99" t="s">
        <v>917</v>
      </c>
      <c r="D224" s="104">
        <v>1476</v>
      </c>
      <c r="E224" s="102">
        <v>2000</v>
      </c>
      <c r="F224" s="102">
        <v>0</v>
      </c>
      <c r="G224" s="102">
        <v>0</v>
      </c>
      <c r="H224" s="102">
        <v>1900</v>
      </c>
      <c r="I224" s="102">
        <v>2600</v>
      </c>
      <c r="J224" s="102">
        <v>0</v>
      </c>
      <c r="K224" s="102">
        <v>0</v>
      </c>
      <c r="L224" s="102">
        <v>0</v>
      </c>
      <c r="M224" s="102">
        <v>250</v>
      </c>
      <c r="N224" s="102">
        <v>0</v>
      </c>
      <c r="O224" s="102">
        <v>0</v>
      </c>
      <c r="P224" s="98">
        <f t="shared" si="31"/>
        <v>3988</v>
      </c>
      <c r="Q224" s="96">
        <f t="shared" si="34"/>
        <v>12214</v>
      </c>
      <c r="R224" s="99">
        <f t="shared" si="36"/>
        <v>239.28</v>
      </c>
      <c r="S224" s="99">
        <f>(D224+E224+F224+G224+H224+I224+J224+K224+N224)*13%</f>
        <v>1036.8800000000001</v>
      </c>
      <c r="T224" s="99">
        <v>148.33000000000001</v>
      </c>
      <c r="U224" s="96">
        <v>0</v>
      </c>
      <c r="V224" s="17">
        <f t="shared" si="32"/>
        <v>1276.1600000000001</v>
      </c>
      <c r="W224" s="17">
        <f t="shared" si="35"/>
        <v>10937.84</v>
      </c>
      <c r="X224" s="51">
        <v>0</v>
      </c>
    </row>
    <row r="225" spans="1:24" ht="33.950000000000003" customHeight="1" x14ac:dyDescent="0.2">
      <c r="A225" s="72">
        <v>216</v>
      </c>
      <c r="B225" s="99" t="s">
        <v>652</v>
      </c>
      <c r="C225" s="99" t="s">
        <v>1002</v>
      </c>
      <c r="D225" s="104">
        <v>1634</v>
      </c>
      <c r="E225" s="102">
        <v>2400</v>
      </c>
      <c r="F225" s="102">
        <v>0</v>
      </c>
      <c r="G225" s="102">
        <v>0</v>
      </c>
      <c r="H225" s="102">
        <v>3000</v>
      </c>
      <c r="I225" s="102">
        <v>2400</v>
      </c>
      <c r="J225" s="102">
        <v>0</v>
      </c>
      <c r="K225" s="102">
        <v>75</v>
      </c>
      <c r="L225" s="102">
        <v>0</v>
      </c>
      <c r="M225" s="102">
        <v>250</v>
      </c>
      <c r="N225" s="102">
        <v>0</v>
      </c>
      <c r="O225" s="102">
        <v>0</v>
      </c>
      <c r="P225" s="98">
        <v>4611.21</v>
      </c>
      <c r="Q225" s="96">
        <f t="shared" si="34"/>
        <v>14370.21</v>
      </c>
      <c r="R225" s="99">
        <f t="shared" si="36"/>
        <v>285.27</v>
      </c>
      <c r="S225" s="99">
        <f>(D225+E225+F225+G225+H225+I225+J225+K225+N225)*14%</f>
        <v>1331.26</v>
      </c>
      <c r="T225" s="99">
        <v>207.96</v>
      </c>
      <c r="U225" s="96">
        <v>0</v>
      </c>
      <c r="V225" s="17">
        <f t="shared" si="32"/>
        <v>1616.53</v>
      </c>
      <c r="W225" s="17">
        <f t="shared" si="35"/>
        <v>12753.68</v>
      </c>
      <c r="X225" s="51">
        <v>0</v>
      </c>
    </row>
    <row r="226" spans="1:24" ht="33.950000000000003" customHeight="1" x14ac:dyDescent="0.2">
      <c r="A226" s="72">
        <v>217</v>
      </c>
      <c r="B226" s="99" t="s">
        <v>653</v>
      </c>
      <c r="C226" s="99" t="s">
        <v>749</v>
      </c>
      <c r="D226" s="104">
        <v>1476</v>
      </c>
      <c r="E226" s="102">
        <v>2000</v>
      </c>
      <c r="F226" s="102">
        <v>0</v>
      </c>
      <c r="G226" s="102">
        <v>0</v>
      </c>
      <c r="H226" s="102">
        <v>1900</v>
      </c>
      <c r="I226" s="102">
        <v>2600</v>
      </c>
      <c r="J226" s="102">
        <v>0</v>
      </c>
      <c r="K226" s="102">
        <v>50</v>
      </c>
      <c r="L226" s="102">
        <v>0</v>
      </c>
      <c r="M226" s="102">
        <v>250</v>
      </c>
      <c r="N226" s="102">
        <v>0</v>
      </c>
      <c r="O226" s="102">
        <v>0</v>
      </c>
      <c r="P226" s="98">
        <f t="shared" ref="P226:P241" si="37">(D226+E226+F226+G226+H226+I226+J226+K226+L226+N226)/2</f>
        <v>4013</v>
      </c>
      <c r="Q226" s="96">
        <f t="shared" si="34"/>
        <v>12289</v>
      </c>
      <c r="R226" s="99">
        <f t="shared" si="36"/>
        <v>240.78</v>
      </c>
      <c r="S226" s="99">
        <f>(D226+E226+F226+G226+H226+I226+J226+K226+N226)*14%</f>
        <v>1123.6400000000001</v>
      </c>
      <c r="T226" s="99">
        <v>146.41</v>
      </c>
      <c r="U226" s="96">
        <v>0</v>
      </c>
      <c r="V226" s="17">
        <f t="shared" si="32"/>
        <v>1364.42</v>
      </c>
      <c r="W226" s="17">
        <f t="shared" si="35"/>
        <v>10924.58</v>
      </c>
      <c r="X226" s="51">
        <v>0</v>
      </c>
    </row>
    <row r="227" spans="1:24" ht="33.950000000000003" customHeight="1" x14ac:dyDescent="0.2">
      <c r="A227" s="72">
        <v>218</v>
      </c>
      <c r="B227" s="99" t="s">
        <v>654</v>
      </c>
      <c r="C227" s="99" t="s">
        <v>749</v>
      </c>
      <c r="D227" s="104">
        <v>1476</v>
      </c>
      <c r="E227" s="102">
        <v>2000</v>
      </c>
      <c r="F227" s="102">
        <v>0</v>
      </c>
      <c r="G227" s="102">
        <v>0</v>
      </c>
      <c r="H227" s="102">
        <v>1900</v>
      </c>
      <c r="I227" s="102">
        <v>2600</v>
      </c>
      <c r="J227" s="102">
        <v>0</v>
      </c>
      <c r="K227" s="102">
        <v>50</v>
      </c>
      <c r="L227" s="102">
        <v>0</v>
      </c>
      <c r="M227" s="102">
        <v>250</v>
      </c>
      <c r="N227" s="102">
        <v>0</v>
      </c>
      <c r="O227" s="102">
        <v>0</v>
      </c>
      <c r="P227" s="98">
        <f t="shared" si="37"/>
        <v>4013</v>
      </c>
      <c r="Q227" s="96">
        <f t="shared" si="34"/>
        <v>12289</v>
      </c>
      <c r="R227" s="99">
        <f t="shared" si="36"/>
        <v>240.78</v>
      </c>
      <c r="S227" s="99">
        <f>(D227+E227+F227+G227+H227+I227+J227+K227+N227)*14%</f>
        <v>1123.6400000000001</v>
      </c>
      <c r="T227" s="99">
        <v>146.41</v>
      </c>
      <c r="U227" s="96">
        <v>0</v>
      </c>
      <c r="V227" s="17">
        <f t="shared" si="32"/>
        <v>1364.42</v>
      </c>
      <c r="W227" s="17">
        <f t="shared" si="35"/>
        <v>10924.58</v>
      </c>
      <c r="X227" s="51">
        <v>0</v>
      </c>
    </row>
    <row r="228" spans="1:24" ht="33.950000000000003" customHeight="1" x14ac:dyDescent="0.2">
      <c r="A228" s="72">
        <v>219</v>
      </c>
      <c r="B228" s="99" t="s">
        <v>655</v>
      </c>
      <c r="C228" s="99" t="s">
        <v>749</v>
      </c>
      <c r="D228" s="104">
        <v>1476</v>
      </c>
      <c r="E228" s="102">
        <v>2000</v>
      </c>
      <c r="F228" s="102">
        <v>0</v>
      </c>
      <c r="G228" s="102">
        <v>0</v>
      </c>
      <c r="H228" s="102">
        <v>1900</v>
      </c>
      <c r="I228" s="102">
        <v>2600</v>
      </c>
      <c r="J228" s="102">
        <v>0</v>
      </c>
      <c r="K228" s="102">
        <v>50</v>
      </c>
      <c r="L228" s="102">
        <v>0</v>
      </c>
      <c r="M228" s="102">
        <v>250</v>
      </c>
      <c r="N228" s="102">
        <v>0</v>
      </c>
      <c r="O228" s="102">
        <v>0</v>
      </c>
      <c r="P228" s="98">
        <f t="shared" si="37"/>
        <v>4013</v>
      </c>
      <c r="Q228" s="96">
        <f t="shared" si="34"/>
        <v>12289</v>
      </c>
      <c r="R228" s="99">
        <f t="shared" si="36"/>
        <v>240.78</v>
      </c>
      <c r="S228" s="99">
        <f>(D228+E228+F228+G228+H228+I228+J228+K228+N228)*14%</f>
        <v>1123.6400000000001</v>
      </c>
      <c r="T228" s="99">
        <v>146.41</v>
      </c>
      <c r="U228" s="96">
        <v>0</v>
      </c>
      <c r="V228" s="17">
        <f t="shared" si="32"/>
        <v>1364.42</v>
      </c>
      <c r="W228" s="17">
        <f t="shared" si="35"/>
        <v>10924.58</v>
      </c>
      <c r="X228" s="51">
        <v>0</v>
      </c>
    </row>
    <row r="229" spans="1:24" ht="33.950000000000003" customHeight="1" x14ac:dyDescent="0.2">
      <c r="A229" s="72">
        <v>220</v>
      </c>
      <c r="B229" s="99" t="s">
        <v>656</v>
      </c>
      <c r="C229" s="99" t="s">
        <v>990</v>
      </c>
      <c r="D229" s="104">
        <v>1074</v>
      </c>
      <c r="E229" s="102">
        <v>400</v>
      </c>
      <c r="F229" s="102">
        <v>0</v>
      </c>
      <c r="G229" s="102">
        <v>1000</v>
      </c>
      <c r="H229" s="102">
        <v>0</v>
      </c>
      <c r="I229" s="102">
        <v>0</v>
      </c>
      <c r="J229" s="102">
        <v>0</v>
      </c>
      <c r="K229" s="102">
        <v>0</v>
      </c>
      <c r="L229" s="102">
        <v>200</v>
      </c>
      <c r="M229" s="102">
        <v>250</v>
      </c>
      <c r="N229" s="102">
        <v>0</v>
      </c>
      <c r="O229" s="102">
        <v>0</v>
      </c>
      <c r="P229" s="98">
        <f t="shared" si="37"/>
        <v>1337</v>
      </c>
      <c r="Q229" s="96">
        <f t="shared" si="34"/>
        <v>4261</v>
      </c>
      <c r="R229" s="99">
        <f>(D229+E229+F229+G229+H229+I229+J229+K229+N229+L229)*3%</f>
        <v>80.22</v>
      </c>
      <c r="S229" s="99">
        <f>(D229+E229+F229+G229+H229+I229+J229+K229+N229+L229)*11%</f>
        <v>294.14</v>
      </c>
      <c r="T229" s="99">
        <v>0</v>
      </c>
      <c r="U229" s="96">
        <v>0</v>
      </c>
      <c r="V229" s="17">
        <f t="shared" si="32"/>
        <v>374.36</v>
      </c>
      <c r="W229" s="17">
        <f t="shared" si="35"/>
        <v>3886.64</v>
      </c>
      <c r="X229" s="51">
        <v>0</v>
      </c>
    </row>
    <row r="230" spans="1:24" ht="33.950000000000003" customHeight="1" x14ac:dyDescent="0.2">
      <c r="A230" s="72">
        <v>221</v>
      </c>
      <c r="B230" s="99" t="s">
        <v>657</v>
      </c>
      <c r="C230" s="99" t="s">
        <v>1023</v>
      </c>
      <c r="D230" s="104">
        <v>1253</v>
      </c>
      <c r="E230" s="102">
        <v>550</v>
      </c>
      <c r="F230" s="102">
        <v>0</v>
      </c>
      <c r="G230" s="102">
        <v>1000</v>
      </c>
      <c r="H230" s="102">
        <v>0</v>
      </c>
      <c r="I230" s="102">
        <v>0</v>
      </c>
      <c r="J230" s="102">
        <v>0</v>
      </c>
      <c r="K230" s="102">
        <v>50</v>
      </c>
      <c r="L230" s="102">
        <v>0</v>
      </c>
      <c r="M230" s="102">
        <v>250</v>
      </c>
      <c r="N230" s="102">
        <v>0</v>
      </c>
      <c r="O230" s="102">
        <v>0</v>
      </c>
      <c r="P230" s="98">
        <f t="shared" si="37"/>
        <v>1426.5</v>
      </c>
      <c r="Q230" s="96">
        <f t="shared" si="34"/>
        <v>4529.5</v>
      </c>
      <c r="R230" s="99">
        <f>(D230+E230+F230+G230+H230+I230+J230+K230+N230)*3%</f>
        <v>85.59</v>
      </c>
      <c r="S230" s="99">
        <f>(D230+E230+F230+G230+H230+I230+J230+K230+N230)*11%</f>
        <v>313.83</v>
      </c>
      <c r="T230" s="99">
        <v>0</v>
      </c>
      <c r="U230" s="96">
        <v>0</v>
      </c>
      <c r="V230" s="17">
        <f t="shared" si="32"/>
        <v>399.42</v>
      </c>
      <c r="W230" s="17">
        <f t="shared" si="35"/>
        <v>4130.08</v>
      </c>
      <c r="X230" s="51">
        <v>0</v>
      </c>
    </row>
    <row r="231" spans="1:24" ht="39.75" customHeight="1" x14ac:dyDescent="0.2">
      <c r="A231" s="72">
        <v>222</v>
      </c>
      <c r="B231" s="99" t="s">
        <v>658</v>
      </c>
      <c r="C231" s="99" t="s">
        <v>989</v>
      </c>
      <c r="D231" s="104">
        <f>485*2</f>
        <v>970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98">
        <f t="shared" si="37"/>
        <v>485</v>
      </c>
      <c r="Q231" s="96">
        <f t="shared" si="34"/>
        <v>1455</v>
      </c>
      <c r="R231" s="99">
        <f>(D231+E231+F231+G231+H231+I231+J231+K231+N231)*3%</f>
        <v>29.1</v>
      </c>
      <c r="S231" s="99">
        <f>(D231+E231+F231+G231+H231+I231+J231+K231+N231)*14%</f>
        <v>135.80000000000001</v>
      </c>
      <c r="T231" s="99">
        <v>0</v>
      </c>
      <c r="U231" s="96">
        <v>0</v>
      </c>
      <c r="V231" s="17">
        <f t="shared" si="32"/>
        <v>164.9</v>
      </c>
      <c r="W231" s="17">
        <f t="shared" si="35"/>
        <v>1290.0999999999999</v>
      </c>
      <c r="X231" s="51">
        <v>0</v>
      </c>
    </row>
    <row r="232" spans="1:24" ht="33.950000000000003" customHeight="1" x14ac:dyDescent="0.2">
      <c r="A232" s="72">
        <v>223</v>
      </c>
      <c r="B232" s="99" t="s">
        <v>659</v>
      </c>
      <c r="C232" s="99" t="s">
        <v>660</v>
      </c>
      <c r="D232" s="104">
        <v>1039</v>
      </c>
      <c r="E232" s="102">
        <v>400</v>
      </c>
      <c r="F232" s="102">
        <v>0</v>
      </c>
      <c r="G232" s="102">
        <v>1000</v>
      </c>
      <c r="H232" s="102">
        <v>0</v>
      </c>
      <c r="I232" s="102">
        <v>0</v>
      </c>
      <c r="J232" s="102">
        <v>0</v>
      </c>
      <c r="K232" s="102">
        <v>0</v>
      </c>
      <c r="L232" s="102">
        <v>200</v>
      </c>
      <c r="M232" s="102">
        <v>250</v>
      </c>
      <c r="N232" s="102">
        <v>0</v>
      </c>
      <c r="O232" s="102">
        <v>0</v>
      </c>
      <c r="P232" s="98">
        <f t="shared" si="37"/>
        <v>1319.5</v>
      </c>
      <c r="Q232" s="96">
        <f t="shared" si="34"/>
        <v>4208.5</v>
      </c>
      <c r="R232" s="99">
        <f>(D232+E232+F232+G232+H232+I232+J232+K232+N232+L232)*3%</f>
        <v>79.17</v>
      </c>
      <c r="S232" s="99">
        <f>(D232+E232+F232+G232+H232+I232+J232+K232+N232+L232)*11%</f>
        <v>290.29000000000002</v>
      </c>
      <c r="T232" s="99">
        <v>0</v>
      </c>
      <c r="U232" s="96">
        <v>0</v>
      </c>
      <c r="V232" s="17">
        <f t="shared" si="32"/>
        <v>369.46</v>
      </c>
      <c r="W232" s="17">
        <f t="shared" si="35"/>
        <v>3839.04</v>
      </c>
      <c r="X232" s="51">
        <v>0</v>
      </c>
    </row>
    <row r="233" spans="1:24" ht="33.950000000000003" customHeight="1" x14ac:dyDescent="0.2">
      <c r="A233" s="72">
        <v>224</v>
      </c>
      <c r="B233" s="99" t="s">
        <v>661</v>
      </c>
      <c r="C233" s="99" t="s">
        <v>746</v>
      </c>
      <c r="D233" s="104">
        <v>1381</v>
      </c>
      <c r="E233" s="102">
        <v>600</v>
      </c>
      <c r="F233" s="102">
        <v>0</v>
      </c>
      <c r="G233" s="102">
        <v>1000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250</v>
      </c>
      <c r="N233" s="102">
        <v>0</v>
      </c>
      <c r="O233" s="102">
        <v>0</v>
      </c>
      <c r="P233" s="98">
        <f t="shared" si="37"/>
        <v>1490.5</v>
      </c>
      <c r="Q233" s="96">
        <f t="shared" si="34"/>
        <v>4721.5</v>
      </c>
      <c r="R233" s="99">
        <f t="shared" ref="R233:R240" si="38">(D233+E233+F233+G233+H233+I233+J233+K233+N233)*3%</f>
        <v>89.43</v>
      </c>
      <c r="S233" s="99">
        <f>(D233+E233+F233+G233+H233+I233+J233+K233+N233)*11%</f>
        <v>327.91</v>
      </c>
      <c r="T233" s="99">
        <v>0</v>
      </c>
      <c r="U233" s="96">
        <v>40.06</v>
      </c>
      <c r="V233" s="17">
        <f t="shared" si="32"/>
        <v>457.4</v>
      </c>
      <c r="W233" s="17">
        <f t="shared" si="35"/>
        <v>4264.1000000000004</v>
      </c>
      <c r="X233" s="51">
        <v>0</v>
      </c>
    </row>
    <row r="234" spans="1:24" ht="33.950000000000003" customHeight="1" x14ac:dyDescent="0.2">
      <c r="A234" s="72">
        <v>225</v>
      </c>
      <c r="B234" s="99" t="s">
        <v>662</v>
      </c>
      <c r="C234" s="99" t="s">
        <v>622</v>
      </c>
      <c r="D234" s="104">
        <v>1350</v>
      </c>
      <c r="E234" s="102">
        <v>2000</v>
      </c>
      <c r="F234" s="102">
        <v>0</v>
      </c>
      <c r="G234" s="102">
        <v>1600</v>
      </c>
      <c r="H234" s="102">
        <v>0</v>
      </c>
      <c r="I234" s="102">
        <v>2900</v>
      </c>
      <c r="J234" s="102">
        <v>0</v>
      </c>
      <c r="K234" s="102">
        <v>35</v>
      </c>
      <c r="L234" s="102">
        <v>0</v>
      </c>
      <c r="M234" s="102">
        <v>250</v>
      </c>
      <c r="N234" s="102">
        <v>0</v>
      </c>
      <c r="O234" s="102">
        <v>0</v>
      </c>
      <c r="P234" s="98">
        <f t="shared" si="37"/>
        <v>3942.5</v>
      </c>
      <c r="Q234" s="96">
        <f t="shared" si="34"/>
        <v>12077.5</v>
      </c>
      <c r="R234" s="99">
        <f t="shared" si="38"/>
        <v>236.55</v>
      </c>
      <c r="S234" s="99">
        <f>(D234+E234+F234+G234+H234+I234+J234+K234+N234)*12%</f>
        <v>946.2</v>
      </c>
      <c r="T234" s="99">
        <v>140.56</v>
      </c>
      <c r="U234" s="96">
        <v>0</v>
      </c>
      <c r="V234" s="17">
        <f t="shared" si="32"/>
        <v>1182.75</v>
      </c>
      <c r="W234" s="17">
        <f t="shared" si="35"/>
        <v>10894.75</v>
      </c>
      <c r="X234" s="51">
        <v>0</v>
      </c>
    </row>
    <row r="235" spans="1:24" ht="33.950000000000003" customHeight="1" x14ac:dyDescent="0.2">
      <c r="A235" s="72">
        <v>226</v>
      </c>
      <c r="B235" s="99" t="s">
        <v>663</v>
      </c>
      <c r="C235" s="99" t="s">
        <v>999</v>
      </c>
      <c r="D235" s="104">
        <v>1476</v>
      </c>
      <c r="E235" s="102">
        <v>2000</v>
      </c>
      <c r="F235" s="102">
        <v>0</v>
      </c>
      <c r="G235" s="102">
        <v>1900</v>
      </c>
      <c r="H235" s="102">
        <v>0</v>
      </c>
      <c r="I235" s="102">
        <v>2600</v>
      </c>
      <c r="J235" s="102">
        <v>0</v>
      </c>
      <c r="K235" s="102">
        <v>50</v>
      </c>
      <c r="L235" s="102">
        <v>0</v>
      </c>
      <c r="M235" s="102">
        <v>250</v>
      </c>
      <c r="N235" s="102">
        <v>0</v>
      </c>
      <c r="O235" s="102">
        <v>0</v>
      </c>
      <c r="P235" s="98">
        <f t="shared" si="37"/>
        <v>4013</v>
      </c>
      <c r="Q235" s="96">
        <f t="shared" si="34"/>
        <v>12289</v>
      </c>
      <c r="R235" s="99">
        <f t="shared" si="38"/>
        <v>240.78</v>
      </c>
      <c r="S235" s="99">
        <f>(D235+E235+F235+G235+H235+I235+J235+K235+N235)*14%</f>
        <v>1123.6400000000001</v>
      </c>
      <c r="T235" s="99">
        <v>14451</v>
      </c>
      <c r="U235" s="96">
        <v>0</v>
      </c>
      <c r="V235" s="17">
        <f t="shared" si="32"/>
        <v>1364.42</v>
      </c>
      <c r="W235" s="17">
        <f t="shared" si="35"/>
        <v>10924.58</v>
      </c>
      <c r="X235" s="51">
        <v>0</v>
      </c>
    </row>
    <row r="236" spans="1:24" ht="33.950000000000003" customHeight="1" x14ac:dyDescent="0.2">
      <c r="A236" s="72">
        <v>227</v>
      </c>
      <c r="B236" s="99" t="s">
        <v>664</v>
      </c>
      <c r="C236" s="99" t="s">
        <v>466</v>
      </c>
      <c r="D236" s="104">
        <f>485*4</f>
        <v>1940</v>
      </c>
      <c r="E236" s="102">
        <v>0</v>
      </c>
      <c r="F236" s="102">
        <v>0</v>
      </c>
      <c r="G236" s="102">
        <v>0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02">
        <v>0</v>
      </c>
      <c r="P236" s="98">
        <f t="shared" si="37"/>
        <v>970</v>
      </c>
      <c r="Q236" s="96">
        <f t="shared" si="34"/>
        <v>2910</v>
      </c>
      <c r="R236" s="99">
        <f t="shared" si="38"/>
        <v>58.2</v>
      </c>
      <c r="S236" s="99">
        <f>(D236+E236+F236+G236+H236+I236+J236+K236+N236)*11%</f>
        <v>213.4</v>
      </c>
      <c r="T236" s="99">
        <v>0</v>
      </c>
      <c r="U236" s="96">
        <v>0</v>
      </c>
      <c r="V236" s="17">
        <f t="shared" si="32"/>
        <v>271.60000000000002</v>
      </c>
      <c r="W236" s="17">
        <f t="shared" si="35"/>
        <v>2638.4</v>
      </c>
      <c r="X236" s="51">
        <v>0</v>
      </c>
    </row>
    <row r="237" spans="1:24" ht="33.950000000000003" customHeight="1" x14ac:dyDescent="0.2">
      <c r="A237" s="72">
        <v>228</v>
      </c>
      <c r="B237" s="99" t="s">
        <v>665</v>
      </c>
      <c r="C237" s="99" t="s">
        <v>1002</v>
      </c>
      <c r="D237" s="104">
        <v>1634</v>
      </c>
      <c r="E237" s="102">
        <v>2400</v>
      </c>
      <c r="F237" s="102">
        <v>0</v>
      </c>
      <c r="G237" s="102">
        <v>0</v>
      </c>
      <c r="H237" s="102">
        <v>3000</v>
      </c>
      <c r="I237" s="102">
        <v>2400</v>
      </c>
      <c r="J237" s="102">
        <v>0</v>
      </c>
      <c r="K237" s="102">
        <v>0</v>
      </c>
      <c r="L237" s="102">
        <v>0</v>
      </c>
      <c r="M237" s="102">
        <v>250</v>
      </c>
      <c r="N237" s="102">
        <v>0</v>
      </c>
      <c r="O237" s="102">
        <v>0</v>
      </c>
      <c r="P237" s="98">
        <f t="shared" si="37"/>
        <v>4717</v>
      </c>
      <c r="Q237" s="96">
        <f t="shared" si="34"/>
        <v>14401</v>
      </c>
      <c r="R237" s="99">
        <f t="shared" si="38"/>
        <v>283.02</v>
      </c>
      <c r="S237" s="99">
        <f>(D237+E237+F237+G237+H237+I237+J237+K237+N237)*14%</f>
        <v>1320.76</v>
      </c>
      <c r="T237" s="99">
        <v>204.84</v>
      </c>
      <c r="U237" s="96">
        <v>0</v>
      </c>
      <c r="V237" s="17">
        <f t="shared" si="32"/>
        <v>1603.78</v>
      </c>
      <c r="W237" s="17">
        <f t="shared" si="35"/>
        <v>12797.22</v>
      </c>
      <c r="X237" s="51">
        <v>0</v>
      </c>
    </row>
    <row r="238" spans="1:24" ht="33.950000000000003" customHeight="1" x14ac:dyDescent="0.2">
      <c r="A238" s="72">
        <v>229</v>
      </c>
      <c r="B238" s="99" t="s">
        <v>666</v>
      </c>
      <c r="C238" s="103" t="s">
        <v>448</v>
      </c>
      <c r="D238" s="104">
        <v>1350</v>
      </c>
      <c r="E238" s="102">
        <v>2000</v>
      </c>
      <c r="F238" s="102">
        <v>0</v>
      </c>
      <c r="G238" s="102">
        <v>0</v>
      </c>
      <c r="H238" s="102">
        <v>0</v>
      </c>
      <c r="I238" s="102">
        <v>4500</v>
      </c>
      <c r="J238" s="102">
        <v>0</v>
      </c>
      <c r="K238" s="102">
        <v>0</v>
      </c>
      <c r="L238" s="102">
        <v>0</v>
      </c>
      <c r="M238" s="102">
        <v>250</v>
      </c>
      <c r="N238" s="102">
        <v>0</v>
      </c>
      <c r="O238" s="102">
        <v>0</v>
      </c>
      <c r="P238" s="98">
        <f t="shared" si="37"/>
        <v>3925</v>
      </c>
      <c r="Q238" s="96">
        <f t="shared" si="34"/>
        <v>12025</v>
      </c>
      <c r="R238" s="99">
        <f t="shared" si="38"/>
        <v>235.5</v>
      </c>
      <c r="S238" s="99">
        <f>(D238+E238+F238+G238+H238+I238+J238+K238+N238)*13%</f>
        <v>1020.5</v>
      </c>
      <c r="T238" s="99">
        <v>143.03</v>
      </c>
      <c r="U238" s="96">
        <v>0</v>
      </c>
      <c r="V238" s="17">
        <f t="shared" si="32"/>
        <v>1256</v>
      </c>
      <c r="W238" s="17">
        <f t="shared" si="35"/>
        <v>10769</v>
      </c>
      <c r="X238" s="51">
        <v>0</v>
      </c>
    </row>
    <row r="239" spans="1:24" ht="33.950000000000003" customHeight="1" x14ac:dyDescent="0.2">
      <c r="A239" s="72">
        <v>230</v>
      </c>
      <c r="B239" s="108" t="s">
        <v>667</v>
      </c>
      <c r="C239" s="103" t="s">
        <v>448</v>
      </c>
      <c r="D239" s="104">
        <v>1350</v>
      </c>
      <c r="E239" s="102">
        <v>2000</v>
      </c>
      <c r="F239" s="102">
        <v>0</v>
      </c>
      <c r="G239" s="102">
        <v>0</v>
      </c>
      <c r="H239" s="102">
        <v>1600</v>
      </c>
      <c r="I239" s="102">
        <v>2900</v>
      </c>
      <c r="J239" s="102">
        <v>0</v>
      </c>
      <c r="K239" s="102">
        <v>0</v>
      </c>
      <c r="L239" s="102">
        <v>0</v>
      </c>
      <c r="M239" s="102">
        <v>250</v>
      </c>
      <c r="N239" s="102">
        <v>0</v>
      </c>
      <c r="O239" s="102">
        <v>0</v>
      </c>
      <c r="P239" s="98">
        <f t="shared" si="37"/>
        <v>3925</v>
      </c>
      <c r="Q239" s="96">
        <f t="shared" si="34"/>
        <v>12025</v>
      </c>
      <c r="R239" s="99">
        <f t="shared" si="38"/>
        <v>235.5</v>
      </c>
      <c r="S239" s="99">
        <f>(D239+E239+F239+G239+H239+I239+J239+K239+N239)*13%</f>
        <v>1020.5</v>
      </c>
      <c r="T239" s="99">
        <v>143.03</v>
      </c>
      <c r="U239" s="96">
        <v>0</v>
      </c>
      <c r="V239" s="17">
        <f t="shared" si="32"/>
        <v>1256</v>
      </c>
      <c r="W239" s="17">
        <f t="shared" si="35"/>
        <v>10769</v>
      </c>
      <c r="X239" s="51">
        <v>0</v>
      </c>
    </row>
    <row r="240" spans="1:24" ht="33.950000000000003" customHeight="1" x14ac:dyDescent="0.2">
      <c r="A240" s="72">
        <v>231</v>
      </c>
      <c r="B240" s="99" t="s">
        <v>668</v>
      </c>
      <c r="C240" s="99" t="s">
        <v>448</v>
      </c>
      <c r="D240" s="104">
        <v>1350</v>
      </c>
      <c r="E240" s="102">
        <v>2000</v>
      </c>
      <c r="F240" s="102">
        <v>0</v>
      </c>
      <c r="G240" s="102">
        <v>0</v>
      </c>
      <c r="H240" s="102">
        <v>0</v>
      </c>
      <c r="I240" s="102">
        <v>4500</v>
      </c>
      <c r="J240" s="102">
        <v>0</v>
      </c>
      <c r="K240" s="102">
        <v>75</v>
      </c>
      <c r="L240" s="102">
        <v>0</v>
      </c>
      <c r="M240" s="102">
        <v>250</v>
      </c>
      <c r="N240" s="102">
        <v>0</v>
      </c>
      <c r="O240" s="102">
        <v>0</v>
      </c>
      <c r="P240" s="98">
        <f t="shared" si="37"/>
        <v>3962.5</v>
      </c>
      <c r="Q240" s="96">
        <f t="shared" si="34"/>
        <v>12137.5</v>
      </c>
      <c r="R240" s="99">
        <f t="shared" si="38"/>
        <v>237.75</v>
      </c>
      <c r="S240" s="99">
        <f>(D240+E240+F240+G240+H240+I240+J240+K240+N240)*13%</f>
        <v>1030.25</v>
      </c>
      <c r="T240" s="99">
        <v>146.18</v>
      </c>
      <c r="U240" s="96">
        <v>0</v>
      </c>
      <c r="V240" s="17">
        <f t="shared" si="32"/>
        <v>1268</v>
      </c>
      <c r="W240" s="17">
        <f t="shared" si="35"/>
        <v>10869.5</v>
      </c>
      <c r="X240" s="51">
        <v>0</v>
      </c>
    </row>
    <row r="241" spans="1:24" ht="33.950000000000003" customHeight="1" x14ac:dyDescent="0.2">
      <c r="A241" s="72">
        <v>232</v>
      </c>
      <c r="B241" s="99" t="s">
        <v>669</v>
      </c>
      <c r="C241" s="99" t="s">
        <v>670</v>
      </c>
      <c r="D241" s="104">
        <v>1074</v>
      </c>
      <c r="E241" s="102">
        <v>400</v>
      </c>
      <c r="F241" s="102">
        <v>0</v>
      </c>
      <c r="G241" s="102">
        <v>1000</v>
      </c>
      <c r="H241" s="102">
        <v>0</v>
      </c>
      <c r="I241" s="102">
        <v>0</v>
      </c>
      <c r="J241" s="102">
        <v>0</v>
      </c>
      <c r="K241" s="102">
        <v>0</v>
      </c>
      <c r="L241" s="102">
        <v>200</v>
      </c>
      <c r="M241" s="102">
        <v>250</v>
      </c>
      <c r="N241" s="102">
        <v>0</v>
      </c>
      <c r="O241" s="102">
        <v>0</v>
      </c>
      <c r="P241" s="98">
        <f t="shared" si="37"/>
        <v>1337</v>
      </c>
      <c r="Q241" s="96">
        <f t="shared" si="34"/>
        <v>4261</v>
      </c>
      <c r="R241" s="99">
        <f>(D241+E241+F241+G241+H241+I241+J241+K241+N241+L241)*3%</f>
        <v>80.22</v>
      </c>
      <c r="S241" s="99">
        <f>(D241+E241+F241+G241+H241+I241+J241+K241+N241+L241)*11%</f>
        <v>294.14</v>
      </c>
      <c r="T241" s="99">
        <v>0</v>
      </c>
      <c r="U241" s="96">
        <v>0</v>
      </c>
      <c r="V241" s="17">
        <f t="shared" si="32"/>
        <v>374.36</v>
      </c>
      <c r="W241" s="17">
        <f t="shared" si="35"/>
        <v>3886.64</v>
      </c>
      <c r="X241" s="51">
        <v>0</v>
      </c>
    </row>
    <row r="242" spans="1:24" ht="40.5" customHeight="1" x14ac:dyDescent="0.2">
      <c r="A242" s="72">
        <v>233</v>
      </c>
      <c r="B242" s="99" t="s">
        <v>671</v>
      </c>
      <c r="C242" s="99" t="s">
        <v>989</v>
      </c>
      <c r="D242" s="104">
        <f>485*4</f>
        <v>1940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102">
        <v>0</v>
      </c>
      <c r="K242" s="102">
        <v>0</v>
      </c>
      <c r="L242" s="102">
        <v>0</v>
      </c>
      <c r="M242" s="102">
        <v>0</v>
      </c>
      <c r="N242" s="102">
        <v>0</v>
      </c>
      <c r="O242" s="102">
        <v>0</v>
      </c>
      <c r="P242" s="98">
        <f>242.5*4</f>
        <v>970</v>
      </c>
      <c r="Q242" s="96">
        <f t="shared" si="34"/>
        <v>2910</v>
      </c>
      <c r="R242" s="99">
        <f>(D242+E242+F242+G242+H242+I242+J242+K242+N242)*3%</f>
        <v>58.2</v>
      </c>
      <c r="S242" s="99">
        <f>(D242+E242+F242+G242+H242+I242+J242+K242+N242)*10%</f>
        <v>194</v>
      </c>
      <c r="T242" s="99">
        <v>0</v>
      </c>
      <c r="U242" s="96">
        <v>0</v>
      </c>
      <c r="V242" s="17">
        <f t="shared" si="32"/>
        <v>252.2</v>
      </c>
      <c r="W242" s="17">
        <f t="shared" si="35"/>
        <v>2657.8</v>
      </c>
      <c r="X242" s="51">
        <v>0</v>
      </c>
    </row>
    <row r="243" spans="1:24" ht="33.950000000000003" customHeight="1" x14ac:dyDescent="0.2">
      <c r="A243" s="72">
        <v>234</v>
      </c>
      <c r="B243" s="99" t="s">
        <v>672</v>
      </c>
      <c r="C243" s="99" t="s">
        <v>990</v>
      </c>
      <c r="D243" s="104">
        <v>1074</v>
      </c>
      <c r="E243" s="102">
        <v>400</v>
      </c>
      <c r="F243" s="102">
        <v>0</v>
      </c>
      <c r="G243" s="102">
        <v>1000</v>
      </c>
      <c r="H243" s="102">
        <v>0</v>
      </c>
      <c r="I243" s="102">
        <v>0</v>
      </c>
      <c r="J243" s="102">
        <v>0</v>
      </c>
      <c r="K243" s="102">
        <v>75</v>
      </c>
      <c r="L243" s="102">
        <v>200</v>
      </c>
      <c r="M243" s="102">
        <v>250</v>
      </c>
      <c r="N243" s="102">
        <v>0</v>
      </c>
      <c r="O243" s="102">
        <v>0</v>
      </c>
      <c r="P243" s="98">
        <f>(D243+E243+F243+G243+H243+I243+J243+K243+L243+N243)/2</f>
        <v>1374.5</v>
      </c>
      <c r="Q243" s="96">
        <f t="shared" si="34"/>
        <v>4373.5</v>
      </c>
      <c r="R243" s="99">
        <f>(D243+E243+F243+G243+H243+I243+J243+K243+N243+L243)*3%</f>
        <v>82.47</v>
      </c>
      <c r="S243" s="99">
        <f>(D243+E243+F243+G243+H243+I243+J243+K243+N243+L243)*11%</f>
        <v>302.39</v>
      </c>
      <c r="T243" s="99">
        <v>0</v>
      </c>
      <c r="U243" s="96">
        <v>0</v>
      </c>
      <c r="V243" s="17">
        <f t="shared" si="32"/>
        <v>384.86</v>
      </c>
      <c r="W243" s="17">
        <f t="shared" si="35"/>
        <v>3988.64</v>
      </c>
      <c r="X243" s="51">
        <v>0</v>
      </c>
    </row>
    <row r="244" spans="1:24" ht="33.950000000000003" customHeight="1" x14ac:dyDescent="0.2">
      <c r="A244" s="72">
        <v>235</v>
      </c>
      <c r="B244" s="111" t="s">
        <v>900</v>
      </c>
      <c r="C244" s="99" t="s">
        <v>492</v>
      </c>
      <c r="D244" s="104">
        <v>1223</v>
      </c>
      <c r="E244" s="102">
        <v>0</v>
      </c>
      <c r="F244" s="102">
        <v>0</v>
      </c>
      <c r="G244" s="102">
        <v>0</v>
      </c>
      <c r="H244" s="102">
        <v>1300</v>
      </c>
      <c r="I244" s="102">
        <v>3200</v>
      </c>
      <c r="J244" s="102">
        <v>0</v>
      </c>
      <c r="K244" s="102">
        <v>0</v>
      </c>
      <c r="L244" s="102">
        <v>0</v>
      </c>
      <c r="M244" s="102">
        <v>250</v>
      </c>
      <c r="N244" s="102">
        <v>0</v>
      </c>
      <c r="O244" s="102">
        <v>0</v>
      </c>
      <c r="P244" s="98">
        <v>721.25</v>
      </c>
      <c r="Q244" s="96">
        <f t="shared" si="34"/>
        <v>6694.25</v>
      </c>
      <c r="R244" s="99">
        <f>(D244+E244+F244+G244+H244+I244+J244+K244+N244)*3%</f>
        <v>171.69</v>
      </c>
      <c r="S244" s="99">
        <f>(D244+E244+F244+G244+H244+I244+J244+K244+N244)*12%</f>
        <v>686.76</v>
      </c>
      <c r="T244" s="99">
        <v>0</v>
      </c>
      <c r="U244" s="96">
        <v>0</v>
      </c>
      <c r="V244" s="17">
        <f t="shared" si="32"/>
        <v>858.45</v>
      </c>
      <c r="W244" s="17">
        <f t="shared" si="35"/>
        <v>5835.8</v>
      </c>
      <c r="X244" s="51">
        <v>0</v>
      </c>
    </row>
    <row r="245" spans="1:24" ht="33.950000000000003" customHeight="1" x14ac:dyDescent="0.2">
      <c r="A245" s="72">
        <v>236</v>
      </c>
      <c r="B245" s="99" t="s">
        <v>1008</v>
      </c>
      <c r="C245" s="99" t="s">
        <v>917</v>
      </c>
      <c r="D245" s="104">
        <v>1476</v>
      </c>
      <c r="E245" s="102">
        <v>2000</v>
      </c>
      <c r="F245" s="102">
        <v>0</v>
      </c>
      <c r="G245" s="102">
        <v>1900</v>
      </c>
      <c r="H245" s="102">
        <v>0</v>
      </c>
      <c r="I245" s="102">
        <v>2600</v>
      </c>
      <c r="J245" s="102">
        <v>0</v>
      </c>
      <c r="K245" s="102">
        <v>50</v>
      </c>
      <c r="L245" s="102">
        <v>0</v>
      </c>
      <c r="M245" s="102">
        <v>250</v>
      </c>
      <c r="N245" s="102">
        <v>0</v>
      </c>
      <c r="O245" s="102">
        <v>0</v>
      </c>
      <c r="P245" s="98">
        <f t="shared" ref="P245:P250" si="39">(D245+E245+F245+G245+H245+I245+J245+K245+L245+N245)/2</f>
        <v>4013</v>
      </c>
      <c r="Q245" s="96">
        <f t="shared" si="34"/>
        <v>12289</v>
      </c>
      <c r="R245" s="99">
        <f>(D245+E245+F245+G245+H245+I245+J245+K245+N245)*3%</f>
        <v>240.78</v>
      </c>
      <c r="S245" s="99">
        <f>(D245+E245+F245+G245+H245+I245+J245+K245+N245)*14%</f>
        <v>1123.6400000000001</v>
      </c>
      <c r="T245" s="99">
        <v>146.41</v>
      </c>
      <c r="U245" s="96">
        <v>0</v>
      </c>
      <c r="V245" s="17">
        <f t="shared" si="32"/>
        <v>1364.42</v>
      </c>
      <c r="W245" s="17">
        <f t="shared" si="35"/>
        <v>10924.58</v>
      </c>
      <c r="X245" s="51">
        <v>0</v>
      </c>
    </row>
    <row r="246" spans="1:24" ht="33.950000000000003" customHeight="1" x14ac:dyDescent="0.2">
      <c r="A246" s="72">
        <v>237</v>
      </c>
      <c r="B246" s="99" t="s">
        <v>673</v>
      </c>
      <c r="C246" s="99" t="s">
        <v>1021</v>
      </c>
      <c r="D246" s="104">
        <v>1074</v>
      </c>
      <c r="E246" s="102">
        <v>0</v>
      </c>
      <c r="F246" s="102">
        <v>0</v>
      </c>
      <c r="G246" s="102">
        <v>1000</v>
      </c>
      <c r="H246" s="102">
        <v>0</v>
      </c>
      <c r="I246" s="102">
        <v>0</v>
      </c>
      <c r="J246" s="102">
        <v>0</v>
      </c>
      <c r="K246" s="102">
        <v>0</v>
      </c>
      <c r="L246" s="102">
        <v>600</v>
      </c>
      <c r="M246" s="102">
        <v>250</v>
      </c>
      <c r="N246" s="102">
        <v>0</v>
      </c>
      <c r="O246" s="102">
        <v>0</v>
      </c>
      <c r="P246" s="98">
        <f t="shared" si="39"/>
        <v>1337</v>
      </c>
      <c r="Q246" s="96">
        <f t="shared" si="34"/>
        <v>4261</v>
      </c>
      <c r="R246" s="99">
        <f>(D246+E246+F246+G246+H246+I246+J246+K246+N246+L246)*3%</f>
        <v>80.22</v>
      </c>
      <c r="S246" s="99">
        <f>(D246+E246+F246+G246+H246+I246+J246+K246+N246+L246)*11%</f>
        <v>294.14</v>
      </c>
      <c r="T246" s="99">
        <v>0</v>
      </c>
      <c r="U246" s="96">
        <v>0</v>
      </c>
      <c r="V246" s="17">
        <f t="shared" si="32"/>
        <v>374.36</v>
      </c>
      <c r="W246" s="17">
        <f t="shared" si="35"/>
        <v>3886.64</v>
      </c>
      <c r="X246" s="51">
        <v>0</v>
      </c>
    </row>
    <row r="247" spans="1:24" ht="33.950000000000003" customHeight="1" x14ac:dyDescent="0.2">
      <c r="A247" s="72">
        <v>238</v>
      </c>
      <c r="B247" s="99" t="s">
        <v>674</v>
      </c>
      <c r="C247" s="99" t="s">
        <v>990</v>
      </c>
      <c r="D247" s="104">
        <v>1074</v>
      </c>
      <c r="E247" s="102">
        <v>600</v>
      </c>
      <c r="F247" s="102">
        <v>0</v>
      </c>
      <c r="G247" s="102">
        <v>1000</v>
      </c>
      <c r="H247" s="102">
        <v>0</v>
      </c>
      <c r="I247" s="102">
        <v>0</v>
      </c>
      <c r="J247" s="102">
        <v>0</v>
      </c>
      <c r="K247" s="102">
        <v>0</v>
      </c>
      <c r="L247" s="102">
        <v>0</v>
      </c>
      <c r="M247" s="102">
        <v>250</v>
      </c>
      <c r="N247" s="102">
        <v>0</v>
      </c>
      <c r="O247" s="102">
        <v>0</v>
      </c>
      <c r="P247" s="98">
        <f t="shared" si="39"/>
        <v>1337</v>
      </c>
      <c r="Q247" s="96">
        <f t="shared" si="34"/>
        <v>4261</v>
      </c>
      <c r="R247" s="99">
        <f t="shared" ref="R247:R254" si="40">(D247+E247+F247+G247+H247+I247+J247+K247+N247)*3%</f>
        <v>80.22</v>
      </c>
      <c r="S247" s="99">
        <f>(D247+E247+F247+G247+H247+I247+J247+K247+N247)*11%</f>
        <v>294.14</v>
      </c>
      <c r="T247" s="99">
        <v>0</v>
      </c>
      <c r="U247" s="96">
        <v>0</v>
      </c>
      <c r="V247" s="17">
        <f t="shared" si="32"/>
        <v>374.36</v>
      </c>
      <c r="W247" s="17">
        <f t="shared" si="35"/>
        <v>3886.64</v>
      </c>
      <c r="X247" s="51">
        <v>0</v>
      </c>
    </row>
    <row r="248" spans="1:24" ht="33.950000000000003" customHeight="1" x14ac:dyDescent="0.2">
      <c r="A248" s="72">
        <v>239</v>
      </c>
      <c r="B248" s="99" t="s">
        <v>675</v>
      </c>
      <c r="C248" s="103" t="s">
        <v>448</v>
      </c>
      <c r="D248" s="104">
        <v>1350</v>
      </c>
      <c r="E248" s="102">
        <v>2000</v>
      </c>
      <c r="F248" s="102">
        <v>0</v>
      </c>
      <c r="G248" s="102">
        <v>0</v>
      </c>
      <c r="H248" s="102">
        <v>1600</v>
      </c>
      <c r="I248" s="102">
        <v>2900</v>
      </c>
      <c r="J248" s="102">
        <v>0</v>
      </c>
      <c r="K248" s="102">
        <v>0</v>
      </c>
      <c r="L248" s="102">
        <v>0</v>
      </c>
      <c r="M248" s="102">
        <v>250</v>
      </c>
      <c r="N248" s="102">
        <v>0</v>
      </c>
      <c r="O248" s="102">
        <v>0</v>
      </c>
      <c r="P248" s="98">
        <f t="shared" si="39"/>
        <v>3925</v>
      </c>
      <c r="Q248" s="96">
        <f t="shared" si="34"/>
        <v>12025</v>
      </c>
      <c r="R248" s="99">
        <f t="shared" si="40"/>
        <v>235.5</v>
      </c>
      <c r="S248" s="99">
        <f>(D248+E248+F248+G248+H248+I248+J248+K248+N248)*13%</f>
        <v>1020.5</v>
      </c>
      <c r="T248" s="99"/>
      <c r="U248" s="96">
        <v>0</v>
      </c>
      <c r="V248" s="17">
        <f t="shared" si="32"/>
        <v>1256</v>
      </c>
      <c r="W248" s="17">
        <f t="shared" si="35"/>
        <v>10769</v>
      </c>
      <c r="X248" s="51">
        <v>0</v>
      </c>
    </row>
    <row r="249" spans="1:24" ht="33.950000000000003" customHeight="1" x14ac:dyDescent="0.2">
      <c r="A249" s="72">
        <v>240</v>
      </c>
      <c r="B249" s="99" t="s">
        <v>676</v>
      </c>
      <c r="C249" s="99" t="s">
        <v>448</v>
      </c>
      <c r="D249" s="104">
        <v>1350</v>
      </c>
      <c r="E249" s="102">
        <v>2000</v>
      </c>
      <c r="F249" s="102">
        <v>0</v>
      </c>
      <c r="G249" s="102">
        <v>0</v>
      </c>
      <c r="H249" s="102">
        <v>0</v>
      </c>
      <c r="I249" s="102">
        <v>4500</v>
      </c>
      <c r="J249" s="102">
        <v>0</v>
      </c>
      <c r="K249" s="102">
        <v>75</v>
      </c>
      <c r="L249" s="102">
        <v>0</v>
      </c>
      <c r="M249" s="102">
        <v>250</v>
      </c>
      <c r="N249" s="102">
        <v>0</v>
      </c>
      <c r="O249" s="102">
        <v>0</v>
      </c>
      <c r="P249" s="98">
        <f t="shared" si="39"/>
        <v>3962.5</v>
      </c>
      <c r="Q249" s="96">
        <f t="shared" si="34"/>
        <v>12137.5</v>
      </c>
      <c r="R249" s="99">
        <f t="shared" si="40"/>
        <v>237.75</v>
      </c>
      <c r="S249" s="99">
        <f>(D249+E249+F249+G249+H249+I249+J249+K249+N249)*13%</f>
        <v>1030.25</v>
      </c>
      <c r="T249" s="99">
        <v>146.18</v>
      </c>
      <c r="U249" s="96">
        <v>0</v>
      </c>
      <c r="V249" s="17">
        <f t="shared" si="32"/>
        <v>1268</v>
      </c>
      <c r="W249" s="17">
        <f t="shared" si="35"/>
        <v>10869.5</v>
      </c>
      <c r="X249" s="51">
        <v>0</v>
      </c>
    </row>
    <row r="250" spans="1:24" ht="33.950000000000003" customHeight="1" x14ac:dyDescent="0.2">
      <c r="A250" s="72">
        <v>241</v>
      </c>
      <c r="B250" s="99" t="s">
        <v>677</v>
      </c>
      <c r="C250" s="99" t="s">
        <v>1002</v>
      </c>
      <c r="D250" s="104">
        <v>1634</v>
      </c>
      <c r="E250" s="102">
        <v>2400</v>
      </c>
      <c r="F250" s="102">
        <v>0</v>
      </c>
      <c r="G250" s="102">
        <v>0</v>
      </c>
      <c r="H250" s="102">
        <v>3000</v>
      </c>
      <c r="I250" s="102">
        <v>2400</v>
      </c>
      <c r="J250" s="102">
        <v>0</v>
      </c>
      <c r="K250" s="102">
        <v>0</v>
      </c>
      <c r="L250" s="102">
        <v>0</v>
      </c>
      <c r="M250" s="102">
        <v>250</v>
      </c>
      <c r="N250" s="102">
        <v>0</v>
      </c>
      <c r="O250" s="102">
        <v>0</v>
      </c>
      <c r="P250" s="98">
        <f t="shared" si="39"/>
        <v>4717</v>
      </c>
      <c r="Q250" s="96">
        <f t="shared" si="34"/>
        <v>14401</v>
      </c>
      <c r="R250" s="99">
        <f t="shared" si="40"/>
        <v>283.02</v>
      </c>
      <c r="S250" s="99">
        <f>(D250+E250+F250+G250+H250+I250+J250+K250+N250)*14%</f>
        <v>1320.76</v>
      </c>
      <c r="T250" s="99">
        <v>204.84</v>
      </c>
      <c r="U250" s="96">
        <v>0</v>
      </c>
      <c r="V250" s="17">
        <f t="shared" si="32"/>
        <v>1603.78</v>
      </c>
      <c r="W250" s="17">
        <f t="shared" si="35"/>
        <v>12797.22</v>
      </c>
      <c r="X250" s="51">
        <v>0</v>
      </c>
    </row>
    <row r="251" spans="1:24" ht="33.950000000000003" customHeight="1" x14ac:dyDescent="0.2">
      <c r="A251" s="72">
        <v>242</v>
      </c>
      <c r="B251" s="99" t="s">
        <v>678</v>
      </c>
      <c r="C251" s="99" t="s">
        <v>679</v>
      </c>
      <c r="D251" s="104">
        <f>(485*2)+362</f>
        <v>1332</v>
      </c>
      <c r="E251" s="102">
        <v>0</v>
      </c>
      <c r="F251" s="102">
        <f>362+485</f>
        <v>847</v>
      </c>
      <c r="G251" s="102">
        <v>0</v>
      </c>
      <c r="H251" s="102">
        <v>0</v>
      </c>
      <c r="I251" s="102">
        <v>0</v>
      </c>
      <c r="J251" s="102">
        <v>0</v>
      </c>
      <c r="K251" s="102">
        <v>0</v>
      </c>
      <c r="L251" s="102">
        <v>0</v>
      </c>
      <c r="M251" s="102">
        <v>0</v>
      </c>
      <c r="N251" s="102">
        <v>0</v>
      </c>
      <c r="O251" s="102">
        <v>0</v>
      </c>
      <c r="P251" s="98">
        <f>(362*2)+485</f>
        <v>1209</v>
      </c>
      <c r="Q251" s="96">
        <f t="shared" si="34"/>
        <v>3388</v>
      </c>
      <c r="R251" s="99">
        <f t="shared" si="40"/>
        <v>65.37</v>
      </c>
      <c r="S251" s="99">
        <f>(D251+E251+F251+G251+H251+I251+J251+K251+N251)*11%</f>
        <v>239.69</v>
      </c>
      <c r="T251" s="99">
        <v>0</v>
      </c>
      <c r="U251" s="96">
        <v>0</v>
      </c>
      <c r="V251" s="17">
        <f t="shared" ref="V251:V301" si="41">(R251+S251+U251)</f>
        <v>305.06</v>
      </c>
      <c r="W251" s="17">
        <f t="shared" si="35"/>
        <v>3082.94</v>
      </c>
      <c r="X251" s="51">
        <v>0</v>
      </c>
    </row>
    <row r="252" spans="1:24" ht="33.950000000000003" customHeight="1" x14ac:dyDescent="0.2">
      <c r="A252" s="72">
        <v>243</v>
      </c>
      <c r="B252" s="99" t="s">
        <v>680</v>
      </c>
      <c r="C252" s="99" t="s">
        <v>917</v>
      </c>
      <c r="D252" s="104">
        <v>1476</v>
      </c>
      <c r="E252" s="102">
        <v>2000</v>
      </c>
      <c r="F252" s="102">
        <v>0</v>
      </c>
      <c r="G252" s="102">
        <v>1900</v>
      </c>
      <c r="H252" s="102">
        <v>0</v>
      </c>
      <c r="I252" s="102">
        <v>2600</v>
      </c>
      <c r="J252" s="102">
        <v>0</v>
      </c>
      <c r="K252" s="102">
        <v>50</v>
      </c>
      <c r="L252" s="102">
        <v>0</v>
      </c>
      <c r="M252" s="102">
        <v>250</v>
      </c>
      <c r="N252" s="102">
        <v>0</v>
      </c>
      <c r="O252" s="102">
        <v>0</v>
      </c>
      <c r="P252" s="98">
        <f t="shared" ref="P252:P262" si="42">(D252+E252+F252+G252+H252+I252+J252+K252+L252+N252)/2</f>
        <v>4013</v>
      </c>
      <c r="Q252" s="96">
        <f t="shared" si="34"/>
        <v>12289</v>
      </c>
      <c r="R252" s="99">
        <f t="shared" si="40"/>
        <v>240.78</v>
      </c>
      <c r="S252" s="99">
        <f>(D252+E252+F252+G252+H252+I252+J252+K252+N252)*14%</f>
        <v>1123.6400000000001</v>
      </c>
      <c r="T252" s="99">
        <v>146.41</v>
      </c>
      <c r="U252" s="96">
        <v>0</v>
      </c>
      <c r="V252" s="17">
        <f t="shared" si="41"/>
        <v>1364.42</v>
      </c>
      <c r="W252" s="17">
        <f t="shared" si="35"/>
        <v>10924.58</v>
      </c>
      <c r="X252" s="51">
        <v>0</v>
      </c>
    </row>
    <row r="253" spans="1:24" ht="33.950000000000003" customHeight="1" x14ac:dyDescent="0.2">
      <c r="A253" s="72">
        <v>244</v>
      </c>
      <c r="B253" s="99" t="s">
        <v>681</v>
      </c>
      <c r="C253" s="99" t="s">
        <v>448</v>
      </c>
      <c r="D253" s="104">
        <v>1350</v>
      </c>
      <c r="E253" s="102">
        <v>2000</v>
      </c>
      <c r="F253" s="102">
        <v>0</v>
      </c>
      <c r="G253" s="102">
        <v>0</v>
      </c>
      <c r="H253" s="102">
        <v>0</v>
      </c>
      <c r="I253" s="102">
        <v>4500</v>
      </c>
      <c r="J253" s="102">
        <v>0</v>
      </c>
      <c r="K253" s="102">
        <v>0</v>
      </c>
      <c r="L253" s="102">
        <v>0</v>
      </c>
      <c r="M253" s="102">
        <v>250</v>
      </c>
      <c r="N253" s="102">
        <v>0</v>
      </c>
      <c r="O253" s="102">
        <v>0</v>
      </c>
      <c r="P253" s="98">
        <f t="shared" si="42"/>
        <v>3925</v>
      </c>
      <c r="Q253" s="96">
        <f t="shared" si="34"/>
        <v>12025</v>
      </c>
      <c r="R253" s="99">
        <f t="shared" si="40"/>
        <v>235.5</v>
      </c>
      <c r="S253" s="99">
        <f>(D253+E253+F253+G253+H253+I253+J253+K253+N253)*13%</f>
        <v>1020.5</v>
      </c>
      <c r="T253" s="99">
        <v>143.06</v>
      </c>
      <c r="U253" s="96">
        <v>0</v>
      </c>
      <c r="V253" s="17">
        <f t="shared" si="41"/>
        <v>1256</v>
      </c>
      <c r="W253" s="17">
        <f t="shared" si="35"/>
        <v>10769</v>
      </c>
      <c r="X253" s="51">
        <v>0</v>
      </c>
    </row>
    <row r="254" spans="1:24" ht="33.950000000000003" customHeight="1" x14ac:dyDescent="0.2">
      <c r="A254" s="72">
        <v>245</v>
      </c>
      <c r="B254" s="99" t="s">
        <v>682</v>
      </c>
      <c r="C254" s="99" t="s">
        <v>579</v>
      </c>
      <c r="D254" s="104">
        <v>2425</v>
      </c>
      <c r="E254" s="102">
        <v>0</v>
      </c>
      <c r="F254" s="102">
        <v>1212.5</v>
      </c>
      <c r="G254" s="102">
        <v>0</v>
      </c>
      <c r="H254" s="102">
        <v>0</v>
      </c>
      <c r="I254" s="102">
        <v>0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02">
        <v>0</v>
      </c>
      <c r="P254" s="98">
        <f t="shared" si="42"/>
        <v>1818.75</v>
      </c>
      <c r="Q254" s="96">
        <f t="shared" si="34"/>
        <v>5456.25</v>
      </c>
      <c r="R254" s="99">
        <f t="shared" si="40"/>
        <v>109.13</v>
      </c>
      <c r="S254" s="99">
        <f>(D254+E254+F254+G254+H254+I254+J254+K254+N254)*11%</f>
        <v>400.13</v>
      </c>
      <c r="T254" s="99">
        <v>0</v>
      </c>
      <c r="U254" s="96">
        <v>0</v>
      </c>
      <c r="V254" s="17">
        <f t="shared" si="41"/>
        <v>509.26</v>
      </c>
      <c r="W254" s="17">
        <f t="shared" si="35"/>
        <v>4946.99</v>
      </c>
      <c r="X254" s="51">
        <v>0</v>
      </c>
    </row>
    <row r="255" spans="1:24" ht="33.950000000000003" customHeight="1" x14ac:dyDescent="0.2">
      <c r="A255" s="72">
        <v>246</v>
      </c>
      <c r="B255" s="99" t="s">
        <v>683</v>
      </c>
      <c r="C255" s="99" t="s">
        <v>1022</v>
      </c>
      <c r="D255" s="104">
        <v>1074</v>
      </c>
      <c r="E255" s="102">
        <v>400</v>
      </c>
      <c r="F255" s="102">
        <v>0</v>
      </c>
      <c r="G255" s="102">
        <v>1000</v>
      </c>
      <c r="H255" s="102">
        <v>0</v>
      </c>
      <c r="I255" s="102">
        <v>0</v>
      </c>
      <c r="J255" s="102">
        <v>0</v>
      </c>
      <c r="K255" s="102">
        <v>75</v>
      </c>
      <c r="L255" s="102">
        <v>200</v>
      </c>
      <c r="M255" s="102">
        <v>250</v>
      </c>
      <c r="N255" s="102">
        <v>0</v>
      </c>
      <c r="O255" s="102">
        <v>0</v>
      </c>
      <c r="P255" s="98">
        <f t="shared" si="42"/>
        <v>1374.5</v>
      </c>
      <c r="Q255" s="96">
        <f t="shared" si="34"/>
        <v>4373.5</v>
      </c>
      <c r="R255" s="99">
        <f>(D255+E255+F255+G255+H255+I255+J255+K255+N255+L255)*3%</f>
        <v>82.47</v>
      </c>
      <c r="S255" s="99">
        <f>(D255+E255+F255+G255+H255+I255+J255+K255+N255+L255)*12%</f>
        <v>329.88</v>
      </c>
      <c r="T255" s="99">
        <v>0</v>
      </c>
      <c r="U255" s="96">
        <v>0</v>
      </c>
      <c r="V255" s="17">
        <f t="shared" si="41"/>
        <v>412.35</v>
      </c>
      <c r="W255" s="17">
        <f t="shared" si="35"/>
        <v>3961.15</v>
      </c>
      <c r="X255" s="51">
        <v>0</v>
      </c>
    </row>
    <row r="256" spans="1:24" ht="33.950000000000003" customHeight="1" x14ac:dyDescent="0.2">
      <c r="A256" s="72">
        <v>247</v>
      </c>
      <c r="B256" s="99" t="s">
        <v>684</v>
      </c>
      <c r="C256" s="99" t="s">
        <v>446</v>
      </c>
      <c r="D256" s="104">
        <v>1074</v>
      </c>
      <c r="E256" s="102">
        <v>400</v>
      </c>
      <c r="F256" s="102">
        <v>0</v>
      </c>
      <c r="G256" s="102">
        <v>1000</v>
      </c>
      <c r="H256" s="102">
        <v>0</v>
      </c>
      <c r="I256" s="102">
        <v>0</v>
      </c>
      <c r="J256" s="102">
        <v>0</v>
      </c>
      <c r="K256" s="102">
        <v>50</v>
      </c>
      <c r="L256" s="102">
        <v>200</v>
      </c>
      <c r="M256" s="102">
        <v>250</v>
      </c>
      <c r="N256" s="102">
        <v>0</v>
      </c>
      <c r="O256" s="102">
        <v>0</v>
      </c>
      <c r="P256" s="98">
        <f t="shared" si="42"/>
        <v>1362</v>
      </c>
      <c r="Q256" s="96">
        <f t="shared" si="34"/>
        <v>4336</v>
      </c>
      <c r="R256" s="99">
        <f>(D256+E256+F256+G256+H256+I256+J256+K256+L256+N256)*3%</f>
        <v>81.72</v>
      </c>
      <c r="S256" s="99">
        <f>(D256+E256+F256+G256+H256+I256+J256+K256+L256+N256)*11%</f>
        <v>299.64</v>
      </c>
      <c r="T256" s="99">
        <v>0</v>
      </c>
      <c r="U256" s="96">
        <v>0</v>
      </c>
      <c r="V256" s="17">
        <f t="shared" si="41"/>
        <v>381.36</v>
      </c>
      <c r="W256" s="17">
        <f t="shared" si="35"/>
        <v>3954.64</v>
      </c>
      <c r="X256" s="51">
        <v>0</v>
      </c>
    </row>
    <row r="257" spans="1:24" ht="33.950000000000003" customHeight="1" x14ac:dyDescent="0.2">
      <c r="A257" s="72">
        <v>248</v>
      </c>
      <c r="B257" s="99" t="s">
        <v>685</v>
      </c>
      <c r="C257" s="99" t="s">
        <v>749</v>
      </c>
      <c r="D257" s="104">
        <v>1476</v>
      </c>
      <c r="E257" s="102">
        <v>2000</v>
      </c>
      <c r="F257" s="102">
        <v>0</v>
      </c>
      <c r="G257" s="102">
        <v>1900</v>
      </c>
      <c r="H257" s="102">
        <v>0</v>
      </c>
      <c r="I257" s="102">
        <v>2600</v>
      </c>
      <c r="J257" s="102">
        <v>0</v>
      </c>
      <c r="K257" s="102">
        <v>50</v>
      </c>
      <c r="L257" s="102">
        <v>0</v>
      </c>
      <c r="M257" s="102">
        <v>250</v>
      </c>
      <c r="N257" s="102">
        <v>0</v>
      </c>
      <c r="O257" s="102">
        <v>0</v>
      </c>
      <c r="P257" s="98">
        <f t="shared" si="42"/>
        <v>4013</v>
      </c>
      <c r="Q257" s="96">
        <f t="shared" si="34"/>
        <v>12289</v>
      </c>
      <c r="R257" s="99">
        <f t="shared" ref="R257:R286" si="43">(D257+E257+F257+G257+H257+I257+J257+K257+N257)*3%</f>
        <v>240.78</v>
      </c>
      <c r="S257" s="99">
        <f>(D257+E257+F257+G257+H257+I257+J257+K257+N257)*14%</f>
        <v>1123.6400000000001</v>
      </c>
      <c r="T257" s="99">
        <v>146.41</v>
      </c>
      <c r="U257" s="96">
        <v>0</v>
      </c>
      <c r="V257" s="17">
        <f t="shared" si="41"/>
        <v>1364.42</v>
      </c>
      <c r="W257" s="17">
        <f t="shared" si="35"/>
        <v>10924.58</v>
      </c>
      <c r="X257" s="51">
        <v>0</v>
      </c>
    </row>
    <row r="258" spans="1:24" ht="33.950000000000003" customHeight="1" x14ac:dyDescent="0.2">
      <c r="A258" s="72">
        <v>249</v>
      </c>
      <c r="B258" s="99" t="s">
        <v>686</v>
      </c>
      <c r="C258" s="99" t="s">
        <v>492</v>
      </c>
      <c r="D258" s="104">
        <v>1223</v>
      </c>
      <c r="E258" s="99">
        <f>2000</f>
        <v>2000</v>
      </c>
      <c r="F258" s="102">
        <v>0</v>
      </c>
      <c r="G258" s="102">
        <v>0</v>
      </c>
      <c r="H258" s="102">
        <v>1300</v>
      </c>
      <c r="I258" s="102">
        <f>3200</f>
        <v>3200</v>
      </c>
      <c r="J258" s="102">
        <v>0</v>
      </c>
      <c r="K258" s="102">
        <v>50</v>
      </c>
      <c r="L258" s="102">
        <v>0</v>
      </c>
      <c r="M258" s="102">
        <v>250</v>
      </c>
      <c r="N258" s="102">
        <v>0</v>
      </c>
      <c r="O258" s="102">
        <v>0</v>
      </c>
      <c r="P258" s="98">
        <f t="shared" si="42"/>
        <v>3886.5</v>
      </c>
      <c r="Q258" s="96">
        <f t="shared" si="34"/>
        <v>11909.5</v>
      </c>
      <c r="R258" s="99">
        <f t="shared" si="43"/>
        <v>233.19</v>
      </c>
      <c r="S258" s="99">
        <f>(D258+E258+F258+G258+H258+I258+J258+K258+N258)*13%</f>
        <v>1010.49</v>
      </c>
      <c r="T258" s="99">
        <v>139.80000000000001</v>
      </c>
      <c r="U258" s="96">
        <v>0</v>
      </c>
      <c r="V258" s="17">
        <f t="shared" si="41"/>
        <v>1243.68</v>
      </c>
      <c r="W258" s="17">
        <f t="shared" si="35"/>
        <v>10665.82</v>
      </c>
      <c r="X258" s="51">
        <v>0</v>
      </c>
    </row>
    <row r="259" spans="1:24" ht="42.75" customHeight="1" x14ac:dyDescent="0.2">
      <c r="A259" s="72">
        <v>250</v>
      </c>
      <c r="B259" s="99" t="s">
        <v>687</v>
      </c>
      <c r="C259" s="99" t="s">
        <v>987</v>
      </c>
      <c r="D259" s="104">
        <f>(485*4)+1476</f>
        <v>3416</v>
      </c>
      <c r="E259" s="102">
        <v>2000</v>
      </c>
      <c r="F259" s="102">
        <f>606.25*4</f>
        <v>2425</v>
      </c>
      <c r="G259" s="102">
        <v>0</v>
      </c>
      <c r="H259" s="102">
        <v>0</v>
      </c>
      <c r="I259" s="102">
        <v>4500</v>
      </c>
      <c r="J259" s="102">
        <v>0</v>
      </c>
      <c r="K259" s="102">
        <v>0</v>
      </c>
      <c r="L259" s="102">
        <v>0</v>
      </c>
      <c r="M259" s="102">
        <v>250</v>
      </c>
      <c r="N259" s="102">
        <v>0</v>
      </c>
      <c r="O259" s="102">
        <v>0</v>
      </c>
      <c r="P259" s="98">
        <f t="shared" si="42"/>
        <v>6170.5</v>
      </c>
      <c r="Q259" s="96">
        <f t="shared" si="34"/>
        <v>18761.5</v>
      </c>
      <c r="R259" s="99">
        <f>(D259+E259+F259+G259+H259+I259+J259+K259+N259)*3%</f>
        <v>370.23</v>
      </c>
      <c r="S259" s="99">
        <f>(D259+E259+F259+G259+H259+I259+J259+K259+N259)*15%</f>
        <v>1851.15</v>
      </c>
      <c r="T259" s="99">
        <v>331.66</v>
      </c>
      <c r="U259" s="96">
        <v>0</v>
      </c>
      <c r="V259" s="17">
        <f t="shared" si="41"/>
        <v>2221.38</v>
      </c>
      <c r="W259" s="17">
        <f t="shared" si="35"/>
        <v>16540.12</v>
      </c>
      <c r="X259" s="51">
        <v>0</v>
      </c>
    </row>
    <row r="260" spans="1:24" ht="33.950000000000003" customHeight="1" x14ac:dyDescent="0.2">
      <c r="A260" s="72">
        <v>251</v>
      </c>
      <c r="B260" s="99" t="s">
        <v>688</v>
      </c>
      <c r="C260" s="99" t="s">
        <v>622</v>
      </c>
      <c r="D260" s="104">
        <v>1350</v>
      </c>
      <c r="E260" s="102">
        <v>1500</v>
      </c>
      <c r="F260" s="102">
        <v>0</v>
      </c>
      <c r="G260" s="102">
        <v>0</v>
      </c>
      <c r="H260" s="102">
        <v>1600</v>
      </c>
      <c r="I260" s="102">
        <v>0</v>
      </c>
      <c r="J260" s="102">
        <v>0</v>
      </c>
      <c r="K260" s="102">
        <v>0</v>
      </c>
      <c r="L260" s="102">
        <v>0</v>
      </c>
      <c r="M260" s="102">
        <v>250</v>
      </c>
      <c r="N260" s="102">
        <v>0</v>
      </c>
      <c r="O260" s="102">
        <v>0</v>
      </c>
      <c r="P260" s="98">
        <f t="shared" si="42"/>
        <v>2225</v>
      </c>
      <c r="Q260" s="96">
        <f t="shared" si="34"/>
        <v>6925</v>
      </c>
      <c r="R260" s="99">
        <f t="shared" si="43"/>
        <v>133.5</v>
      </c>
      <c r="S260" s="99">
        <f>(D260+E260+F260+G260+H260+I260+J260+K260+N260)*11%</f>
        <v>489.5</v>
      </c>
      <c r="T260" s="99">
        <v>2.46</v>
      </c>
      <c r="U260" s="96">
        <v>0</v>
      </c>
      <c r="V260" s="17">
        <f t="shared" si="41"/>
        <v>623</v>
      </c>
      <c r="W260" s="17">
        <f t="shared" si="35"/>
        <v>6302</v>
      </c>
      <c r="X260" s="51">
        <v>0</v>
      </c>
    </row>
    <row r="261" spans="1:24" ht="33.950000000000003" customHeight="1" x14ac:dyDescent="0.2">
      <c r="A261" s="72">
        <v>252</v>
      </c>
      <c r="B261" s="99" t="s">
        <v>689</v>
      </c>
      <c r="C261" s="99" t="s">
        <v>588</v>
      </c>
      <c r="D261" s="104">
        <v>1039</v>
      </c>
      <c r="E261" s="102">
        <v>0</v>
      </c>
      <c r="F261" s="102">
        <v>0</v>
      </c>
      <c r="G261" s="102">
        <v>1000</v>
      </c>
      <c r="H261" s="102">
        <v>0</v>
      </c>
      <c r="I261" s="102">
        <v>0</v>
      </c>
      <c r="J261" s="102">
        <v>0</v>
      </c>
      <c r="K261" s="102">
        <v>0</v>
      </c>
      <c r="L261" s="102">
        <v>600</v>
      </c>
      <c r="M261" s="102">
        <v>250</v>
      </c>
      <c r="N261" s="102">
        <v>0</v>
      </c>
      <c r="O261" s="102">
        <v>0</v>
      </c>
      <c r="P261" s="98">
        <f t="shared" si="42"/>
        <v>1319.5</v>
      </c>
      <c r="Q261" s="96">
        <f t="shared" si="34"/>
        <v>4208.5</v>
      </c>
      <c r="R261" s="99">
        <f>(D261+E261+F261+G261+H261+I261+J261+K261+N261+L261)*3%</f>
        <v>79.17</v>
      </c>
      <c r="S261" s="99">
        <f>(D261+E261+F261+G261+H261+I261+J261+K261+N261+L261)*11%</f>
        <v>290.29000000000002</v>
      </c>
      <c r="T261" s="99">
        <v>0</v>
      </c>
      <c r="U261" s="96">
        <v>0</v>
      </c>
      <c r="V261" s="17">
        <f t="shared" si="41"/>
        <v>369.46</v>
      </c>
      <c r="W261" s="17">
        <f t="shared" si="35"/>
        <v>3839.04</v>
      </c>
      <c r="X261" s="51">
        <v>0</v>
      </c>
    </row>
    <row r="262" spans="1:24" ht="44.25" customHeight="1" x14ac:dyDescent="0.2">
      <c r="A262" s="72">
        <v>253</v>
      </c>
      <c r="B262" s="99" t="s">
        <v>690</v>
      </c>
      <c r="C262" s="99" t="s">
        <v>990</v>
      </c>
      <c r="D262" s="104">
        <v>1074</v>
      </c>
      <c r="E262" s="102">
        <v>400</v>
      </c>
      <c r="F262" s="102">
        <v>0</v>
      </c>
      <c r="G262" s="102">
        <v>600</v>
      </c>
      <c r="H262" s="102">
        <v>0</v>
      </c>
      <c r="I262" s="102">
        <v>1400</v>
      </c>
      <c r="J262" s="102">
        <v>0</v>
      </c>
      <c r="K262" s="102">
        <v>50</v>
      </c>
      <c r="L262" s="102">
        <v>0</v>
      </c>
      <c r="M262" s="102">
        <v>250</v>
      </c>
      <c r="N262" s="102">
        <v>0</v>
      </c>
      <c r="O262" s="102">
        <v>0</v>
      </c>
      <c r="P262" s="98">
        <f t="shared" si="42"/>
        <v>1762</v>
      </c>
      <c r="Q262" s="96">
        <f t="shared" si="34"/>
        <v>5536</v>
      </c>
      <c r="R262" s="99">
        <f t="shared" si="43"/>
        <v>105.72</v>
      </c>
      <c r="S262" s="99">
        <f>(D262+E262+F262+G262+H262+I262+J262+K262+N262)*11%</f>
        <v>387.64</v>
      </c>
      <c r="T262" s="99">
        <v>0</v>
      </c>
      <c r="U262" s="96">
        <v>0</v>
      </c>
      <c r="V262" s="17">
        <f t="shared" si="41"/>
        <v>493.36</v>
      </c>
      <c r="W262" s="17">
        <f t="shared" si="35"/>
        <v>5042.6400000000003</v>
      </c>
      <c r="X262" s="51">
        <v>0</v>
      </c>
    </row>
    <row r="263" spans="1:24" ht="38.25" customHeight="1" x14ac:dyDescent="0.2">
      <c r="A263" s="72">
        <v>254</v>
      </c>
      <c r="B263" s="99" t="s">
        <v>691</v>
      </c>
      <c r="C263" s="99" t="s">
        <v>995</v>
      </c>
      <c r="D263" s="104">
        <f>(485*2)+1476</f>
        <v>2446</v>
      </c>
      <c r="E263" s="102">
        <v>650</v>
      </c>
      <c r="F263" s="102">
        <f>606.25*2</f>
        <v>1212.5</v>
      </c>
      <c r="G263" s="102">
        <v>1000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250</v>
      </c>
      <c r="N263" s="102">
        <v>0</v>
      </c>
      <c r="O263" s="102">
        <v>0</v>
      </c>
      <c r="P263" s="98">
        <f>(545.63*2)+1563</f>
        <v>2654.26</v>
      </c>
      <c r="Q263" s="96">
        <f t="shared" si="34"/>
        <v>8212.76</v>
      </c>
      <c r="R263" s="99">
        <f>(D263+E263+F263+G263+H263+I263+J263+K263+N263)*3%</f>
        <v>159.26</v>
      </c>
      <c r="S263" s="99">
        <f>(D263+E263+F263+G263+H263+I263+J263+K263+N263)*12%</f>
        <v>637.02</v>
      </c>
      <c r="T263" s="99">
        <v>38.11</v>
      </c>
      <c r="U263" s="96">
        <v>0</v>
      </c>
      <c r="V263" s="17">
        <f t="shared" si="41"/>
        <v>796.28</v>
      </c>
      <c r="W263" s="17">
        <f t="shared" si="35"/>
        <v>7416.48</v>
      </c>
      <c r="X263" s="51">
        <v>0</v>
      </c>
    </row>
    <row r="264" spans="1:24" ht="33.950000000000003" customHeight="1" x14ac:dyDescent="0.2">
      <c r="A264" s="72">
        <v>255</v>
      </c>
      <c r="B264" s="99" t="s">
        <v>692</v>
      </c>
      <c r="C264" s="99" t="s">
        <v>1002</v>
      </c>
      <c r="D264" s="104">
        <v>1634</v>
      </c>
      <c r="E264" s="102">
        <v>2400</v>
      </c>
      <c r="F264" s="102">
        <v>0</v>
      </c>
      <c r="G264" s="102">
        <v>0</v>
      </c>
      <c r="H264" s="102">
        <v>0</v>
      </c>
      <c r="I264" s="102">
        <v>5400</v>
      </c>
      <c r="J264" s="102">
        <v>0</v>
      </c>
      <c r="K264" s="102">
        <v>75</v>
      </c>
      <c r="L264" s="102">
        <v>0</v>
      </c>
      <c r="M264" s="102">
        <v>250</v>
      </c>
      <c r="N264" s="102">
        <v>0</v>
      </c>
      <c r="O264" s="102">
        <v>0</v>
      </c>
      <c r="P264" s="98">
        <f t="shared" ref="P264:P280" si="44">(D264+E264+F264+G264+H264+I264+J264+K264+L264+N264)/2</f>
        <v>4754.5</v>
      </c>
      <c r="Q264" s="96">
        <f t="shared" si="34"/>
        <v>14513.5</v>
      </c>
      <c r="R264" s="99">
        <f t="shared" si="43"/>
        <v>285.27</v>
      </c>
      <c r="S264" s="99">
        <f>(D264+E264+F264+G264+H264+I264+J264+K264+N264)*14%</f>
        <v>1331.26</v>
      </c>
      <c r="T264" s="99">
        <v>207.96</v>
      </c>
      <c r="U264" s="96">
        <v>0</v>
      </c>
      <c r="V264" s="17">
        <f t="shared" si="41"/>
        <v>1616.53</v>
      </c>
      <c r="W264" s="17">
        <f t="shared" si="35"/>
        <v>12896.97</v>
      </c>
      <c r="X264" s="51">
        <v>0</v>
      </c>
    </row>
    <row r="265" spans="1:24" ht="33.950000000000003" customHeight="1" x14ac:dyDescent="0.2">
      <c r="A265" s="72">
        <v>256</v>
      </c>
      <c r="B265" s="106" t="s">
        <v>789</v>
      </c>
      <c r="C265" s="99" t="s">
        <v>1014</v>
      </c>
      <c r="D265" s="120">
        <v>1223</v>
      </c>
      <c r="E265" s="102">
        <v>2000</v>
      </c>
      <c r="F265" s="102">
        <v>0</v>
      </c>
      <c r="G265" s="102">
        <v>0</v>
      </c>
      <c r="H265" s="120">
        <v>1300</v>
      </c>
      <c r="I265" s="120">
        <v>3200</v>
      </c>
      <c r="J265" s="102">
        <v>0</v>
      </c>
      <c r="K265" s="102">
        <v>0</v>
      </c>
      <c r="L265" s="102">
        <v>0</v>
      </c>
      <c r="M265" s="102">
        <v>250</v>
      </c>
      <c r="N265" s="102">
        <v>0</v>
      </c>
      <c r="O265" s="102">
        <v>0</v>
      </c>
      <c r="P265" s="98">
        <f t="shared" si="44"/>
        <v>3861.5</v>
      </c>
      <c r="Q265" s="96">
        <f t="shared" si="34"/>
        <v>11834.5</v>
      </c>
      <c r="R265" s="99">
        <f t="shared" si="43"/>
        <v>231.69</v>
      </c>
      <c r="S265" s="99">
        <f>(D265+E265+F265+G265+H265+I265+J265+K265+N265)*13%</f>
        <v>1003.99</v>
      </c>
      <c r="T265" s="99">
        <v>139.62</v>
      </c>
      <c r="U265" s="96">
        <v>0</v>
      </c>
      <c r="V265" s="17">
        <f t="shared" si="41"/>
        <v>1235.68</v>
      </c>
      <c r="W265" s="17">
        <f t="shared" si="35"/>
        <v>10598.82</v>
      </c>
      <c r="X265" s="51">
        <v>0</v>
      </c>
    </row>
    <row r="266" spans="1:24" ht="33.950000000000003" customHeight="1" x14ac:dyDescent="0.2">
      <c r="A266" s="72">
        <v>257</v>
      </c>
      <c r="B266" s="99" t="s">
        <v>693</v>
      </c>
      <c r="C266" s="99" t="s">
        <v>751</v>
      </c>
      <c r="D266" s="126">
        <v>1575</v>
      </c>
      <c r="E266" s="102">
        <v>800</v>
      </c>
      <c r="F266" s="102">
        <v>0</v>
      </c>
      <c r="G266" s="102">
        <v>1000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250</v>
      </c>
      <c r="N266" s="102">
        <v>0</v>
      </c>
      <c r="O266" s="102">
        <v>0</v>
      </c>
      <c r="P266" s="98">
        <f t="shared" si="44"/>
        <v>1687.5</v>
      </c>
      <c r="Q266" s="96">
        <f t="shared" ref="Q266:Q301" si="45">SUM(D266:N266)+P266</f>
        <v>5312.5</v>
      </c>
      <c r="R266" s="99">
        <f t="shared" si="43"/>
        <v>101.25</v>
      </c>
      <c r="S266" s="99">
        <f>(D266+E266+F266+G266+H266+I266+J266+K266+N266)*11%</f>
        <v>371.25</v>
      </c>
      <c r="T266" s="99">
        <v>0</v>
      </c>
      <c r="U266" s="96">
        <v>0</v>
      </c>
      <c r="V266" s="17">
        <f t="shared" si="41"/>
        <v>472.5</v>
      </c>
      <c r="W266" s="17">
        <f t="shared" ref="W266:W301" si="46">Q266-V266</f>
        <v>4840</v>
      </c>
      <c r="X266" s="51">
        <v>0</v>
      </c>
    </row>
    <row r="267" spans="1:24" ht="33.950000000000003" customHeight="1" x14ac:dyDescent="0.2">
      <c r="A267" s="72">
        <v>258</v>
      </c>
      <c r="B267" s="99" t="s">
        <v>694</v>
      </c>
      <c r="C267" s="99" t="s">
        <v>1030</v>
      </c>
      <c r="D267" s="104">
        <v>2425</v>
      </c>
      <c r="E267" s="102">
        <v>0</v>
      </c>
      <c r="F267" s="102">
        <v>3031.25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98">
        <f t="shared" si="44"/>
        <v>2728.13</v>
      </c>
      <c r="Q267" s="96">
        <f t="shared" si="45"/>
        <v>8184.38</v>
      </c>
      <c r="R267" s="99">
        <f t="shared" si="43"/>
        <v>163.69</v>
      </c>
      <c r="S267" s="99">
        <f>(D267+E267+F267+G267+H267+I267+J267+K267+N267)*12%</f>
        <v>654.75</v>
      </c>
      <c r="T267" s="99">
        <v>32.72</v>
      </c>
      <c r="U267" s="96">
        <v>0</v>
      </c>
      <c r="V267" s="17">
        <f t="shared" si="41"/>
        <v>818.44</v>
      </c>
      <c r="W267" s="17">
        <f t="shared" si="46"/>
        <v>7365.94</v>
      </c>
      <c r="X267" s="51">
        <v>0</v>
      </c>
    </row>
    <row r="268" spans="1:24" ht="33.950000000000003" customHeight="1" x14ac:dyDescent="0.2">
      <c r="A268" s="72">
        <v>259</v>
      </c>
      <c r="B268" s="99" t="s">
        <v>695</v>
      </c>
      <c r="C268" s="99" t="s">
        <v>696</v>
      </c>
      <c r="D268" s="104">
        <v>1575</v>
      </c>
      <c r="E268" s="102">
        <v>700</v>
      </c>
      <c r="F268" s="102">
        <v>0</v>
      </c>
      <c r="G268" s="102">
        <v>1000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250</v>
      </c>
      <c r="N268" s="102">
        <v>0</v>
      </c>
      <c r="O268" s="102">
        <v>0</v>
      </c>
      <c r="P268" s="98">
        <f t="shared" si="44"/>
        <v>1637.5</v>
      </c>
      <c r="Q268" s="96">
        <f t="shared" si="45"/>
        <v>5162.5</v>
      </c>
      <c r="R268" s="99">
        <f t="shared" si="43"/>
        <v>98.25</v>
      </c>
      <c r="S268" s="99">
        <f>(D268+E268+F268+G268+H268+I268+J268+K268+N268)*11%</f>
        <v>360.25</v>
      </c>
      <c r="T268" s="99">
        <v>0</v>
      </c>
      <c r="U268" s="96">
        <v>44.02</v>
      </c>
      <c r="V268" s="17">
        <f t="shared" si="41"/>
        <v>502.52</v>
      </c>
      <c r="W268" s="17">
        <f t="shared" si="46"/>
        <v>4659.9799999999996</v>
      </c>
      <c r="X268" s="51">
        <v>0</v>
      </c>
    </row>
    <row r="269" spans="1:24" ht="33.950000000000003" customHeight="1" x14ac:dyDescent="0.2">
      <c r="A269" s="72">
        <v>260</v>
      </c>
      <c r="B269" s="103" t="s">
        <v>732</v>
      </c>
      <c r="C269" s="99" t="s">
        <v>546</v>
      </c>
      <c r="D269" s="104">
        <v>1128</v>
      </c>
      <c r="E269" s="102">
        <v>0</v>
      </c>
      <c r="F269" s="102">
        <v>0</v>
      </c>
      <c r="G269" s="102">
        <v>1000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250</v>
      </c>
      <c r="N269" s="102">
        <v>0</v>
      </c>
      <c r="O269" s="102">
        <v>0</v>
      </c>
      <c r="P269" s="98">
        <f t="shared" si="44"/>
        <v>1064</v>
      </c>
      <c r="Q269" s="96">
        <f t="shared" si="45"/>
        <v>3442</v>
      </c>
      <c r="R269" s="99">
        <f t="shared" si="43"/>
        <v>63.84</v>
      </c>
      <c r="S269" s="99">
        <f>(D269+E269+F269+G269+H269+I269+J269+K269+N269)*11%</f>
        <v>234.08</v>
      </c>
      <c r="T269" s="99">
        <v>0</v>
      </c>
      <c r="U269" s="96">
        <v>0</v>
      </c>
      <c r="V269" s="17">
        <f t="shared" si="41"/>
        <v>297.92</v>
      </c>
      <c r="W269" s="17">
        <f t="shared" si="46"/>
        <v>3144.08</v>
      </c>
      <c r="X269" s="51">
        <v>0</v>
      </c>
    </row>
    <row r="270" spans="1:24" ht="48.75" customHeight="1" x14ac:dyDescent="0.2">
      <c r="A270" s="72">
        <v>261</v>
      </c>
      <c r="B270" s="99" t="s">
        <v>697</v>
      </c>
      <c r="C270" s="99" t="s">
        <v>989</v>
      </c>
      <c r="D270" s="104">
        <f>485*4</f>
        <v>1940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98">
        <f t="shared" si="44"/>
        <v>970</v>
      </c>
      <c r="Q270" s="96">
        <f t="shared" si="45"/>
        <v>2910</v>
      </c>
      <c r="R270" s="99">
        <f t="shared" si="43"/>
        <v>58.2</v>
      </c>
      <c r="S270" s="99">
        <f>(D270+E270+F270+G270+H270+I270+J270+K270+N270)*10%</f>
        <v>194</v>
      </c>
      <c r="T270" s="99">
        <v>0</v>
      </c>
      <c r="U270" s="96">
        <v>0</v>
      </c>
      <c r="V270" s="17">
        <f t="shared" si="41"/>
        <v>252.2</v>
      </c>
      <c r="W270" s="17">
        <f t="shared" si="46"/>
        <v>2657.8</v>
      </c>
      <c r="X270" s="51">
        <v>0</v>
      </c>
    </row>
    <row r="271" spans="1:24" ht="33.950000000000003" customHeight="1" x14ac:dyDescent="0.2">
      <c r="A271" s="72">
        <v>262</v>
      </c>
      <c r="B271" s="99" t="s">
        <v>698</v>
      </c>
      <c r="C271" s="99" t="s">
        <v>1002</v>
      </c>
      <c r="D271" s="104">
        <v>1634</v>
      </c>
      <c r="E271" s="102">
        <v>2400</v>
      </c>
      <c r="F271" s="102">
        <v>0</v>
      </c>
      <c r="G271" s="102">
        <v>0</v>
      </c>
      <c r="H271" s="102">
        <v>0</v>
      </c>
      <c r="I271" s="102">
        <v>5400</v>
      </c>
      <c r="J271" s="102">
        <v>0</v>
      </c>
      <c r="K271" s="102">
        <v>0</v>
      </c>
      <c r="L271" s="102">
        <v>0</v>
      </c>
      <c r="M271" s="102">
        <v>250</v>
      </c>
      <c r="N271" s="102">
        <v>0</v>
      </c>
      <c r="O271" s="102">
        <v>0</v>
      </c>
      <c r="P271" s="98">
        <f t="shared" si="44"/>
        <v>4717</v>
      </c>
      <c r="Q271" s="96">
        <f t="shared" si="45"/>
        <v>14401</v>
      </c>
      <c r="R271" s="99">
        <f t="shared" si="43"/>
        <v>283.02</v>
      </c>
      <c r="S271" s="99">
        <f>(D271+E271+F271+G271+H271+I271+J271+K271+N271)*14%</f>
        <v>1320.76</v>
      </c>
      <c r="T271" s="99">
        <v>204.84</v>
      </c>
      <c r="U271" s="96">
        <v>0</v>
      </c>
      <c r="V271" s="17">
        <f t="shared" si="41"/>
        <v>1603.78</v>
      </c>
      <c r="W271" s="17">
        <f t="shared" si="46"/>
        <v>12797.22</v>
      </c>
      <c r="X271" s="51">
        <v>0</v>
      </c>
    </row>
    <row r="272" spans="1:24" ht="33.950000000000003" customHeight="1" x14ac:dyDescent="0.2">
      <c r="A272" s="72">
        <v>263</v>
      </c>
      <c r="B272" s="99" t="s">
        <v>699</v>
      </c>
      <c r="C272" s="99" t="s">
        <v>448</v>
      </c>
      <c r="D272" s="104">
        <v>1350</v>
      </c>
      <c r="E272" s="102">
        <v>2000</v>
      </c>
      <c r="F272" s="102">
        <v>0</v>
      </c>
      <c r="G272" s="102">
        <v>0</v>
      </c>
      <c r="H272" s="102">
        <v>2500</v>
      </c>
      <c r="I272" s="102">
        <v>2000</v>
      </c>
      <c r="J272" s="102">
        <v>0</v>
      </c>
      <c r="K272" s="102">
        <v>75</v>
      </c>
      <c r="L272" s="102">
        <v>0</v>
      </c>
      <c r="M272" s="102">
        <v>250</v>
      </c>
      <c r="N272" s="102">
        <v>0</v>
      </c>
      <c r="O272" s="102">
        <v>0</v>
      </c>
      <c r="P272" s="98">
        <f t="shared" si="44"/>
        <v>3962.5</v>
      </c>
      <c r="Q272" s="96">
        <f t="shared" si="45"/>
        <v>12137.5</v>
      </c>
      <c r="R272" s="99">
        <f t="shared" si="43"/>
        <v>237.75</v>
      </c>
      <c r="S272" s="99">
        <f>(D272+E272+F272+G272+H272+I272+J272+K272+N272)*13%</f>
        <v>1030.25</v>
      </c>
      <c r="T272" s="99">
        <v>146.18</v>
      </c>
      <c r="U272" s="96">
        <v>0</v>
      </c>
      <c r="V272" s="17">
        <f t="shared" si="41"/>
        <v>1268</v>
      </c>
      <c r="W272" s="17">
        <f t="shared" si="46"/>
        <v>10869.5</v>
      </c>
      <c r="X272" s="51">
        <v>0</v>
      </c>
    </row>
    <row r="273" spans="1:24" ht="33.950000000000003" customHeight="1" x14ac:dyDescent="0.2">
      <c r="A273" s="72">
        <v>264</v>
      </c>
      <c r="B273" s="99" t="s">
        <v>700</v>
      </c>
      <c r="C273" s="99" t="s">
        <v>448</v>
      </c>
      <c r="D273" s="104">
        <v>1350</v>
      </c>
      <c r="E273" s="102">
        <v>2000</v>
      </c>
      <c r="F273" s="102">
        <v>0</v>
      </c>
      <c r="G273" s="102">
        <v>0</v>
      </c>
      <c r="H273" s="102">
        <v>0</v>
      </c>
      <c r="I273" s="102">
        <v>4500</v>
      </c>
      <c r="J273" s="102">
        <v>0</v>
      </c>
      <c r="K273" s="102">
        <v>0</v>
      </c>
      <c r="L273" s="102">
        <v>0</v>
      </c>
      <c r="M273" s="102">
        <v>250</v>
      </c>
      <c r="N273" s="102">
        <v>0</v>
      </c>
      <c r="O273" s="102">
        <v>0</v>
      </c>
      <c r="P273" s="98">
        <f t="shared" si="44"/>
        <v>3925</v>
      </c>
      <c r="Q273" s="96">
        <f t="shared" si="45"/>
        <v>12025</v>
      </c>
      <c r="R273" s="99">
        <f t="shared" si="43"/>
        <v>235.5</v>
      </c>
      <c r="S273" s="99">
        <f>(D273+E273+F273+G273+H273+I273+J273+K273+N273)*13%</f>
        <v>1020.5</v>
      </c>
      <c r="T273" s="99">
        <v>143.03</v>
      </c>
      <c r="U273" s="96">
        <v>0</v>
      </c>
      <c r="V273" s="17">
        <f t="shared" si="41"/>
        <v>1256</v>
      </c>
      <c r="W273" s="17">
        <f t="shared" si="46"/>
        <v>10769</v>
      </c>
      <c r="X273" s="51">
        <v>0</v>
      </c>
    </row>
    <row r="274" spans="1:24" ht="33.950000000000003" customHeight="1" x14ac:dyDescent="0.2">
      <c r="A274" s="72">
        <v>265</v>
      </c>
      <c r="B274" s="99" t="s">
        <v>701</v>
      </c>
      <c r="C274" s="99" t="s">
        <v>1002</v>
      </c>
      <c r="D274" s="104">
        <v>1634</v>
      </c>
      <c r="E274" s="102">
        <v>2400</v>
      </c>
      <c r="F274" s="102">
        <v>0</v>
      </c>
      <c r="G274" s="102">
        <v>0</v>
      </c>
      <c r="H274" s="102">
        <v>3000</v>
      </c>
      <c r="I274" s="102">
        <v>2400</v>
      </c>
      <c r="J274" s="102">
        <v>0</v>
      </c>
      <c r="K274" s="102">
        <v>0</v>
      </c>
      <c r="L274" s="102">
        <v>0</v>
      </c>
      <c r="M274" s="102">
        <v>250</v>
      </c>
      <c r="N274" s="102">
        <v>0</v>
      </c>
      <c r="O274" s="102">
        <v>0</v>
      </c>
      <c r="P274" s="98">
        <f t="shared" si="44"/>
        <v>4717</v>
      </c>
      <c r="Q274" s="96">
        <f t="shared" si="45"/>
        <v>14401</v>
      </c>
      <c r="R274" s="99">
        <f t="shared" si="43"/>
        <v>283.02</v>
      </c>
      <c r="S274" s="99">
        <f>(D274+E274+F274+G274+H274+I274+J274+K274+N274)*14%</f>
        <v>1320.76</v>
      </c>
      <c r="T274" s="99">
        <v>204.84</v>
      </c>
      <c r="U274" s="96">
        <v>0</v>
      </c>
      <c r="V274" s="17">
        <f t="shared" si="41"/>
        <v>1603.78</v>
      </c>
      <c r="W274" s="17">
        <f t="shared" si="46"/>
        <v>12797.22</v>
      </c>
      <c r="X274" s="51">
        <v>0</v>
      </c>
    </row>
    <row r="275" spans="1:24" ht="33.950000000000003" customHeight="1" x14ac:dyDescent="0.2">
      <c r="A275" s="72">
        <v>266</v>
      </c>
      <c r="B275" s="99" t="s">
        <v>702</v>
      </c>
      <c r="C275" s="99" t="s">
        <v>1003</v>
      </c>
      <c r="D275" s="104">
        <v>1634</v>
      </c>
      <c r="E275" s="102">
        <v>2400</v>
      </c>
      <c r="F275" s="102">
        <v>0</v>
      </c>
      <c r="G275" s="102">
        <v>0</v>
      </c>
      <c r="H275" s="102">
        <v>3000</v>
      </c>
      <c r="I275" s="102">
        <v>2400</v>
      </c>
      <c r="J275" s="102">
        <v>0</v>
      </c>
      <c r="K275" s="102">
        <v>0</v>
      </c>
      <c r="L275" s="102">
        <v>0</v>
      </c>
      <c r="M275" s="102">
        <v>250</v>
      </c>
      <c r="N275" s="102">
        <v>0</v>
      </c>
      <c r="O275" s="102">
        <v>0</v>
      </c>
      <c r="P275" s="98">
        <f t="shared" si="44"/>
        <v>4717</v>
      </c>
      <c r="Q275" s="96">
        <f t="shared" si="45"/>
        <v>14401</v>
      </c>
      <c r="R275" s="99">
        <f t="shared" si="43"/>
        <v>283.02</v>
      </c>
      <c r="S275" s="99">
        <f>(D275+E275+F275+G275+H275+I275+J275+K275+N275)*14%</f>
        <v>1320.76</v>
      </c>
      <c r="T275" s="99">
        <v>204.84</v>
      </c>
      <c r="U275" s="96">
        <v>0</v>
      </c>
      <c r="V275" s="17">
        <f t="shared" si="41"/>
        <v>1603.78</v>
      </c>
      <c r="W275" s="17">
        <f t="shared" si="46"/>
        <v>12797.22</v>
      </c>
      <c r="X275" s="51">
        <v>0</v>
      </c>
    </row>
    <row r="276" spans="1:24" ht="33.950000000000003" customHeight="1" x14ac:dyDescent="0.2">
      <c r="A276" s="72">
        <v>267</v>
      </c>
      <c r="B276" s="103" t="s">
        <v>703</v>
      </c>
      <c r="C276" s="103" t="s">
        <v>991</v>
      </c>
      <c r="D276" s="126">
        <v>1155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2">
        <v>0</v>
      </c>
      <c r="O276" s="102">
        <v>0</v>
      </c>
      <c r="P276" s="98">
        <f t="shared" si="44"/>
        <v>577.5</v>
      </c>
      <c r="Q276" s="96">
        <f t="shared" si="45"/>
        <v>1732.5</v>
      </c>
      <c r="R276" s="99">
        <f t="shared" si="43"/>
        <v>34.65</v>
      </c>
      <c r="S276" s="99">
        <f>(D276+E276+F276+G276+H276+I276+J276+K276+N276)*10%</f>
        <v>115.5</v>
      </c>
      <c r="T276" s="99">
        <v>0</v>
      </c>
      <c r="U276" s="96">
        <v>0</v>
      </c>
      <c r="V276" s="17">
        <f t="shared" si="41"/>
        <v>150.15</v>
      </c>
      <c r="W276" s="17">
        <f t="shared" si="46"/>
        <v>1582.35</v>
      </c>
      <c r="X276" s="51">
        <v>0</v>
      </c>
    </row>
    <row r="277" spans="1:24" ht="33.950000000000003" customHeight="1" x14ac:dyDescent="0.2">
      <c r="A277" s="72">
        <v>268</v>
      </c>
      <c r="B277" s="99" t="s">
        <v>704</v>
      </c>
      <c r="C277" s="99" t="s">
        <v>749</v>
      </c>
      <c r="D277" s="102">
        <v>1476</v>
      </c>
      <c r="E277" s="102">
        <v>2000</v>
      </c>
      <c r="F277" s="102">
        <v>0</v>
      </c>
      <c r="G277" s="102">
        <v>0</v>
      </c>
      <c r="H277" s="102">
        <v>1900</v>
      </c>
      <c r="I277" s="102">
        <v>2600</v>
      </c>
      <c r="J277" s="102">
        <v>0</v>
      </c>
      <c r="K277" s="102">
        <v>0</v>
      </c>
      <c r="L277" s="102">
        <v>0</v>
      </c>
      <c r="M277" s="102">
        <v>250</v>
      </c>
      <c r="N277" s="102">
        <v>0</v>
      </c>
      <c r="O277" s="102">
        <v>0</v>
      </c>
      <c r="P277" s="98">
        <f t="shared" si="44"/>
        <v>3988</v>
      </c>
      <c r="Q277" s="96">
        <f t="shared" si="45"/>
        <v>12214</v>
      </c>
      <c r="R277" s="99">
        <f t="shared" si="43"/>
        <v>239.28</v>
      </c>
      <c r="S277" s="99">
        <f>(D277+E277+F277+G277+H277+I277+J277+K277+N277)*13%</f>
        <v>1036.8800000000001</v>
      </c>
      <c r="T277" s="99">
        <v>148.33000000000001</v>
      </c>
      <c r="U277" s="96">
        <v>0</v>
      </c>
      <c r="V277" s="17">
        <f t="shared" si="41"/>
        <v>1276.1600000000001</v>
      </c>
      <c r="W277" s="17">
        <f t="shared" si="46"/>
        <v>10937.84</v>
      </c>
      <c r="X277" s="51">
        <v>0</v>
      </c>
    </row>
    <row r="278" spans="1:24" ht="33.950000000000003" customHeight="1" x14ac:dyDescent="0.2">
      <c r="A278" s="72">
        <v>269</v>
      </c>
      <c r="B278" s="106" t="s">
        <v>756</v>
      </c>
      <c r="C278" s="106" t="s">
        <v>448</v>
      </c>
      <c r="D278" s="102">
        <v>1350</v>
      </c>
      <c r="E278" s="102">
        <v>0</v>
      </c>
      <c r="F278" s="102">
        <v>0</v>
      </c>
      <c r="G278" s="102">
        <v>0</v>
      </c>
      <c r="H278" s="102">
        <v>0</v>
      </c>
      <c r="I278" s="102">
        <v>4500</v>
      </c>
      <c r="J278" s="102">
        <v>0</v>
      </c>
      <c r="K278" s="102">
        <v>0</v>
      </c>
      <c r="L278" s="102">
        <v>0</v>
      </c>
      <c r="M278" s="102">
        <v>250</v>
      </c>
      <c r="N278" s="102">
        <v>0</v>
      </c>
      <c r="O278" s="102">
        <v>0</v>
      </c>
      <c r="P278" s="98">
        <f t="shared" si="44"/>
        <v>2925</v>
      </c>
      <c r="Q278" s="96">
        <f t="shared" si="45"/>
        <v>9025</v>
      </c>
      <c r="R278" s="99">
        <f t="shared" si="43"/>
        <v>175.5</v>
      </c>
      <c r="S278" s="99">
        <f>(D278+E278+F278+G278+H278+I278+J278+K278+N278)*12%</f>
        <v>702</v>
      </c>
      <c r="T278" s="99">
        <v>61.96</v>
      </c>
      <c r="U278" s="96">
        <v>0</v>
      </c>
      <c r="V278" s="17">
        <f t="shared" si="41"/>
        <v>877.5</v>
      </c>
      <c r="W278" s="17">
        <f t="shared" si="46"/>
        <v>8147.5</v>
      </c>
      <c r="X278" s="51">
        <v>0</v>
      </c>
    </row>
    <row r="279" spans="1:24" ht="33.950000000000003" customHeight="1" x14ac:dyDescent="0.2">
      <c r="A279" s="72">
        <v>270</v>
      </c>
      <c r="B279" s="99" t="s">
        <v>705</v>
      </c>
      <c r="C279" s="99" t="s">
        <v>999</v>
      </c>
      <c r="D279" s="104">
        <v>1476</v>
      </c>
      <c r="E279" s="102">
        <v>2000</v>
      </c>
      <c r="F279" s="102">
        <v>0</v>
      </c>
      <c r="G279" s="102">
        <v>1900</v>
      </c>
      <c r="H279" s="102">
        <v>0</v>
      </c>
      <c r="I279" s="102">
        <v>2600</v>
      </c>
      <c r="J279" s="102">
        <v>0</v>
      </c>
      <c r="K279" s="102">
        <v>50</v>
      </c>
      <c r="L279" s="102">
        <v>0</v>
      </c>
      <c r="M279" s="102">
        <v>250</v>
      </c>
      <c r="N279" s="102">
        <v>0</v>
      </c>
      <c r="O279" s="102">
        <v>0</v>
      </c>
      <c r="P279" s="98">
        <f t="shared" si="44"/>
        <v>4013</v>
      </c>
      <c r="Q279" s="96">
        <f t="shared" si="45"/>
        <v>12289</v>
      </c>
      <c r="R279" s="99">
        <f t="shared" si="43"/>
        <v>240.78</v>
      </c>
      <c r="S279" s="99">
        <f>(D279+E279+F279+G279+H279+I279+J279+K279+N279)*14%</f>
        <v>1123.6400000000001</v>
      </c>
      <c r="T279" s="99">
        <v>146.41</v>
      </c>
      <c r="U279" s="96">
        <v>0</v>
      </c>
      <c r="V279" s="17">
        <f t="shared" si="41"/>
        <v>1364.42</v>
      </c>
      <c r="W279" s="17">
        <f t="shared" si="46"/>
        <v>10924.58</v>
      </c>
      <c r="X279" s="51">
        <v>0</v>
      </c>
    </row>
    <row r="280" spans="1:24" ht="33.950000000000003" customHeight="1" x14ac:dyDescent="0.2">
      <c r="A280" s="72">
        <v>271</v>
      </c>
      <c r="B280" s="99" t="s">
        <v>706</v>
      </c>
      <c r="C280" s="99" t="s">
        <v>999</v>
      </c>
      <c r="D280" s="104">
        <v>1476</v>
      </c>
      <c r="E280" s="102">
        <v>2000</v>
      </c>
      <c r="F280" s="102">
        <v>0</v>
      </c>
      <c r="G280" s="102">
        <v>1900</v>
      </c>
      <c r="H280" s="102">
        <v>0</v>
      </c>
      <c r="I280" s="102">
        <v>2600</v>
      </c>
      <c r="J280" s="102">
        <v>0</v>
      </c>
      <c r="K280" s="102">
        <v>50</v>
      </c>
      <c r="L280" s="102">
        <v>0</v>
      </c>
      <c r="M280" s="102">
        <v>250</v>
      </c>
      <c r="N280" s="102">
        <v>0</v>
      </c>
      <c r="O280" s="102">
        <v>0</v>
      </c>
      <c r="P280" s="98">
        <f t="shared" si="44"/>
        <v>4013</v>
      </c>
      <c r="Q280" s="96">
        <f t="shared" si="45"/>
        <v>12289</v>
      </c>
      <c r="R280" s="99">
        <f t="shared" si="43"/>
        <v>240.78</v>
      </c>
      <c r="S280" s="99">
        <f>(D280+E280+F280+G280+H280+I280+J280+K280+N280)*14%</f>
        <v>1123.6400000000001</v>
      </c>
      <c r="T280" s="99">
        <v>146.41</v>
      </c>
      <c r="U280" s="96">
        <v>0</v>
      </c>
      <c r="V280" s="17">
        <f t="shared" si="41"/>
        <v>1364.42</v>
      </c>
      <c r="W280" s="17">
        <f t="shared" si="46"/>
        <v>10924.58</v>
      </c>
      <c r="X280" s="51">
        <v>0</v>
      </c>
    </row>
    <row r="281" spans="1:24" ht="66" customHeight="1" x14ac:dyDescent="0.2">
      <c r="A281" s="72">
        <v>272</v>
      </c>
      <c r="B281" s="99" t="s">
        <v>707</v>
      </c>
      <c r="C281" s="99" t="s">
        <v>1042</v>
      </c>
      <c r="D281" s="104">
        <f>1634</f>
        <v>1634</v>
      </c>
      <c r="E281" s="102">
        <v>1800</v>
      </c>
      <c r="F281" s="102">
        <v>0</v>
      </c>
      <c r="G281" s="102">
        <v>0</v>
      </c>
      <c r="H281" s="102">
        <v>2200</v>
      </c>
      <c r="I281" s="102">
        <v>0</v>
      </c>
      <c r="J281" s="102">
        <v>0</v>
      </c>
      <c r="K281" s="102">
        <v>75</v>
      </c>
      <c r="L281" s="102">
        <v>0</v>
      </c>
      <c r="M281" s="102">
        <v>250</v>
      </c>
      <c r="N281" s="102">
        <v>0</v>
      </c>
      <c r="O281" s="102">
        <v>0</v>
      </c>
      <c r="P281" s="98">
        <f>D281+E281+F281+G281+H281+I281+J281+K281+L281+M281+N281+O281</f>
        <v>5959</v>
      </c>
      <c r="Q281" s="96">
        <f t="shared" si="45"/>
        <v>11918</v>
      </c>
      <c r="R281" s="99">
        <f t="shared" si="43"/>
        <v>171.27</v>
      </c>
      <c r="S281" s="99">
        <f>(D281+E281+F281+G281+H281+I281+J281+K281+N281)*15%</f>
        <v>856.35</v>
      </c>
      <c r="T281" s="99">
        <v>237.52</v>
      </c>
      <c r="U281" s="96">
        <v>0</v>
      </c>
      <c r="V281" s="17">
        <f t="shared" si="41"/>
        <v>1027.6199999999999</v>
      </c>
      <c r="W281" s="17">
        <f t="shared" si="46"/>
        <v>10890.38</v>
      </c>
      <c r="X281" s="51">
        <v>0</v>
      </c>
    </row>
    <row r="282" spans="1:24" ht="33.950000000000003" customHeight="1" x14ac:dyDescent="0.2">
      <c r="A282" s="72">
        <v>273</v>
      </c>
      <c r="B282" s="99" t="s">
        <v>708</v>
      </c>
      <c r="C282" s="99" t="s">
        <v>622</v>
      </c>
      <c r="D282" s="104">
        <v>1350</v>
      </c>
      <c r="E282" s="102">
        <v>1500</v>
      </c>
      <c r="F282" s="102">
        <v>0</v>
      </c>
      <c r="G282" s="102">
        <v>0</v>
      </c>
      <c r="H282" s="102">
        <v>1600</v>
      </c>
      <c r="I282" s="102">
        <v>0</v>
      </c>
      <c r="J282" s="102">
        <v>0</v>
      </c>
      <c r="K282" s="102">
        <v>75</v>
      </c>
      <c r="L282" s="102">
        <v>0</v>
      </c>
      <c r="M282" s="102">
        <v>250</v>
      </c>
      <c r="N282" s="102">
        <v>0</v>
      </c>
      <c r="O282" s="102">
        <v>0</v>
      </c>
      <c r="P282" s="98">
        <f>(D282+E282+F282+G282+H282+I282+J282+K282+L282+N282)/2</f>
        <v>2262.5</v>
      </c>
      <c r="Q282" s="96">
        <f t="shared" si="45"/>
        <v>7037.5</v>
      </c>
      <c r="R282" s="99">
        <f t="shared" si="43"/>
        <v>135.75</v>
      </c>
      <c r="S282" s="99">
        <f>(D282+E282+F282+G282+H282+I282+J282+K282+N282)*12%</f>
        <v>543</v>
      </c>
      <c r="T282" s="99">
        <v>5.65</v>
      </c>
      <c r="U282" s="96">
        <v>0</v>
      </c>
      <c r="V282" s="17">
        <f t="shared" si="41"/>
        <v>678.75</v>
      </c>
      <c r="W282" s="17">
        <f t="shared" si="46"/>
        <v>6358.75</v>
      </c>
      <c r="X282" s="51">
        <v>0</v>
      </c>
    </row>
    <row r="283" spans="1:24" ht="33.950000000000003" customHeight="1" x14ac:dyDescent="0.2">
      <c r="A283" s="72">
        <v>274</v>
      </c>
      <c r="B283" s="99" t="s">
        <v>709</v>
      </c>
      <c r="C283" s="99" t="s">
        <v>710</v>
      </c>
      <c r="D283" s="104">
        <v>1634</v>
      </c>
      <c r="E283" s="102">
        <v>2000</v>
      </c>
      <c r="F283" s="102">
        <v>0</v>
      </c>
      <c r="G283" s="102">
        <v>0</v>
      </c>
      <c r="H283" s="102">
        <v>0</v>
      </c>
      <c r="I283" s="102">
        <v>5400</v>
      </c>
      <c r="J283" s="102">
        <v>0</v>
      </c>
      <c r="K283" s="102">
        <v>0</v>
      </c>
      <c r="L283" s="102">
        <v>0</v>
      </c>
      <c r="M283" s="102">
        <v>250</v>
      </c>
      <c r="N283" s="102">
        <v>0</v>
      </c>
      <c r="O283" s="102">
        <v>0</v>
      </c>
      <c r="P283" s="98">
        <f>(D283+E283+F283+G283+H283+I283+J283+K283+L283+N283)/2</f>
        <v>4517</v>
      </c>
      <c r="Q283" s="96">
        <f t="shared" si="45"/>
        <v>13801</v>
      </c>
      <c r="R283" s="99">
        <f t="shared" si="43"/>
        <v>271.02</v>
      </c>
      <c r="S283" s="99">
        <f>(D283+E283+F283+G283+H283+I283+J283+K283+N283)*11%</f>
        <v>993.74</v>
      </c>
      <c r="T283" s="99">
        <v>188.24</v>
      </c>
      <c r="U283" s="96">
        <v>0</v>
      </c>
      <c r="V283" s="17">
        <f t="shared" si="41"/>
        <v>1264.76</v>
      </c>
      <c r="W283" s="17">
        <f t="shared" si="46"/>
        <v>12536.24</v>
      </c>
      <c r="X283" s="51">
        <v>0</v>
      </c>
    </row>
    <row r="284" spans="1:24" ht="33.950000000000003" customHeight="1" x14ac:dyDescent="0.2">
      <c r="A284" s="72">
        <v>275</v>
      </c>
      <c r="B284" s="99" t="s">
        <v>711</v>
      </c>
      <c r="C284" s="99" t="s">
        <v>917</v>
      </c>
      <c r="D284" s="104">
        <v>1476</v>
      </c>
      <c r="E284" s="102">
        <v>2000</v>
      </c>
      <c r="F284" s="102">
        <v>0</v>
      </c>
      <c r="G284" s="102">
        <v>0</v>
      </c>
      <c r="H284" s="102">
        <v>1900</v>
      </c>
      <c r="I284" s="102">
        <v>2600</v>
      </c>
      <c r="J284" s="102">
        <v>0</v>
      </c>
      <c r="K284" s="102">
        <v>35</v>
      </c>
      <c r="L284" s="102">
        <v>0</v>
      </c>
      <c r="M284" s="102">
        <v>250</v>
      </c>
      <c r="N284" s="102">
        <v>0</v>
      </c>
      <c r="O284" s="102">
        <v>0</v>
      </c>
      <c r="P284" s="98">
        <f>(D284+E284+F284+G284+H284+I284+J284+K284+L284+N284)/2</f>
        <v>4005.5</v>
      </c>
      <c r="Q284" s="96">
        <f t="shared" si="45"/>
        <v>12266.5</v>
      </c>
      <c r="R284" s="99">
        <f t="shared" si="43"/>
        <v>240.33</v>
      </c>
      <c r="S284" s="99">
        <f>(D284+E284+F284+G284+H284+I284+J284+K284+N284)*14%</f>
        <v>1121.54</v>
      </c>
      <c r="T284" s="99">
        <v>145.79</v>
      </c>
      <c r="U284" s="96">
        <v>0</v>
      </c>
      <c r="V284" s="17">
        <f t="shared" si="41"/>
        <v>1361.87</v>
      </c>
      <c r="W284" s="17">
        <f t="shared" si="46"/>
        <v>10904.63</v>
      </c>
      <c r="X284" s="51">
        <v>0</v>
      </c>
    </row>
    <row r="285" spans="1:24" ht="33.950000000000003" customHeight="1" x14ac:dyDescent="0.2">
      <c r="A285" s="72">
        <v>276</v>
      </c>
      <c r="B285" s="99" t="s">
        <v>712</v>
      </c>
      <c r="C285" s="99" t="s">
        <v>448</v>
      </c>
      <c r="D285" s="104">
        <v>1350</v>
      </c>
      <c r="E285" s="102">
        <v>2000</v>
      </c>
      <c r="F285" s="102">
        <v>0</v>
      </c>
      <c r="G285" s="102">
        <v>0</v>
      </c>
      <c r="H285" s="102">
        <v>0</v>
      </c>
      <c r="I285" s="102">
        <v>4500</v>
      </c>
      <c r="J285" s="102">
        <v>0</v>
      </c>
      <c r="K285" s="102">
        <v>75</v>
      </c>
      <c r="L285" s="102">
        <v>0</v>
      </c>
      <c r="M285" s="102">
        <v>250</v>
      </c>
      <c r="N285" s="102">
        <v>0</v>
      </c>
      <c r="O285" s="102">
        <v>0</v>
      </c>
      <c r="P285" s="98">
        <f>(D285+E285+F285+G285+H285+I285+J285+K285+L285+N285)/2</f>
        <v>3962.5</v>
      </c>
      <c r="Q285" s="96">
        <f t="shared" si="45"/>
        <v>12137.5</v>
      </c>
      <c r="R285" s="99">
        <f t="shared" si="43"/>
        <v>237.75</v>
      </c>
      <c r="S285" s="99">
        <f>(D285+E285+F285+G285+H285+I285+J285+K285+N285)*13%</f>
        <v>1030.25</v>
      </c>
      <c r="T285" s="99">
        <v>146.18</v>
      </c>
      <c r="U285" s="96">
        <v>0</v>
      </c>
      <c r="V285" s="17">
        <f t="shared" si="41"/>
        <v>1268</v>
      </c>
      <c r="W285" s="17">
        <f t="shared" si="46"/>
        <v>10869.5</v>
      </c>
      <c r="X285" s="51">
        <v>0</v>
      </c>
    </row>
    <row r="286" spans="1:24" ht="33.950000000000003" customHeight="1" x14ac:dyDescent="0.2">
      <c r="A286" s="72">
        <v>277</v>
      </c>
      <c r="B286" s="99" t="s">
        <v>713</v>
      </c>
      <c r="C286" s="99" t="s">
        <v>986</v>
      </c>
      <c r="D286" s="104">
        <f>362*6</f>
        <v>2172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98">
        <f>181*2</f>
        <v>362</v>
      </c>
      <c r="Q286" s="96">
        <f t="shared" si="45"/>
        <v>2534</v>
      </c>
      <c r="R286" s="99">
        <f t="shared" si="43"/>
        <v>65.16</v>
      </c>
      <c r="S286" s="99">
        <f>(D286+E286+F286+G286+H286+I286+J286+K286+N286)*11%</f>
        <v>238.92</v>
      </c>
      <c r="T286" s="99">
        <v>0</v>
      </c>
      <c r="U286" s="96">
        <v>0</v>
      </c>
      <c r="V286" s="17">
        <f t="shared" si="41"/>
        <v>304.08</v>
      </c>
      <c r="W286" s="17">
        <f t="shared" si="46"/>
        <v>2229.92</v>
      </c>
      <c r="X286" s="51">
        <v>0</v>
      </c>
    </row>
    <row r="287" spans="1:24" ht="33.950000000000003" customHeight="1" x14ac:dyDescent="0.2">
      <c r="A287" s="72">
        <v>278</v>
      </c>
      <c r="B287" s="108" t="s">
        <v>714</v>
      </c>
      <c r="C287" s="99" t="s">
        <v>588</v>
      </c>
      <c r="D287" s="102">
        <v>1039</v>
      </c>
      <c r="E287" s="102">
        <v>400</v>
      </c>
      <c r="F287" s="102">
        <v>0</v>
      </c>
      <c r="G287" s="102">
        <v>1000</v>
      </c>
      <c r="H287" s="102">
        <v>0</v>
      </c>
      <c r="I287" s="102">
        <v>0</v>
      </c>
      <c r="J287" s="102">
        <v>0</v>
      </c>
      <c r="K287" s="102">
        <v>0</v>
      </c>
      <c r="L287" s="102">
        <v>200</v>
      </c>
      <c r="M287" s="102">
        <v>250</v>
      </c>
      <c r="N287" s="102">
        <v>0</v>
      </c>
      <c r="O287" s="102">
        <v>0</v>
      </c>
      <c r="P287" s="98">
        <f>181*4</f>
        <v>724</v>
      </c>
      <c r="Q287" s="96">
        <f t="shared" si="45"/>
        <v>3613</v>
      </c>
      <c r="R287" s="99">
        <f>(D287+E287+F287+G287+H287+I287+J287+K287+N287+L287)*3%</f>
        <v>79.17</v>
      </c>
      <c r="S287" s="99">
        <f>(D287+E287+F287+G287+H287+I287+J287+K287+N287+L287)*11%</f>
        <v>290.29000000000002</v>
      </c>
      <c r="T287" s="99">
        <v>0</v>
      </c>
      <c r="U287" s="96">
        <v>0</v>
      </c>
      <c r="V287" s="17">
        <f t="shared" si="41"/>
        <v>369.46</v>
      </c>
      <c r="W287" s="17">
        <f t="shared" si="46"/>
        <v>3243.54</v>
      </c>
      <c r="X287" s="51">
        <v>0</v>
      </c>
    </row>
    <row r="288" spans="1:24" ht="33.950000000000003" customHeight="1" x14ac:dyDescent="0.2">
      <c r="A288" s="72">
        <v>279</v>
      </c>
      <c r="B288" s="99" t="s">
        <v>715</v>
      </c>
      <c r="C288" s="99" t="s">
        <v>546</v>
      </c>
      <c r="D288" s="104">
        <v>1128</v>
      </c>
      <c r="E288" s="102">
        <v>550</v>
      </c>
      <c r="F288" s="102">
        <v>0</v>
      </c>
      <c r="G288" s="102">
        <v>1000</v>
      </c>
      <c r="H288" s="102">
        <v>0</v>
      </c>
      <c r="I288" s="102">
        <v>0</v>
      </c>
      <c r="J288" s="102">
        <v>0</v>
      </c>
      <c r="K288" s="102">
        <v>75</v>
      </c>
      <c r="L288" s="102">
        <v>0</v>
      </c>
      <c r="M288" s="102">
        <v>250</v>
      </c>
      <c r="N288" s="102">
        <v>0</v>
      </c>
      <c r="O288" s="102">
        <v>0</v>
      </c>
      <c r="P288" s="98">
        <f>(D288+E288+F288+G288+H288+I288+J288+K288+L288+N288)/2</f>
        <v>1376.5</v>
      </c>
      <c r="Q288" s="96">
        <f t="shared" si="45"/>
        <v>4379.5</v>
      </c>
      <c r="R288" s="99">
        <f>(D288+E288+F288+G288+H288+I288+J288+K288+N288)*3%</f>
        <v>82.59</v>
      </c>
      <c r="S288" s="99">
        <f>(D288+E288+F288+G288+H288+I288+J288+K288+N288)*11%</f>
        <v>302.83</v>
      </c>
      <c r="T288" s="99">
        <v>0</v>
      </c>
      <c r="U288" s="96">
        <v>0</v>
      </c>
      <c r="V288" s="17">
        <f t="shared" si="41"/>
        <v>385.42</v>
      </c>
      <c r="W288" s="17">
        <f t="shared" si="46"/>
        <v>3994.08</v>
      </c>
      <c r="X288" s="51">
        <v>0</v>
      </c>
    </row>
    <row r="289" spans="1:24" ht="33.950000000000003" customHeight="1" x14ac:dyDescent="0.2">
      <c r="A289" s="72">
        <v>280</v>
      </c>
      <c r="B289" s="99" t="s">
        <v>716</v>
      </c>
      <c r="C289" s="99" t="s">
        <v>999</v>
      </c>
      <c r="D289" s="104">
        <v>1476</v>
      </c>
      <c r="E289" s="102">
        <v>2000</v>
      </c>
      <c r="F289" s="102">
        <v>0</v>
      </c>
      <c r="G289" s="102">
        <v>1900</v>
      </c>
      <c r="H289" s="102">
        <v>0</v>
      </c>
      <c r="I289" s="102">
        <v>2600</v>
      </c>
      <c r="J289" s="102">
        <v>0</v>
      </c>
      <c r="K289" s="102">
        <v>50</v>
      </c>
      <c r="L289" s="102">
        <v>0</v>
      </c>
      <c r="M289" s="102">
        <v>250</v>
      </c>
      <c r="N289" s="102">
        <v>0</v>
      </c>
      <c r="O289" s="102">
        <v>0</v>
      </c>
      <c r="P289" s="98">
        <f>(D289+E289+F289+G289+H289+I289+J289+K289+L289+N289)/2</f>
        <v>4013</v>
      </c>
      <c r="Q289" s="96">
        <f t="shared" si="45"/>
        <v>12289</v>
      </c>
      <c r="R289" s="99">
        <f>(D289+E289+F289+G289+H289+I289+J289+K289+N289)*3%</f>
        <v>240.78</v>
      </c>
      <c r="S289" s="99">
        <f>(D289+E289+F289+G289+H289+I289+J289+K289+N289)*14%</f>
        <v>1123.6400000000001</v>
      </c>
      <c r="T289" s="99">
        <v>146.41</v>
      </c>
      <c r="U289" s="96">
        <v>0</v>
      </c>
      <c r="V289" s="17">
        <f t="shared" si="41"/>
        <v>1364.42</v>
      </c>
      <c r="W289" s="17">
        <f t="shared" si="46"/>
        <v>10924.58</v>
      </c>
      <c r="X289" s="51">
        <v>0</v>
      </c>
    </row>
    <row r="290" spans="1:24" ht="33.950000000000003" customHeight="1" x14ac:dyDescent="0.2">
      <c r="A290" s="72">
        <v>281</v>
      </c>
      <c r="B290" s="99" t="s">
        <v>717</v>
      </c>
      <c r="C290" s="99" t="s">
        <v>999</v>
      </c>
      <c r="D290" s="104">
        <v>1476</v>
      </c>
      <c r="E290" s="102">
        <v>2000</v>
      </c>
      <c r="F290" s="102">
        <v>0</v>
      </c>
      <c r="G290" s="102">
        <v>1900</v>
      </c>
      <c r="H290" s="102">
        <v>0</v>
      </c>
      <c r="I290" s="102">
        <v>2600</v>
      </c>
      <c r="J290" s="102">
        <v>0</v>
      </c>
      <c r="K290" s="102">
        <v>50</v>
      </c>
      <c r="L290" s="102">
        <v>0</v>
      </c>
      <c r="M290" s="102">
        <v>250</v>
      </c>
      <c r="N290" s="102">
        <v>0</v>
      </c>
      <c r="O290" s="102">
        <v>0</v>
      </c>
      <c r="P290" s="98">
        <f>(D290+E290+F290+G290+H290+I290+J290+K290+L290+N290)/2</f>
        <v>4013</v>
      </c>
      <c r="Q290" s="96">
        <f t="shared" si="45"/>
        <v>12289</v>
      </c>
      <c r="R290" s="99">
        <f>(D290+E290+F290+G290+H290+I290+J290+K290+N290)*3%</f>
        <v>240.78</v>
      </c>
      <c r="S290" s="99">
        <f>(D290+E290+F290+G290+H290+I290+J290+K290+N290)*14%</f>
        <v>1123.6400000000001</v>
      </c>
      <c r="T290" s="99">
        <v>146.41</v>
      </c>
      <c r="U290" s="96">
        <v>0</v>
      </c>
      <c r="V290" s="17">
        <f t="shared" si="41"/>
        <v>1364.42</v>
      </c>
      <c r="W290" s="17">
        <f t="shared" si="46"/>
        <v>10924.58</v>
      </c>
      <c r="X290" s="51">
        <v>0</v>
      </c>
    </row>
    <row r="291" spans="1:24" ht="33.950000000000003" customHeight="1" x14ac:dyDescent="0.2">
      <c r="A291" s="72">
        <v>282</v>
      </c>
      <c r="B291" s="99" t="s">
        <v>718</v>
      </c>
      <c r="C291" s="99" t="s">
        <v>568</v>
      </c>
      <c r="D291" s="104">
        <f>485*3</f>
        <v>1455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98">
        <f>242.5</f>
        <v>242.5</v>
      </c>
      <c r="Q291" s="96">
        <f t="shared" si="45"/>
        <v>1697.5</v>
      </c>
      <c r="R291" s="99">
        <f>(D291+E291+F291+G291+H291+I291+J291+K291+N291)*3%</f>
        <v>43.65</v>
      </c>
      <c r="S291" s="99">
        <f>(D291+E291+F291+G291+H291+I291+J291+K291+N291)*11%</f>
        <v>160.05000000000001</v>
      </c>
      <c r="T291" s="99">
        <v>0</v>
      </c>
      <c r="U291" s="96">
        <v>0</v>
      </c>
      <c r="V291" s="17">
        <f t="shared" si="41"/>
        <v>203.7</v>
      </c>
      <c r="W291" s="17">
        <f t="shared" si="46"/>
        <v>1493.8</v>
      </c>
      <c r="X291" s="51">
        <v>0</v>
      </c>
    </row>
    <row r="292" spans="1:24" ht="60" customHeight="1" x14ac:dyDescent="0.2">
      <c r="A292" s="72">
        <v>283</v>
      </c>
      <c r="B292" s="99" t="s">
        <v>719</v>
      </c>
      <c r="C292" s="99" t="s">
        <v>720</v>
      </c>
      <c r="D292" s="104">
        <v>1074</v>
      </c>
      <c r="E292" s="102">
        <v>0</v>
      </c>
      <c r="F292" s="102">
        <v>0</v>
      </c>
      <c r="G292" s="99">
        <v>1000</v>
      </c>
      <c r="H292" s="102">
        <v>0</v>
      </c>
      <c r="I292" s="102">
        <v>0</v>
      </c>
      <c r="J292" s="102">
        <v>0</v>
      </c>
      <c r="K292" s="102">
        <v>0</v>
      </c>
      <c r="L292" s="102">
        <v>600</v>
      </c>
      <c r="M292" s="102">
        <v>250</v>
      </c>
      <c r="N292" s="102">
        <v>0</v>
      </c>
      <c r="O292" s="102">
        <v>0</v>
      </c>
      <c r="P292" s="98">
        <f t="shared" ref="P292:P301" si="47">(D292+E292+F292+G292+H292+I292+J292+K292+L292+N292)/2</f>
        <v>1337</v>
      </c>
      <c r="Q292" s="96">
        <f t="shared" si="45"/>
        <v>4261</v>
      </c>
      <c r="R292" s="99">
        <f>(D292+E292+F292+G292+H292+I292+J292+K292+N292+L292)*3%</f>
        <v>80.22</v>
      </c>
      <c r="S292" s="99">
        <f>(D292+E292+F292+G292+H292+I292+J292+K292+N292+L292)*11%</f>
        <v>294.14</v>
      </c>
      <c r="T292" s="99">
        <v>0</v>
      </c>
      <c r="U292" s="96">
        <v>0</v>
      </c>
      <c r="V292" s="17">
        <f t="shared" si="41"/>
        <v>374.36</v>
      </c>
      <c r="W292" s="17">
        <f t="shared" si="46"/>
        <v>3886.64</v>
      </c>
      <c r="X292" s="51">
        <v>0</v>
      </c>
    </row>
    <row r="293" spans="1:24" ht="33.950000000000003" customHeight="1" x14ac:dyDescent="0.2">
      <c r="A293" s="72">
        <v>284</v>
      </c>
      <c r="B293" s="103" t="s">
        <v>730</v>
      </c>
      <c r="C293" s="103" t="s">
        <v>448</v>
      </c>
      <c r="D293" s="104">
        <v>1350</v>
      </c>
      <c r="E293" s="102">
        <v>2000</v>
      </c>
      <c r="F293" s="102">
        <v>0</v>
      </c>
      <c r="G293" s="99">
        <v>0</v>
      </c>
      <c r="H293" s="102">
        <v>0</v>
      </c>
      <c r="I293" s="102">
        <f>2000+2500</f>
        <v>4500</v>
      </c>
      <c r="J293" s="102">
        <v>0</v>
      </c>
      <c r="K293" s="102">
        <v>0</v>
      </c>
      <c r="L293" s="102">
        <v>0</v>
      </c>
      <c r="M293" s="102">
        <v>250</v>
      </c>
      <c r="N293" s="102"/>
      <c r="O293" s="102">
        <v>0</v>
      </c>
      <c r="P293" s="98">
        <f t="shared" si="47"/>
        <v>3925</v>
      </c>
      <c r="Q293" s="96">
        <f t="shared" si="45"/>
        <v>12025</v>
      </c>
      <c r="R293" s="99">
        <f>(D293+E293+F293+G293+H293+I293+J293+K293+N293)*3%</f>
        <v>235.5</v>
      </c>
      <c r="S293" s="99">
        <f>(D293+E293+F293+G293+H293+I293+J293+K293+N293)*13%</f>
        <v>1020.5</v>
      </c>
      <c r="T293" s="99">
        <v>143.03</v>
      </c>
      <c r="U293" s="96">
        <v>0</v>
      </c>
      <c r="V293" s="17">
        <f t="shared" si="41"/>
        <v>1256</v>
      </c>
      <c r="W293" s="17">
        <f t="shared" si="46"/>
        <v>10769</v>
      </c>
      <c r="X293" s="51">
        <v>0</v>
      </c>
    </row>
    <row r="294" spans="1:24" ht="33.950000000000003" customHeight="1" x14ac:dyDescent="0.2">
      <c r="A294" s="72">
        <v>285</v>
      </c>
      <c r="B294" s="99" t="s">
        <v>721</v>
      </c>
      <c r="C294" s="103" t="s">
        <v>448</v>
      </c>
      <c r="D294" s="104">
        <v>1350</v>
      </c>
      <c r="E294" s="102">
        <v>2000</v>
      </c>
      <c r="F294" s="102">
        <v>0</v>
      </c>
      <c r="G294" s="102">
        <v>0</v>
      </c>
      <c r="H294" s="102">
        <v>1600</v>
      </c>
      <c r="I294" s="102">
        <v>2900</v>
      </c>
      <c r="J294" s="102">
        <v>0</v>
      </c>
      <c r="K294" s="102">
        <v>0</v>
      </c>
      <c r="L294" s="102">
        <v>0</v>
      </c>
      <c r="M294" s="102">
        <v>250</v>
      </c>
      <c r="N294" s="102">
        <v>0</v>
      </c>
      <c r="O294" s="102">
        <v>0</v>
      </c>
      <c r="P294" s="98">
        <f t="shared" si="47"/>
        <v>3925</v>
      </c>
      <c r="Q294" s="96">
        <f t="shared" si="45"/>
        <v>12025</v>
      </c>
      <c r="R294" s="99">
        <f>(D294+E294+F294+G294+H294+I294+J294+K294+N294)*3%</f>
        <v>235.5</v>
      </c>
      <c r="S294" s="99">
        <f>(D294+E294+F294+G294+H294+I294+J294+K294+N294)*13%</f>
        <v>1020.5</v>
      </c>
      <c r="T294" s="99">
        <v>143.03</v>
      </c>
      <c r="U294" s="96">
        <v>0</v>
      </c>
      <c r="V294" s="17">
        <f t="shared" si="41"/>
        <v>1256</v>
      </c>
      <c r="W294" s="17">
        <f t="shared" si="46"/>
        <v>10769</v>
      </c>
      <c r="X294" s="51">
        <v>0</v>
      </c>
    </row>
    <row r="295" spans="1:24" ht="33.950000000000003" customHeight="1" x14ac:dyDescent="0.2">
      <c r="A295" s="72">
        <v>286</v>
      </c>
      <c r="B295" s="99" t="s">
        <v>1001</v>
      </c>
      <c r="C295" s="127" t="s">
        <v>749</v>
      </c>
      <c r="D295" s="104">
        <v>1476</v>
      </c>
      <c r="E295" s="102">
        <v>2000</v>
      </c>
      <c r="F295" s="102">
        <v>0</v>
      </c>
      <c r="G295" s="102">
        <v>0</v>
      </c>
      <c r="H295" s="102">
        <v>0</v>
      </c>
      <c r="I295" s="102">
        <v>4500</v>
      </c>
      <c r="J295" s="102">
        <v>0</v>
      </c>
      <c r="K295" s="102">
        <v>0</v>
      </c>
      <c r="L295" s="102">
        <v>0</v>
      </c>
      <c r="M295" s="102">
        <v>250</v>
      </c>
      <c r="N295" s="102">
        <v>0</v>
      </c>
      <c r="O295" s="102">
        <v>0</v>
      </c>
      <c r="P295" s="98">
        <f t="shared" si="47"/>
        <v>3988</v>
      </c>
      <c r="Q295" s="96">
        <f t="shared" si="45"/>
        <v>12214</v>
      </c>
      <c r="R295" s="99">
        <f>(D295+E295+F295+G295+H295+I295+J295+K295+N295)*3%</f>
        <v>239.28</v>
      </c>
      <c r="S295" s="99">
        <f>(D295+E295+F295+G295+H295+I295+J295+K295+N295)*13%</f>
        <v>1036.8800000000001</v>
      </c>
      <c r="T295" s="99">
        <v>148.33000000000001</v>
      </c>
      <c r="U295" s="96">
        <v>0</v>
      </c>
      <c r="V295" s="17">
        <f t="shared" si="41"/>
        <v>1276.1600000000001</v>
      </c>
      <c r="W295" s="17">
        <f t="shared" si="46"/>
        <v>10937.84</v>
      </c>
      <c r="X295" s="51">
        <v>0</v>
      </c>
    </row>
    <row r="296" spans="1:24" ht="33.950000000000003" customHeight="1" x14ac:dyDescent="0.2">
      <c r="A296" s="72">
        <v>287</v>
      </c>
      <c r="B296" s="99" t="s">
        <v>722</v>
      </c>
      <c r="C296" s="99" t="s">
        <v>990</v>
      </c>
      <c r="D296" s="104">
        <v>1074</v>
      </c>
      <c r="E296" s="102">
        <v>400</v>
      </c>
      <c r="F296" s="102">
        <v>0</v>
      </c>
      <c r="G296" s="102">
        <v>1000</v>
      </c>
      <c r="H296" s="102">
        <v>0</v>
      </c>
      <c r="I296" s="102">
        <v>0</v>
      </c>
      <c r="J296" s="102">
        <v>0</v>
      </c>
      <c r="K296" s="102">
        <v>75</v>
      </c>
      <c r="L296" s="102">
        <v>200</v>
      </c>
      <c r="M296" s="102">
        <v>250</v>
      </c>
      <c r="N296" s="102">
        <v>0</v>
      </c>
      <c r="O296" s="102">
        <v>0</v>
      </c>
      <c r="P296" s="98">
        <f t="shared" si="47"/>
        <v>1374.5</v>
      </c>
      <c r="Q296" s="96">
        <f t="shared" si="45"/>
        <v>4373.5</v>
      </c>
      <c r="R296" s="99">
        <f>(D296+E296+F296+G296+H296+I296+J296+K296+N296+L296)*3%</f>
        <v>82.47</v>
      </c>
      <c r="S296" s="99">
        <f>(D296+E296+F296+G296+H296+I296+J296+K296+N296+L296)*11%</f>
        <v>302.39</v>
      </c>
      <c r="T296" s="99">
        <v>0</v>
      </c>
      <c r="U296" s="96">
        <v>0</v>
      </c>
      <c r="V296" s="17">
        <f t="shared" si="41"/>
        <v>384.86</v>
      </c>
      <c r="W296" s="17">
        <f t="shared" si="46"/>
        <v>3988.64</v>
      </c>
      <c r="X296" s="51">
        <v>0</v>
      </c>
    </row>
    <row r="297" spans="1:24" ht="33.950000000000003" customHeight="1" x14ac:dyDescent="0.2">
      <c r="A297" s="72">
        <v>288</v>
      </c>
      <c r="B297" s="99" t="s">
        <v>723</v>
      </c>
      <c r="C297" s="103" t="s">
        <v>448</v>
      </c>
      <c r="D297" s="104">
        <v>1350</v>
      </c>
      <c r="E297" s="102">
        <v>2000</v>
      </c>
      <c r="F297" s="102">
        <v>0</v>
      </c>
      <c r="G297" s="102">
        <v>0</v>
      </c>
      <c r="H297" s="102">
        <v>1600</v>
      </c>
      <c r="I297" s="102">
        <v>2900</v>
      </c>
      <c r="J297" s="102">
        <v>0</v>
      </c>
      <c r="K297" s="102">
        <v>0</v>
      </c>
      <c r="L297" s="102">
        <v>0</v>
      </c>
      <c r="M297" s="102">
        <v>250</v>
      </c>
      <c r="N297" s="102">
        <v>0</v>
      </c>
      <c r="O297" s="102">
        <v>0</v>
      </c>
      <c r="P297" s="98">
        <f t="shared" si="47"/>
        <v>3925</v>
      </c>
      <c r="Q297" s="96">
        <f t="shared" si="45"/>
        <v>12025</v>
      </c>
      <c r="R297" s="99">
        <f>(D297+E297+F297+G297+H297+I297+J297+K297+N297)*3%</f>
        <v>235.5</v>
      </c>
      <c r="S297" s="99">
        <f>(D297+E297+F297+G297+H297+I297+J297+K297+N297)*13%</f>
        <v>1020.5</v>
      </c>
      <c r="T297" s="99">
        <v>143.03</v>
      </c>
      <c r="U297" s="96">
        <v>0</v>
      </c>
      <c r="V297" s="17">
        <f t="shared" si="41"/>
        <v>1256</v>
      </c>
      <c r="W297" s="17">
        <f t="shared" si="46"/>
        <v>10769</v>
      </c>
      <c r="X297" s="51">
        <v>0</v>
      </c>
    </row>
    <row r="298" spans="1:24" ht="33.950000000000003" customHeight="1" x14ac:dyDescent="0.2">
      <c r="A298" s="72">
        <v>289</v>
      </c>
      <c r="B298" s="99" t="s">
        <v>724</v>
      </c>
      <c r="C298" s="103" t="s">
        <v>448</v>
      </c>
      <c r="D298" s="104">
        <v>1350</v>
      </c>
      <c r="E298" s="102">
        <v>2000</v>
      </c>
      <c r="F298" s="102">
        <v>0</v>
      </c>
      <c r="G298" s="102">
        <v>0</v>
      </c>
      <c r="H298" s="102">
        <v>1600</v>
      </c>
      <c r="I298" s="102">
        <f>2900</f>
        <v>2900</v>
      </c>
      <c r="J298" s="102">
        <v>0</v>
      </c>
      <c r="K298" s="102">
        <v>75</v>
      </c>
      <c r="L298" s="102">
        <v>0</v>
      </c>
      <c r="M298" s="102">
        <v>250</v>
      </c>
      <c r="N298" s="102">
        <v>0</v>
      </c>
      <c r="O298" s="102">
        <v>0</v>
      </c>
      <c r="P298" s="98">
        <f t="shared" si="47"/>
        <v>3962.5</v>
      </c>
      <c r="Q298" s="96">
        <f t="shared" si="45"/>
        <v>12137.5</v>
      </c>
      <c r="R298" s="99">
        <f>(D298+E298+F298+G298+H298+I298+J298+K298+N298)*3%</f>
        <v>237.75</v>
      </c>
      <c r="S298" s="99">
        <f>(D298+E298+F298+G298+H298+I298+J298+K298+N298)*13%</f>
        <v>1030.25</v>
      </c>
      <c r="T298" s="99">
        <v>146.18</v>
      </c>
      <c r="U298" s="96">
        <v>0</v>
      </c>
      <c r="V298" s="17">
        <f t="shared" si="41"/>
        <v>1268</v>
      </c>
      <c r="W298" s="17">
        <f t="shared" si="46"/>
        <v>10869.5</v>
      </c>
      <c r="X298" s="51">
        <v>0</v>
      </c>
    </row>
    <row r="299" spans="1:24" ht="33.950000000000003" customHeight="1" x14ac:dyDescent="0.2">
      <c r="A299" s="72">
        <v>290</v>
      </c>
      <c r="B299" s="99" t="s">
        <v>725</v>
      </c>
      <c r="C299" s="103" t="s">
        <v>448</v>
      </c>
      <c r="D299" s="104">
        <v>1350</v>
      </c>
      <c r="E299" s="102">
        <v>2000</v>
      </c>
      <c r="F299" s="102">
        <v>0</v>
      </c>
      <c r="G299" s="102">
        <v>0</v>
      </c>
      <c r="H299" s="102">
        <v>1600</v>
      </c>
      <c r="I299" s="102">
        <v>2900</v>
      </c>
      <c r="J299" s="102">
        <v>0</v>
      </c>
      <c r="K299" s="102">
        <v>75</v>
      </c>
      <c r="L299" s="102">
        <v>0</v>
      </c>
      <c r="M299" s="102">
        <v>250</v>
      </c>
      <c r="N299" s="102">
        <v>0</v>
      </c>
      <c r="O299" s="102">
        <v>0</v>
      </c>
      <c r="P299" s="98">
        <f t="shared" si="47"/>
        <v>3962.5</v>
      </c>
      <c r="Q299" s="96">
        <f t="shared" si="45"/>
        <v>12137.5</v>
      </c>
      <c r="R299" s="99">
        <f>(D299+E299+F299+G299+H299+I299+J299+K299+N299)*3%</f>
        <v>237.75</v>
      </c>
      <c r="S299" s="99">
        <f>(D299+E299+F299+G299+H299+I299+J299+K299+N299)*13%</f>
        <v>1030.25</v>
      </c>
      <c r="T299" s="99">
        <v>146.18</v>
      </c>
      <c r="U299" s="96">
        <v>0</v>
      </c>
      <c r="V299" s="17">
        <f t="shared" si="41"/>
        <v>1268</v>
      </c>
      <c r="W299" s="17">
        <f t="shared" si="46"/>
        <v>10869.5</v>
      </c>
      <c r="X299" s="51">
        <v>0</v>
      </c>
    </row>
    <row r="300" spans="1:24" ht="44.25" customHeight="1" x14ac:dyDescent="0.2">
      <c r="A300" s="72">
        <v>291</v>
      </c>
      <c r="B300" s="99" t="s">
        <v>726</v>
      </c>
      <c r="C300" s="99" t="s">
        <v>1011</v>
      </c>
      <c r="D300" s="104">
        <v>1192</v>
      </c>
      <c r="E300" s="102">
        <v>550</v>
      </c>
      <c r="F300" s="102">
        <v>0</v>
      </c>
      <c r="G300" s="102">
        <v>1000</v>
      </c>
      <c r="H300" s="102">
        <v>0</v>
      </c>
      <c r="I300" s="102">
        <v>0</v>
      </c>
      <c r="J300" s="102">
        <v>0</v>
      </c>
      <c r="K300" s="102">
        <v>50</v>
      </c>
      <c r="L300" s="102">
        <v>0</v>
      </c>
      <c r="M300" s="102">
        <v>250</v>
      </c>
      <c r="N300" s="102">
        <v>0</v>
      </c>
      <c r="O300" s="102">
        <v>0</v>
      </c>
      <c r="P300" s="98">
        <f t="shared" si="47"/>
        <v>1396</v>
      </c>
      <c r="Q300" s="96">
        <f t="shared" si="45"/>
        <v>4438</v>
      </c>
      <c r="R300" s="99">
        <f>(D300+E300+F300+G300+H300+I300+J300+K300+N300)*3%</f>
        <v>83.76</v>
      </c>
      <c r="S300" s="99">
        <f>(D300+E300+F300+G300+H300+I300+J300+K300+N300)*11%</f>
        <v>307.12</v>
      </c>
      <c r="T300" s="99">
        <v>0</v>
      </c>
      <c r="U300" s="96">
        <v>0</v>
      </c>
      <c r="V300" s="17">
        <f t="shared" si="41"/>
        <v>390.88</v>
      </c>
      <c r="W300" s="17">
        <f t="shared" si="46"/>
        <v>4047.12</v>
      </c>
      <c r="X300" s="51">
        <v>0</v>
      </c>
    </row>
    <row r="301" spans="1:24" ht="33.950000000000003" customHeight="1" x14ac:dyDescent="0.2">
      <c r="A301" s="72">
        <v>292</v>
      </c>
      <c r="B301" s="99" t="s">
        <v>727</v>
      </c>
      <c r="C301" s="103" t="s">
        <v>1000</v>
      </c>
      <c r="D301" s="104">
        <v>1701</v>
      </c>
      <c r="E301" s="102">
        <v>1000</v>
      </c>
      <c r="F301" s="102">
        <v>0</v>
      </c>
      <c r="G301" s="102">
        <v>0</v>
      </c>
      <c r="H301" s="102">
        <v>0</v>
      </c>
      <c r="I301" s="102">
        <v>3000</v>
      </c>
      <c r="J301" s="102">
        <v>0</v>
      </c>
      <c r="K301" s="102">
        <v>0</v>
      </c>
      <c r="L301" s="102">
        <v>0</v>
      </c>
      <c r="M301" s="102">
        <v>250</v>
      </c>
      <c r="N301" s="102">
        <v>0</v>
      </c>
      <c r="O301" s="102">
        <v>0</v>
      </c>
      <c r="P301" s="98">
        <f t="shared" si="47"/>
        <v>2850.5</v>
      </c>
      <c r="Q301" s="96">
        <f t="shared" si="45"/>
        <v>8801.5</v>
      </c>
      <c r="R301" s="99">
        <f>(D301+E301+F301+G301+H301+I301+J301+K301+N301)*3%</f>
        <v>171.03</v>
      </c>
      <c r="S301" s="99">
        <f>(D301+E301+F301+G301+H301+I301+J301+K301+N301)*12%</f>
        <v>684.12</v>
      </c>
      <c r="T301" s="99">
        <v>55.63</v>
      </c>
      <c r="U301" s="96">
        <v>76.62</v>
      </c>
      <c r="V301" s="17">
        <f t="shared" si="41"/>
        <v>931.77</v>
      </c>
      <c r="W301" s="17">
        <f t="shared" si="46"/>
        <v>7869.73</v>
      </c>
      <c r="X301" s="51">
        <v>0</v>
      </c>
    </row>
    <row r="302" spans="1:24" ht="13.5" thickBot="1" x14ac:dyDescent="0.25">
      <c r="A302" s="188" t="s">
        <v>364</v>
      </c>
      <c r="B302" s="189"/>
      <c r="C302" s="189"/>
      <c r="D302" s="61">
        <f t="shared" ref="D302:O302" si="48">SUM(D10:D301)</f>
        <v>515108.5</v>
      </c>
      <c r="E302" s="61">
        <f t="shared" si="48"/>
        <v>379837</v>
      </c>
      <c r="F302" s="61">
        <f t="shared" si="48"/>
        <v>53915.75</v>
      </c>
      <c r="G302" s="61">
        <f t="shared" si="48"/>
        <v>148900</v>
      </c>
      <c r="H302" s="61">
        <f t="shared" si="48"/>
        <v>192075</v>
      </c>
      <c r="I302" s="61">
        <f t="shared" si="48"/>
        <v>536400</v>
      </c>
      <c r="J302" s="61">
        <f t="shared" si="48"/>
        <v>4125</v>
      </c>
      <c r="K302" s="61">
        <f t="shared" si="48"/>
        <v>7145</v>
      </c>
      <c r="L302" s="61">
        <f t="shared" si="48"/>
        <v>9400</v>
      </c>
      <c r="M302" s="61">
        <f t="shared" si="48"/>
        <v>61750</v>
      </c>
      <c r="N302" s="61">
        <f t="shared" si="48"/>
        <v>6000</v>
      </c>
      <c r="O302" s="61">
        <f t="shared" si="48"/>
        <v>1600</v>
      </c>
      <c r="P302" s="61">
        <f>SUM(P10:P301)</f>
        <v>909804.41</v>
      </c>
      <c r="Q302" s="61">
        <f t="shared" ref="Q302:W302" si="49">SUM(Q10:Q301)</f>
        <v>2824460.66</v>
      </c>
      <c r="R302" s="61">
        <f t="shared" si="49"/>
        <v>55385.48</v>
      </c>
      <c r="S302" s="61">
        <f t="shared" si="49"/>
        <v>242431.95</v>
      </c>
      <c r="T302" s="61">
        <f t="shared" si="49"/>
        <v>44000.74</v>
      </c>
      <c r="U302" s="61">
        <f t="shared" si="49"/>
        <v>2667.39</v>
      </c>
      <c r="V302" s="61">
        <f t="shared" si="49"/>
        <v>300484.82</v>
      </c>
      <c r="W302" s="61">
        <f t="shared" si="49"/>
        <v>2523975.84</v>
      </c>
      <c r="X302" s="60">
        <v>0</v>
      </c>
    </row>
    <row r="303" spans="1:24" x14ac:dyDescent="0.2">
      <c r="A303" s="24"/>
      <c r="B303" s="26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x14ac:dyDescent="0.2">
      <c r="A304" s="24"/>
      <c r="B304" s="26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x14ac:dyDescent="0.2">
      <c r="A305" s="24"/>
      <c r="B305" s="26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x14ac:dyDescent="0.2">
      <c r="A306" s="24"/>
      <c r="B306" s="26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x14ac:dyDescent="0.2">
      <c r="A307" s="24"/>
      <c r="B307" s="26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x14ac:dyDescent="0.2">
      <c r="A308" s="24"/>
      <c r="B308" s="26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x14ac:dyDescent="0.2">
      <c r="A309" s="24"/>
      <c r="B309" s="26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x14ac:dyDescent="0.2">
      <c r="A310" s="24"/>
      <c r="B310" s="26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x14ac:dyDescent="0.2">
      <c r="A311" s="24"/>
      <c r="B311" s="26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x14ac:dyDescent="0.2">
      <c r="A312" s="24"/>
      <c r="B312" s="26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x14ac:dyDescent="0.2">
      <c r="A313" s="24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x14ac:dyDescent="0.2">
      <c r="A314" s="24"/>
      <c r="B314" s="26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x14ac:dyDescent="0.2">
      <c r="A315" s="24"/>
      <c r="B315" s="26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x14ac:dyDescent="0.2">
      <c r="A316" s="24"/>
      <c r="B316" s="26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x14ac:dyDescent="0.2">
      <c r="A317" s="24"/>
      <c r="B317" s="26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x14ac:dyDescent="0.2">
      <c r="A318" s="24"/>
      <c r="B318" s="26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x14ac:dyDescent="0.2">
      <c r="A319" s="24"/>
      <c r="B319" s="26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x14ac:dyDescent="0.2">
      <c r="A320" s="24"/>
      <c r="B320" s="26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x14ac:dyDescent="0.2">
      <c r="A321" s="24"/>
      <c r="B321" s="26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x14ac:dyDescent="0.2">
      <c r="A322" s="24"/>
      <c r="B322" s="26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x14ac:dyDescent="0.2">
      <c r="A323" s="24"/>
      <c r="B323" s="26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x14ac:dyDescent="0.2">
      <c r="A324" s="24"/>
      <c r="B324" s="26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x14ac:dyDescent="0.2">
      <c r="A325" s="24"/>
      <c r="B325" s="26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x14ac:dyDescent="0.2">
      <c r="A326" s="24"/>
      <c r="B326" s="26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x14ac:dyDescent="0.2">
      <c r="A327" s="24"/>
      <c r="B327" s="26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x14ac:dyDescent="0.2">
      <c r="A328" s="24"/>
      <c r="B328" s="26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x14ac:dyDescent="0.2">
      <c r="A329" s="24"/>
      <c r="B329" s="26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x14ac:dyDescent="0.2">
      <c r="A330" s="24"/>
      <c r="B330" s="26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x14ac:dyDescent="0.2">
      <c r="A331" s="24"/>
      <c r="B331" s="26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x14ac:dyDescent="0.2">
      <c r="A332" s="24"/>
      <c r="B332" s="26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x14ac:dyDescent="0.2">
      <c r="A333" s="24"/>
      <c r="B333" s="26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x14ac:dyDescent="0.2">
      <c r="A334" s="24"/>
      <c r="B334" s="26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x14ac:dyDescent="0.2">
      <c r="A335" s="24"/>
      <c r="B335" s="26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x14ac:dyDescent="0.2">
      <c r="A336" s="24"/>
      <c r="B336" s="26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x14ac:dyDescent="0.2">
      <c r="A337" s="24"/>
      <c r="B337" s="26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x14ac:dyDescent="0.2">
      <c r="A338" s="24"/>
      <c r="B338" s="26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x14ac:dyDescent="0.2">
      <c r="A339" s="24"/>
      <c r="B339" s="26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x14ac:dyDescent="0.2">
      <c r="A340" s="24"/>
      <c r="B340" s="26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x14ac:dyDescent="0.2">
      <c r="A341" s="24"/>
      <c r="B341" s="26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x14ac:dyDescent="0.2">
      <c r="A342" s="24"/>
      <c r="B342" s="26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x14ac:dyDescent="0.2">
      <c r="A343" s="24"/>
      <c r="B343" s="26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x14ac:dyDescent="0.2">
      <c r="A344" s="24"/>
      <c r="B344" s="26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x14ac:dyDescent="0.2">
      <c r="A345" s="24"/>
      <c r="B345" s="26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x14ac:dyDescent="0.2">
      <c r="A346" s="24"/>
      <c r="B346" s="26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x14ac:dyDescent="0.2">
      <c r="A347" s="24"/>
      <c r="B347" s="26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x14ac:dyDescent="0.2">
      <c r="A348" s="24"/>
      <c r="B348" s="26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x14ac:dyDescent="0.2">
      <c r="A349" s="24"/>
      <c r="B349" s="26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x14ac:dyDescent="0.2">
      <c r="A350" s="24"/>
      <c r="B350" s="26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x14ac:dyDescent="0.2">
      <c r="A351" s="24"/>
      <c r="B351" s="26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x14ac:dyDescent="0.2">
      <c r="A352" s="24"/>
      <c r="B352" s="26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x14ac:dyDescent="0.2">
      <c r="A353" s="24"/>
      <c r="B353" s="26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x14ac:dyDescent="0.2">
      <c r="A354" s="24"/>
      <c r="B354" s="26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x14ac:dyDescent="0.2">
      <c r="A355" s="24"/>
      <c r="B355" s="26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x14ac:dyDescent="0.2">
      <c r="A356" s="24"/>
      <c r="B356" s="26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x14ac:dyDescent="0.2">
      <c r="A357" s="24"/>
      <c r="B357" s="26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x14ac:dyDescent="0.2">
      <c r="A358" s="24"/>
      <c r="B358" s="26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x14ac:dyDescent="0.2">
      <c r="A359" s="24"/>
      <c r="B359" s="26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x14ac:dyDescent="0.2">
      <c r="A360" s="24"/>
      <c r="B360" s="26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x14ac:dyDescent="0.2">
      <c r="A361" s="24"/>
      <c r="B361" s="26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x14ac:dyDescent="0.2">
      <c r="A362" s="24"/>
      <c r="B362" s="26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x14ac:dyDescent="0.2">
      <c r="A363" s="24"/>
      <c r="B363" s="26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x14ac:dyDescent="0.2">
      <c r="A364" s="24"/>
      <c r="B364" s="26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x14ac:dyDescent="0.2">
      <c r="A365" s="24"/>
      <c r="B365" s="26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x14ac:dyDescent="0.2">
      <c r="A366" s="24"/>
      <c r="B366" s="26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x14ac:dyDescent="0.2">
      <c r="A367" s="24"/>
      <c r="B367" s="26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x14ac:dyDescent="0.2">
      <c r="A368" s="24"/>
      <c r="B368" s="26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x14ac:dyDescent="0.2">
      <c r="A369" s="24"/>
      <c r="B369" s="26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x14ac:dyDescent="0.2">
      <c r="A370" s="24"/>
      <c r="B370" s="26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x14ac:dyDescent="0.2">
      <c r="A371" s="24"/>
      <c r="B371" s="26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x14ac:dyDescent="0.2">
      <c r="A372" s="24"/>
      <c r="B372" s="26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x14ac:dyDescent="0.2">
      <c r="A373" s="24"/>
      <c r="B373" s="26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x14ac:dyDescent="0.2">
      <c r="A374" s="24"/>
      <c r="B374" s="26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x14ac:dyDescent="0.2">
      <c r="A375" s="24"/>
      <c r="B375" s="26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x14ac:dyDescent="0.2">
      <c r="A376" s="24"/>
      <c r="B376" s="26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x14ac:dyDescent="0.2">
      <c r="A377" s="24"/>
      <c r="B377" s="26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x14ac:dyDescent="0.2">
      <c r="A378" s="24"/>
      <c r="B378" s="26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x14ac:dyDescent="0.2">
      <c r="A379" s="24"/>
      <c r="B379" s="26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x14ac:dyDescent="0.2">
      <c r="A380" s="24"/>
      <c r="B380" s="26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x14ac:dyDescent="0.2">
      <c r="A381" s="24"/>
      <c r="B381" s="26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x14ac:dyDescent="0.2">
      <c r="A382" s="24"/>
      <c r="B382" s="26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x14ac:dyDescent="0.2">
      <c r="A383" s="24"/>
      <c r="B383" s="26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x14ac:dyDescent="0.2">
      <c r="A384" s="24"/>
      <c r="B384" s="2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x14ac:dyDescent="0.2">
      <c r="A385" s="24"/>
      <c r="B385" s="26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x14ac:dyDescent="0.2">
      <c r="A386" s="24"/>
      <c r="B386" s="26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x14ac:dyDescent="0.2">
      <c r="A387" s="24"/>
      <c r="B387" s="26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x14ac:dyDescent="0.2">
      <c r="A388" s="24"/>
      <c r="B388" s="26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x14ac:dyDescent="0.2">
      <c r="A389" s="24"/>
      <c r="B389" s="26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x14ac:dyDescent="0.2">
      <c r="A390" s="24"/>
      <c r="B390" s="26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x14ac:dyDescent="0.2">
      <c r="A391" s="24"/>
      <c r="B391" s="26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x14ac:dyDescent="0.2">
      <c r="A392" s="24"/>
      <c r="B392" s="26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x14ac:dyDescent="0.2">
      <c r="A393" s="24"/>
      <c r="B393" s="26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x14ac:dyDescent="0.2">
      <c r="A394" s="24"/>
      <c r="B394" s="26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x14ac:dyDescent="0.2">
      <c r="A395" s="24"/>
      <c r="B395" s="26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x14ac:dyDescent="0.2">
      <c r="A396" s="24"/>
      <c r="B396" s="26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x14ac:dyDescent="0.2">
      <c r="A397" s="24"/>
      <c r="B397" s="26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x14ac:dyDescent="0.2">
      <c r="A398" s="24"/>
      <c r="B398" s="26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x14ac:dyDescent="0.2">
      <c r="A399" s="24"/>
      <c r="B399" s="26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x14ac:dyDescent="0.2">
      <c r="A400" s="24"/>
      <c r="B400" s="26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x14ac:dyDescent="0.2">
      <c r="A401" s="24"/>
      <c r="B401" s="26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x14ac:dyDescent="0.2">
      <c r="A402" s="24"/>
      <c r="B402" s="26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x14ac:dyDescent="0.2">
      <c r="A403" s="24"/>
      <c r="B403" s="26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x14ac:dyDescent="0.2">
      <c r="A404" s="24"/>
      <c r="B404" s="26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x14ac:dyDescent="0.2">
      <c r="A405" s="24"/>
      <c r="B405" s="26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x14ac:dyDescent="0.2">
      <c r="A406" s="24"/>
      <c r="B406" s="26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x14ac:dyDescent="0.2">
      <c r="A407" s="24"/>
      <c r="B407" s="26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x14ac:dyDescent="0.2">
      <c r="A408" s="24"/>
      <c r="B408" s="26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x14ac:dyDescent="0.2">
      <c r="A409" s="24"/>
      <c r="B409" s="26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x14ac:dyDescent="0.2">
      <c r="A410" s="24"/>
      <c r="B410" s="26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x14ac:dyDescent="0.2">
      <c r="A411" s="24"/>
      <c r="B411" s="26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x14ac:dyDescent="0.2">
      <c r="A412" s="24"/>
      <c r="B412" s="26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x14ac:dyDescent="0.2">
      <c r="A413" s="24"/>
      <c r="B413" s="26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x14ac:dyDescent="0.2">
      <c r="A414" s="24"/>
      <c r="B414" s="26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x14ac:dyDescent="0.2">
      <c r="A415" s="24"/>
      <c r="B415" s="26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x14ac:dyDescent="0.2">
      <c r="A416" s="24"/>
      <c r="B416" s="26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x14ac:dyDescent="0.2">
      <c r="A417" s="24"/>
      <c r="B417" s="26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x14ac:dyDescent="0.2">
      <c r="A418" s="24"/>
      <c r="B418" s="26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x14ac:dyDescent="0.2">
      <c r="A419" s="24"/>
      <c r="B419" s="26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x14ac:dyDescent="0.2">
      <c r="A420" s="24"/>
      <c r="B420" s="26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x14ac:dyDescent="0.2">
      <c r="A421" s="24"/>
      <c r="B421" s="26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x14ac:dyDescent="0.2">
      <c r="A422" s="24"/>
      <c r="B422" s="26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x14ac:dyDescent="0.2">
      <c r="A423" s="24"/>
      <c r="B423" s="26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x14ac:dyDescent="0.2">
      <c r="A424" s="24"/>
      <c r="B424" s="26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x14ac:dyDescent="0.2">
      <c r="A425" s="24"/>
      <c r="B425" s="26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x14ac:dyDescent="0.2">
      <c r="A426" s="24"/>
      <c r="B426" s="26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x14ac:dyDescent="0.2">
      <c r="A427" s="24"/>
      <c r="B427" s="26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x14ac:dyDescent="0.2">
      <c r="A428" s="24"/>
      <c r="B428" s="26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x14ac:dyDescent="0.2">
      <c r="A429" s="24"/>
      <c r="B429" s="26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x14ac:dyDescent="0.2">
      <c r="A430" s="24"/>
      <c r="B430" s="26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x14ac:dyDescent="0.2">
      <c r="A431" s="24"/>
      <c r="B431" s="26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x14ac:dyDescent="0.2">
      <c r="A432" s="24"/>
      <c r="B432" s="26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x14ac:dyDescent="0.2">
      <c r="A433" s="24"/>
      <c r="B433" s="26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x14ac:dyDescent="0.2">
      <c r="A434" s="24"/>
      <c r="B434" s="26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x14ac:dyDescent="0.2">
      <c r="A435" s="24"/>
      <c r="B435" s="26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x14ac:dyDescent="0.2">
      <c r="A436" s="24"/>
      <c r="B436" s="26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x14ac:dyDescent="0.2">
      <c r="A437" s="24"/>
      <c r="B437" s="26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x14ac:dyDescent="0.2">
      <c r="A438" s="24"/>
      <c r="B438" s="26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x14ac:dyDescent="0.2">
      <c r="A439" s="24"/>
      <c r="B439" s="26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x14ac:dyDescent="0.2">
      <c r="A440" s="24"/>
      <c r="B440" s="26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x14ac:dyDescent="0.2">
      <c r="A441" s="24"/>
      <c r="B441" s="26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x14ac:dyDescent="0.2">
      <c r="A442" s="24"/>
      <c r="B442" s="26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x14ac:dyDescent="0.2">
      <c r="A443" s="24"/>
      <c r="B443" s="26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x14ac:dyDescent="0.2">
      <c r="A444" s="24"/>
      <c r="B444" s="26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x14ac:dyDescent="0.2">
      <c r="A445" s="24"/>
      <c r="B445" s="26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x14ac:dyDescent="0.2">
      <c r="A446" s="24"/>
      <c r="B446" s="26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x14ac:dyDescent="0.2">
      <c r="A447" s="24"/>
      <c r="B447" s="26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x14ac:dyDescent="0.2">
      <c r="A448" s="24"/>
      <c r="B448" s="26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x14ac:dyDescent="0.2">
      <c r="A449" s="24"/>
      <c r="B449" s="26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x14ac:dyDescent="0.2">
      <c r="A450" s="24"/>
      <c r="B450" s="26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x14ac:dyDescent="0.2">
      <c r="A451" s="24"/>
      <c r="B451" s="26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x14ac:dyDescent="0.2">
      <c r="A452" s="24"/>
      <c r="B452" s="26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x14ac:dyDescent="0.2">
      <c r="A453" s="24"/>
      <c r="B453" s="26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x14ac:dyDescent="0.2">
      <c r="A454" s="24"/>
      <c r="B454" s="26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x14ac:dyDescent="0.2">
      <c r="A455" s="24"/>
      <c r="B455" s="26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x14ac:dyDescent="0.2">
      <c r="A456" s="24"/>
      <c r="B456" s="26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x14ac:dyDescent="0.2">
      <c r="A457" s="24"/>
      <c r="B457" s="26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x14ac:dyDescent="0.2">
      <c r="A458" s="24"/>
      <c r="B458" s="26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x14ac:dyDescent="0.2">
      <c r="A459" s="24"/>
      <c r="B459" s="26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x14ac:dyDescent="0.2">
      <c r="A460" s="24"/>
      <c r="B460" s="26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x14ac:dyDescent="0.2">
      <c r="A461" s="24"/>
      <c r="B461" s="26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x14ac:dyDescent="0.2">
      <c r="A462" s="24"/>
      <c r="B462" s="26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x14ac:dyDescent="0.2">
      <c r="A463" s="24"/>
      <c r="B463" s="26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x14ac:dyDescent="0.2">
      <c r="A464" s="24"/>
      <c r="B464" s="26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x14ac:dyDescent="0.2">
      <c r="A465" s="24"/>
      <c r="B465" s="26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x14ac:dyDescent="0.2">
      <c r="A466" s="24"/>
      <c r="B466" s="26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x14ac:dyDescent="0.2">
      <c r="A467" s="24"/>
      <c r="B467" s="26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x14ac:dyDescent="0.2">
      <c r="A468" s="24"/>
      <c r="B468" s="26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x14ac:dyDescent="0.2">
      <c r="A469" s="24"/>
      <c r="B469" s="26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x14ac:dyDescent="0.2">
      <c r="A470" s="24"/>
      <c r="B470" s="26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x14ac:dyDescent="0.2">
      <c r="A471" s="24"/>
      <c r="B471" s="26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x14ac:dyDescent="0.2">
      <c r="A472" s="24"/>
      <c r="B472" s="26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x14ac:dyDescent="0.2">
      <c r="A473" s="24"/>
      <c r="B473" s="26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x14ac:dyDescent="0.2">
      <c r="A474" s="24"/>
      <c r="B474" s="26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x14ac:dyDescent="0.2">
      <c r="A475" s="24"/>
      <c r="B475" s="26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x14ac:dyDescent="0.2">
      <c r="A476" s="24"/>
      <c r="B476" s="26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x14ac:dyDescent="0.2">
      <c r="A477" s="24"/>
      <c r="B477" s="26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x14ac:dyDescent="0.2">
      <c r="A478" s="24"/>
      <c r="B478" s="26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x14ac:dyDescent="0.2">
      <c r="A479" s="24"/>
      <c r="B479" s="26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x14ac:dyDescent="0.2">
      <c r="A480" s="24"/>
      <c r="B480" s="26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x14ac:dyDescent="0.2">
      <c r="A481" s="24"/>
      <c r="B481" s="26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x14ac:dyDescent="0.2">
      <c r="A482" s="24"/>
      <c r="B482" s="26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x14ac:dyDescent="0.2">
      <c r="A483" s="24"/>
      <c r="B483" s="26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x14ac:dyDescent="0.2">
      <c r="A484" s="24"/>
      <c r="B484" s="26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x14ac:dyDescent="0.2">
      <c r="A485" s="24"/>
      <c r="B485" s="26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x14ac:dyDescent="0.2">
      <c r="A486" s="24"/>
      <c r="B486" s="26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x14ac:dyDescent="0.2">
      <c r="A487" s="24"/>
      <c r="B487" s="26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x14ac:dyDescent="0.2">
      <c r="A488" s="24"/>
      <c r="B488" s="26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x14ac:dyDescent="0.2">
      <c r="A489" s="24"/>
      <c r="B489" s="26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x14ac:dyDescent="0.2">
      <c r="A490" s="24"/>
      <c r="B490" s="26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x14ac:dyDescent="0.2">
      <c r="A491" s="24"/>
      <c r="B491" s="26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x14ac:dyDescent="0.2">
      <c r="A492" s="24"/>
      <c r="B492" s="26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x14ac:dyDescent="0.2">
      <c r="A493" s="24"/>
      <c r="B493" s="26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x14ac:dyDescent="0.2">
      <c r="A494" s="24"/>
      <c r="B494" s="26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x14ac:dyDescent="0.2">
      <c r="A495" s="24"/>
      <c r="B495" s="26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x14ac:dyDescent="0.2">
      <c r="A496" s="24"/>
      <c r="B496" s="26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x14ac:dyDescent="0.2">
      <c r="A497" s="24"/>
      <c r="B497" s="26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x14ac:dyDescent="0.2">
      <c r="A498" s="24"/>
      <c r="B498" s="26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x14ac:dyDescent="0.2">
      <c r="A499" s="24"/>
      <c r="B499" s="26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x14ac:dyDescent="0.2">
      <c r="A500" s="24"/>
      <c r="B500" s="26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x14ac:dyDescent="0.2">
      <c r="A501" s="24"/>
      <c r="B501" s="26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x14ac:dyDescent="0.2">
      <c r="A502" s="24"/>
      <c r="B502" s="26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x14ac:dyDescent="0.2">
      <c r="A503" s="24"/>
      <c r="B503" s="26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x14ac:dyDescent="0.2">
      <c r="A504" s="24"/>
      <c r="B504" s="26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x14ac:dyDescent="0.2">
      <c r="A505" s="24"/>
      <c r="B505" s="26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x14ac:dyDescent="0.2">
      <c r="A506" s="24"/>
      <c r="B506" s="26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x14ac:dyDescent="0.2">
      <c r="A507" s="24"/>
      <c r="B507" s="26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x14ac:dyDescent="0.2">
      <c r="A508" s="24"/>
      <c r="B508" s="26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x14ac:dyDescent="0.2">
      <c r="A509" s="24"/>
      <c r="B509" s="26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x14ac:dyDescent="0.2">
      <c r="A510" s="24"/>
      <c r="B510" s="26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x14ac:dyDescent="0.2">
      <c r="A511" s="24"/>
      <c r="B511" s="26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x14ac:dyDescent="0.2">
      <c r="A512" s="24"/>
      <c r="B512" s="26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x14ac:dyDescent="0.2">
      <c r="A513" s="24"/>
      <c r="B513" s="26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x14ac:dyDescent="0.2">
      <c r="A514" s="24"/>
      <c r="B514" s="26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x14ac:dyDescent="0.2">
      <c r="A515" s="24"/>
      <c r="B515" s="26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x14ac:dyDescent="0.2">
      <c r="A516" s="24"/>
      <c r="B516" s="26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x14ac:dyDescent="0.2">
      <c r="A517" s="24"/>
      <c r="B517" s="26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x14ac:dyDescent="0.2">
      <c r="A518" s="24"/>
      <c r="B518" s="26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x14ac:dyDescent="0.2">
      <c r="A519" s="24"/>
      <c r="B519" s="26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x14ac:dyDescent="0.2">
      <c r="A520" s="24"/>
      <c r="B520" s="26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x14ac:dyDescent="0.2">
      <c r="A521" s="24"/>
      <c r="B521" s="26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x14ac:dyDescent="0.2">
      <c r="A522" s="24"/>
      <c r="B522" s="26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x14ac:dyDescent="0.2">
      <c r="A523" s="24"/>
      <c r="B523" s="26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x14ac:dyDescent="0.2">
      <c r="A524" s="24"/>
      <c r="B524" s="26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x14ac:dyDescent="0.2">
      <c r="A525" s="24"/>
      <c r="B525" s="26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x14ac:dyDescent="0.2">
      <c r="A526" s="24"/>
      <c r="B526" s="26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x14ac:dyDescent="0.2">
      <c r="A527" s="24"/>
      <c r="B527" s="26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x14ac:dyDescent="0.2">
      <c r="A528" s="24"/>
      <c r="B528" s="26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x14ac:dyDescent="0.2">
      <c r="A529" s="24"/>
      <c r="B529" s="26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x14ac:dyDescent="0.2">
      <c r="A530" s="24"/>
      <c r="B530" s="26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x14ac:dyDescent="0.2">
      <c r="A531" s="24"/>
      <c r="B531" s="26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x14ac:dyDescent="0.2">
      <c r="A532" s="24"/>
      <c r="B532" s="26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x14ac:dyDescent="0.2">
      <c r="A533" s="24"/>
      <c r="B533" s="26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x14ac:dyDescent="0.2">
      <c r="A534" s="24"/>
      <c r="B534" s="26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x14ac:dyDescent="0.2">
      <c r="A535" s="24"/>
      <c r="B535" s="26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x14ac:dyDescent="0.2">
      <c r="A536" s="24"/>
      <c r="B536" s="26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x14ac:dyDescent="0.2">
      <c r="A537" s="24"/>
      <c r="B537" s="26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x14ac:dyDescent="0.2">
      <c r="A538" s="24"/>
      <c r="B538" s="26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x14ac:dyDescent="0.2">
      <c r="A539" s="24"/>
      <c r="B539" s="26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x14ac:dyDescent="0.2">
      <c r="A540" s="24"/>
      <c r="B540" s="26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x14ac:dyDescent="0.2">
      <c r="A541" s="24"/>
      <c r="B541" s="26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x14ac:dyDescent="0.2">
      <c r="A542" s="24"/>
      <c r="B542" s="26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x14ac:dyDescent="0.2">
      <c r="A543" s="24"/>
      <c r="B543" s="26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x14ac:dyDescent="0.2">
      <c r="A544" s="24"/>
      <c r="B544" s="26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x14ac:dyDescent="0.2">
      <c r="A545" s="24"/>
      <c r="B545" s="26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x14ac:dyDescent="0.2">
      <c r="A546" s="24"/>
      <c r="B546" s="26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x14ac:dyDescent="0.2">
      <c r="A547" s="24"/>
      <c r="B547" s="26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x14ac:dyDescent="0.2">
      <c r="A548" s="24"/>
      <c r="B548" s="26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x14ac:dyDescent="0.2">
      <c r="A549" s="24"/>
      <c r="B549" s="26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x14ac:dyDescent="0.2">
      <c r="A550" s="24"/>
      <c r="B550" s="26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x14ac:dyDescent="0.2">
      <c r="A551" s="24"/>
      <c r="B551" s="26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x14ac:dyDescent="0.2">
      <c r="A552" s="24"/>
      <c r="B552" s="26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x14ac:dyDescent="0.2">
      <c r="A553" s="24"/>
      <c r="B553" s="26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x14ac:dyDescent="0.2">
      <c r="A554" s="24"/>
      <c r="B554" s="26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x14ac:dyDescent="0.2">
      <c r="A555" s="24"/>
      <c r="B555" s="26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x14ac:dyDescent="0.2">
      <c r="A556" s="24"/>
      <c r="B556" s="26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x14ac:dyDescent="0.2">
      <c r="A557" s="24"/>
      <c r="B557" s="26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x14ac:dyDescent="0.2">
      <c r="A558" s="24"/>
      <c r="B558" s="26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x14ac:dyDescent="0.2">
      <c r="A559" s="24"/>
      <c r="B559" s="26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x14ac:dyDescent="0.2">
      <c r="A560" s="24"/>
      <c r="B560" s="26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x14ac:dyDescent="0.2">
      <c r="A561" s="24"/>
      <c r="B561" s="26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x14ac:dyDescent="0.2">
      <c r="A562" s="24"/>
      <c r="B562" s="26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x14ac:dyDescent="0.2">
      <c r="A563" s="24"/>
      <c r="B563" s="26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x14ac:dyDescent="0.2">
      <c r="A564" s="24"/>
      <c r="B564" s="26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x14ac:dyDescent="0.2">
      <c r="A565" s="24"/>
      <c r="B565" s="26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x14ac:dyDescent="0.2">
      <c r="A566" s="24"/>
      <c r="B566" s="26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x14ac:dyDescent="0.2">
      <c r="A567" s="24"/>
      <c r="B567" s="26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x14ac:dyDescent="0.2">
      <c r="A568" s="24"/>
      <c r="B568" s="26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x14ac:dyDescent="0.2">
      <c r="A569" s="24"/>
      <c r="B569" s="26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x14ac:dyDescent="0.2">
      <c r="A570" s="24"/>
      <c r="B570" s="26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x14ac:dyDescent="0.2">
      <c r="A571" s="24"/>
      <c r="B571" s="26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x14ac:dyDescent="0.2">
      <c r="A572" s="24"/>
      <c r="B572" s="26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x14ac:dyDescent="0.2">
      <c r="A573" s="24"/>
      <c r="B573" s="26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x14ac:dyDescent="0.2">
      <c r="A574" s="24"/>
      <c r="B574" s="26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x14ac:dyDescent="0.2">
      <c r="A575" s="24"/>
      <c r="B575" s="26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x14ac:dyDescent="0.2">
      <c r="A576" s="24"/>
      <c r="B576" s="26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x14ac:dyDescent="0.2">
      <c r="A577" s="24"/>
      <c r="B577" s="26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x14ac:dyDescent="0.2">
      <c r="A578" s="24"/>
      <c r="B578" s="26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x14ac:dyDescent="0.2">
      <c r="A579" s="24"/>
      <c r="B579" s="26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x14ac:dyDescent="0.2">
      <c r="A580" s="24"/>
      <c r="B580" s="26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x14ac:dyDescent="0.2">
      <c r="A581" s="24"/>
      <c r="B581" s="26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x14ac:dyDescent="0.2">
      <c r="A582" s="24"/>
      <c r="B582" s="26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x14ac:dyDescent="0.2">
      <c r="A583" s="24"/>
      <c r="B583" s="26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x14ac:dyDescent="0.2">
      <c r="A584" s="24"/>
      <c r="B584" s="26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x14ac:dyDescent="0.2">
      <c r="A585" s="24"/>
      <c r="B585" s="26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x14ac:dyDescent="0.2">
      <c r="A586" s="24"/>
      <c r="B586" s="26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x14ac:dyDescent="0.2">
      <c r="A587" s="24"/>
      <c r="B587" s="26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x14ac:dyDescent="0.2">
      <c r="A588" s="24"/>
      <c r="B588" s="26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x14ac:dyDescent="0.2">
      <c r="A589" s="24"/>
      <c r="B589" s="26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x14ac:dyDescent="0.2">
      <c r="A590" s="24"/>
      <c r="B590" s="26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x14ac:dyDescent="0.2">
      <c r="A591" s="24"/>
      <c r="B591" s="26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x14ac:dyDescent="0.2">
      <c r="A592" s="24"/>
      <c r="B592" s="26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x14ac:dyDescent="0.2">
      <c r="A593" s="24"/>
      <c r="B593" s="26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x14ac:dyDescent="0.2">
      <c r="A594" s="24"/>
      <c r="B594" s="26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x14ac:dyDescent="0.2">
      <c r="A595" s="24"/>
      <c r="B595" s="26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x14ac:dyDescent="0.2">
      <c r="A596" s="24"/>
      <c r="B596" s="26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x14ac:dyDescent="0.2">
      <c r="A597" s="24"/>
      <c r="B597" s="26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x14ac:dyDescent="0.2">
      <c r="A598" s="24"/>
      <c r="B598" s="26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x14ac:dyDescent="0.2">
      <c r="A599" s="24"/>
      <c r="B599" s="26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x14ac:dyDescent="0.2">
      <c r="A600" s="24"/>
      <c r="B600" s="26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x14ac:dyDescent="0.2">
      <c r="A601" s="24"/>
      <c r="B601" s="26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x14ac:dyDescent="0.2">
      <c r="A602" s="24"/>
      <c r="B602" s="26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x14ac:dyDescent="0.2">
      <c r="A603" s="24"/>
      <c r="B603" s="26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x14ac:dyDescent="0.2">
      <c r="A604" s="24"/>
      <c r="B604" s="26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x14ac:dyDescent="0.2">
      <c r="A605" s="24"/>
      <c r="B605" s="26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x14ac:dyDescent="0.2">
      <c r="A606" s="24"/>
      <c r="B606" s="26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x14ac:dyDescent="0.2">
      <c r="A607" s="24"/>
      <c r="B607" s="26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x14ac:dyDescent="0.2">
      <c r="A608" s="24"/>
      <c r="B608" s="26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x14ac:dyDescent="0.2">
      <c r="A609" s="24"/>
      <c r="B609" s="26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x14ac:dyDescent="0.2">
      <c r="A610" s="24"/>
      <c r="B610" s="26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x14ac:dyDescent="0.2">
      <c r="A611" s="24"/>
      <c r="B611" s="26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x14ac:dyDescent="0.2">
      <c r="A612" s="24"/>
      <c r="B612" s="26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x14ac:dyDescent="0.2">
      <c r="A613" s="24"/>
      <c r="B613" s="26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x14ac:dyDescent="0.2">
      <c r="A614" s="24"/>
      <c r="B614" s="26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x14ac:dyDescent="0.2">
      <c r="A615" s="24"/>
      <c r="B615" s="26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x14ac:dyDescent="0.2">
      <c r="A616" s="24"/>
      <c r="B616" s="26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x14ac:dyDescent="0.2">
      <c r="A617" s="24"/>
      <c r="B617" s="26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x14ac:dyDescent="0.2">
      <c r="A618" s="24"/>
      <c r="B618" s="26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x14ac:dyDescent="0.2">
      <c r="A619" s="24"/>
      <c r="B619" s="26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x14ac:dyDescent="0.2">
      <c r="A620" s="24"/>
      <c r="B620" s="26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x14ac:dyDescent="0.2">
      <c r="A621" s="24"/>
      <c r="B621" s="26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x14ac:dyDescent="0.2">
      <c r="A622" s="24"/>
      <c r="B622" s="26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x14ac:dyDescent="0.2">
      <c r="A623" s="24"/>
      <c r="B623" s="26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x14ac:dyDescent="0.2">
      <c r="A624" s="24"/>
      <c r="B624" s="26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x14ac:dyDescent="0.2">
      <c r="A625" s="24"/>
      <c r="B625" s="26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x14ac:dyDescent="0.2">
      <c r="A626" s="24"/>
      <c r="B626" s="26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x14ac:dyDescent="0.2">
      <c r="A627" s="24"/>
      <c r="B627" s="26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x14ac:dyDescent="0.2">
      <c r="A628" s="24"/>
      <c r="B628" s="26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x14ac:dyDescent="0.2">
      <c r="A629" s="24"/>
      <c r="B629" s="26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x14ac:dyDescent="0.2">
      <c r="A630" s="24"/>
      <c r="B630" s="26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x14ac:dyDescent="0.2">
      <c r="A631" s="24"/>
      <c r="B631" s="26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x14ac:dyDescent="0.2">
      <c r="A632" s="24"/>
      <c r="B632" s="26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x14ac:dyDescent="0.2">
      <c r="A633" s="24"/>
      <c r="B633" s="26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x14ac:dyDescent="0.2">
      <c r="A634" s="24"/>
      <c r="B634" s="26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x14ac:dyDescent="0.2">
      <c r="A635" s="24"/>
      <c r="B635" s="26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x14ac:dyDescent="0.2">
      <c r="A636" s="24"/>
      <c r="B636" s="26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x14ac:dyDescent="0.2">
      <c r="A637" s="24"/>
      <c r="B637" s="26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x14ac:dyDescent="0.2">
      <c r="A638" s="24"/>
      <c r="B638" s="26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x14ac:dyDescent="0.2">
      <c r="A639" s="24"/>
      <c r="B639" s="26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x14ac:dyDescent="0.2">
      <c r="A640" s="24"/>
      <c r="B640" s="26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x14ac:dyDescent="0.2">
      <c r="A641" s="24"/>
      <c r="B641" s="26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x14ac:dyDescent="0.2">
      <c r="A642" s="24"/>
      <c r="B642" s="26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x14ac:dyDescent="0.2">
      <c r="A643" s="24"/>
      <c r="B643" s="26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x14ac:dyDescent="0.2">
      <c r="A644" s="24"/>
      <c r="B644" s="26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x14ac:dyDescent="0.2">
      <c r="A645" s="24"/>
      <c r="B645" s="26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x14ac:dyDescent="0.2">
      <c r="A646" s="24"/>
      <c r="B646" s="26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x14ac:dyDescent="0.2">
      <c r="A647" s="24"/>
      <c r="B647" s="26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x14ac:dyDescent="0.2">
      <c r="A648" s="24"/>
      <c r="B648" s="26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x14ac:dyDescent="0.2">
      <c r="A649" s="24"/>
      <c r="B649" s="26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x14ac:dyDescent="0.2">
      <c r="A650" s="24"/>
      <c r="B650" s="26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x14ac:dyDescent="0.2">
      <c r="A651" s="24"/>
      <c r="B651" s="26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x14ac:dyDescent="0.2">
      <c r="A652" s="24"/>
      <c r="B652" s="26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x14ac:dyDescent="0.2">
      <c r="A653" s="24"/>
      <c r="B653" s="26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x14ac:dyDescent="0.2">
      <c r="A654" s="24"/>
      <c r="B654" s="26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x14ac:dyDescent="0.2">
      <c r="A655" s="24"/>
      <c r="B655" s="26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x14ac:dyDescent="0.2">
      <c r="A656" s="24"/>
      <c r="B656" s="26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x14ac:dyDescent="0.2">
      <c r="A657" s="24"/>
      <c r="B657" s="26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x14ac:dyDescent="0.2">
      <c r="A658" s="24"/>
      <c r="B658" s="26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x14ac:dyDescent="0.2">
      <c r="A659" s="24"/>
      <c r="B659" s="26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x14ac:dyDescent="0.2">
      <c r="A660" s="24"/>
      <c r="B660" s="26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x14ac:dyDescent="0.2">
      <c r="A661" s="24"/>
      <c r="B661" s="26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x14ac:dyDescent="0.2">
      <c r="A662" s="24"/>
      <c r="B662" s="26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x14ac:dyDescent="0.2">
      <c r="A663" s="24"/>
      <c r="B663" s="26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x14ac:dyDescent="0.2">
      <c r="A664" s="24"/>
      <c r="B664" s="26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x14ac:dyDescent="0.2">
      <c r="A665" s="24"/>
      <c r="B665" s="26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x14ac:dyDescent="0.2">
      <c r="A666" s="24"/>
      <c r="B666" s="26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x14ac:dyDescent="0.2">
      <c r="A667" s="24"/>
      <c r="B667" s="26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x14ac:dyDescent="0.2">
      <c r="A668" s="24"/>
      <c r="B668" s="26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x14ac:dyDescent="0.2">
      <c r="A669" s="24"/>
      <c r="B669" s="26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x14ac:dyDescent="0.2">
      <c r="A670" s="24"/>
      <c r="B670" s="26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x14ac:dyDescent="0.2">
      <c r="A671" s="24"/>
      <c r="B671" s="26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x14ac:dyDescent="0.2">
      <c r="A672" s="24"/>
      <c r="B672" s="26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x14ac:dyDescent="0.2">
      <c r="A673" s="24"/>
      <c r="B673" s="26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x14ac:dyDescent="0.2">
      <c r="A674" s="24"/>
      <c r="B674" s="26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x14ac:dyDescent="0.2">
      <c r="A675" s="24"/>
      <c r="B675" s="26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x14ac:dyDescent="0.2">
      <c r="A676" s="24"/>
      <c r="B676" s="26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x14ac:dyDescent="0.2">
      <c r="A677" s="24"/>
      <c r="B677" s="26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x14ac:dyDescent="0.2">
      <c r="A678" s="24"/>
      <c r="B678" s="26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x14ac:dyDescent="0.2">
      <c r="A679" s="24"/>
      <c r="B679" s="26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x14ac:dyDescent="0.2">
      <c r="A680" s="24"/>
      <c r="B680" s="26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x14ac:dyDescent="0.2">
      <c r="A681" s="24"/>
      <c r="B681" s="26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x14ac:dyDescent="0.2">
      <c r="A682" s="24"/>
      <c r="B682" s="26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x14ac:dyDescent="0.2">
      <c r="A683" s="24"/>
      <c r="B683" s="26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x14ac:dyDescent="0.2">
      <c r="A684" s="24"/>
      <c r="B684" s="26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x14ac:dyDescent="0.2">
      <c r="A685" s="24"/>
      <c r="B685" s="26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x14ac:dyDescent="0.2">
      <c r="A686" s="24"/>
      <c r="B686" s="26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x14ac:dyDescent="0.2">
      <c r="A687" s="24"/>
      <c r="B687" s="26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x14ac:dyDescent="0.2">
      <c r="A688" s="24"/>
      <c r="B688" s="26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x14ac:dyDescent="0.2">
      <c r="A689" s="24"/>
      <c r="B689" s="26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x14ac:dyDescent="0.2">
      <c r="A690" s="24"/>
      <c r="B690" s="26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x14ac:dyDescent="0.2">
      <c r="A691" s="24"/>
      <c r="B691" s="26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x14ac:dyDescent="0.2">
      <c r="A692" s="24"/>
      <c r="B692" s="26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x14ac:dyDescent="0.2">
      <c r="A693" s="24"/>
      <c r="B693" s="26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x14ac:dyDescent="0.2">
      <c r="A694" s="24"/>
      <c r="B694" s="26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x14ac:dyDescent="0.2">
      <c r="A695" s="24"/>
      <c r="B695" s="26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x14ac:dyDescent="0.2">
      <c r="A696" s="24"/>
      <c r="B696" s="26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x14ac:dyDescent="0.2">
      <c r="A697" s="24"/>
      <c r="B697" s="26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x14ac:dyDescent="0.2">
      <c r="A698" s="24"/>
      <c r="B698" s="26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x14ac:dyDescent="0.2">
      <c r="A699" s="24"/>
      <c r="B699" s="26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x14ac:dyDescent="0.2">
      <c r="A700" s="24"/>
      <c r="B700" s="26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x14ac:dyDescent="0.2">
      <c r="A701" s="24"/>
      <c r="B701" s="26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x14ac:dyDescent="0.2">
      <c r="A702" s="24"/>
      <c r="B702" s="26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x14ac:dyDescent="0.2">
      <c r="A703" s="24"/>
      <c r="B703" s="26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x14ac:dyDescent="0.2">
      <c r="A704" s="24"/>
      <c r="B704" s="26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x14ac:dyDescent="0.2">
      <c r="A705" s="24"/>
      <c r="B705" s="26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x14ac:dyDescent="0.2">
      <c r="A706" s="24"/>
      <c r="B706" s="26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x14ac:dyDescent="0.2">
      <c r="A707" s="24"/>
      <c r="B707" s="26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x14ac:dyDescent="0.2">
      <c r="A708" s="24"/>
      <c r="B708" s="26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x14ac:dyDescent="0.2">
      <c r="A709" s="24"/>
      <c r="B709" s="26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x14ac:dyDescent="0.2">
      <c r="A710" s="24"/>
      <c r="B710" s="26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x14ac:dyDescent="0.2">
      <c r="A711" s="24"/>
      <c r="B711" s="26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x14ac:dyDescent="0.2">
      <c r="A712" s="24"/>
      <c r="B712" s="26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x14ac:dyDescent="0.2">
      <c r="A713" s="24"/>
      <c r="B713" s="26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x14ac:dyDescent="0.2">
      <c r="A714" s="24"/>
      <c r="B714" s="26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x14ac:dyDescent="0.2">
      <c r="A715" s="24"/>
      <c r="B715" s="26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x14ac:dyDescent="0.2">
      <c r="A716" s="24"/>
      <c r="B716" s="26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x14ac:dyDescent="0.2">
      <c r="A717" s="24"/>
      <c r="B717" s="26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x14ac:dyDescent="0.2">
      <c r="A718" s="24"/>
      <c r="B718" s="26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x14ac:dyDescent="0.2">
      <c r="A719" s="24"/>
      <c r="B719" s="26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x14ac:dyDescent="0.2">
      <c r="A720" s="24"/>
      <c r="B720" s="26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x14ac:dyDescent="0.2">
      <c r="A721" s="24"/>
      <c r="B721" s="26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x14ac:dyDescent="0.2">
      <c r="A722" s="24"/>
      <c r="B722" s="26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x14ac:dyDescent="0.2">
      <c r="A723" s="24"/>
      <c r="B723" s="26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x14ac:dyDescent="0.2">
      <c r="A724" s="24"/>
      <c r="B724" s="26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x14ac:dyDescent="0.2">
      <c r="A725" s="24"/>
      <c r="B725" s="26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x14ac:dyDescent="0.2">
      <c r="A726" s="24"/>
      <c r="B726" s="26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x14ac:dyDescent="0.2">
      <c r="A727" s="24"/>
      <c r="B727" s="26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x14ac:dyDescent="0.2">
      <c r="A728" s="24"/>
      <c r="B728" s="26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x14ac:dyDescent="0.2">
      <c r="A729" s="24"/>
      <c r="B729" s="26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x14ac:dyDescent="0.2">
      <c r="A730" s="24"/>
      <c r="B730" s="26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x14ac:dyDescent="0.2">
      <c r="A731" s="24"/>
      <c r="B731" s="26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x14ac:dyDescent="0.2">
      <c r="A732" s="24"/>
      <c r="B732" s="26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x14ac:dyDescent="0.2">
      <c r="A733" s="24"/>
      <c r="B733" s="26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x14ac:dyDescent="0.2">
      <c r="A734" s="24"/>
      <c r="B734" s="26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x14ac:dyDescent="0.2">
      <c r="A735" s="24"/>
      <c r="B735" s="26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x14ac:dyDescent="0.2">
      <c r="A736" s="24"/>
      <c r="B736" s="26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x14ac:dyDescent="0.2">
      <c r="A737" s="24"/>
      <c r="B737" s="26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x14ac:dyDescent="0.2">
      <c r="A738" s="24"/>
      <c r="B738" s="26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x14ac:dyDescent="0.2">
      <c r="A739" s="24"/>
      <c r="B739" s="26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x14ac:dyDescent="0.2">
      <c r="A740" s="24"/>
      <c r="B740" s="26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x14ac:dyDescent="0.2">
      <c r="A741" s="24"/>
      <c r="B741" s="26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x14ac:dyDescent="0.2">
      <c r="A742" s="24"/>
      <c r="B742" s="26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x14ac:dyDescent="0.2">
      <c r="A743" s="24"/>
      <c r="B743" s="26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x14ac:dyDescent="0.2">
      <c r="A744" s="24"/>
      <c r="B744" s="26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x14ac:dyDescent="0.2">
      <c r="A745" s="24"/>
      <c r="B745" s="26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x14ac:dyDescent="0.2">
      <c r="A746" s="24"/>
      <c r="B746" s="26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x14ac:dyDescent="0.2">
      <c r="A747" s="24"/>
      <c r="B747" s="26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x14ac:dyDescent="0.2">
      <c r="A748" s="24"/>
      <c r="B748" s="26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x14ac:dyDescent="0.2">
      <c r="A749" s="24"/>
      <c r="B749" s="26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x14ac:dyDescent="0.2">
      <c r="A750" s="24"/>
      <c r="B750" s="26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x14ac:dyDescent="0.2">
      <c r="A751" s="24"/>
      <c r="B751" s="26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x14ac:dyDescent="0.2">
      <c r="A752" s="24"/>
      <c r="B752" s="26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x14ac:dyDescent="0.2">
      <c r="A753" s="24"/>
      <c r="B753" s="26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x14ac:dyDescent="0.2">
      <c r="A754" s="24"/>
      <c r="B754" s="26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x14ac:dyDescent="0.2">
      <c r="A755" s="24"/>
      <c r="B755" s="26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x14ac:dyDescent="0.2">
      <c r="A756" s="24"/>
      <c r="B756" s="26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x14ac:dyDescent="0.2">
      <c r="A757" s="24"/>
      <c r="B757" s="26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x14ac:dyDescent="0.2">
      <c r="A758" s="24"/>
      <c r="B758" s="26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x14ac:dyDescent="0.2">
      <c r="A759" s="24"/>
      <c r="B759" s="26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x14ac:dyDescent="0.2">
      <c r="A760" s="24"/>
      <c r="B760" s="26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x14ac:dyDescent="0.2">
      <c r="A761" s="24"/>
      <c r="B761" s="26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x14ac:dyDescent="0.2">
      <c r="A762" s="24"/>
      <c r="B762" s="26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x14ac:dyDescent="0.2">
      <c r="A763" s="24"/>
      <c r="B763" s="26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x14ac:dyDescent="0.2">
      <c r="A764" s="24"/>
      <c r="B764" s="26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x14ac:dyDescent="0.2">
      <c r="A765" s="24"/>
      <c r="B765" s="26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x14ac:dyDescent="0.2">
      <c r="A766" s="24"/>
      <c r="B766" s="26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x14ac:dyDescent="0.2">
      <c r="A767" s="24"/>
      <c r="B767" s="26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x14ac:dyDescent="0.2">
      <c r="A768" s="24"/>
      <c r="B768" s="26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x14ac:dyDescent="0.2">
      <c r="A769" s="24"/>
      <c r="B769" s="26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x14ac:dyDescent="0.2">
      <c r="A770" s="24"/>
      <c r="B770" s="26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x14ac:dyDescent="0.2">
      <c r="A771" s="24"/>
      <c r="B771" s="26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x14ac:dyDescent="0.2">
      <c r="A772" s="24"/>
      <c r="B772" s="26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x14ac:dyDescent="0.2">
      <c r="A773" s="24"/>
      <c r="B773" s="26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x14ac:dyDescent="0.2">
      <c r="A774" s="24"/>
      <c r="B774" s="26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x14ac:dyDescent="0.2">
      <c r="A775" s="24"/>
      <c r="B775" s="26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x14ac:dyDescent="0.2">
      <c r="A776" s="24"/>
      <c r="B776" s="26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x14ac:dyDescent="0.2">
      <c r="A777" s="24"/>
      <c r="B777" s="26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x14ac:dyDescent="0.2">
      <c r="A778" s="24"/>
      <c r="B778" s="26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x14ac:dyDescent="0.2">
      <c r="A779" s="24"/>
      <c r="B779" s="26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x14ac:dyDescent="0.2">
      <c r="A780" s="24"/>
      <c r="B780" s="26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x14ac:dyDescent="0.2">
      <c r="A781" s="24"/>
      <c r="B781" s="26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x14ac:dyDescent="0.2">
      <c r="A782" s="24"/>
      <c r="B782" s="26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x14ac:dyDescent="0.2">
      <c r="A783" s="24"/>
      <c r="B783" s="26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x14ac:dyDescent="0.2">
      <c r="A784" s="24"/>
      <c r="B784" s="26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x14ac:dyDescent="0.2">
      <c r="A785" s="24"/>
      <c r="B785" s="26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x14ac:dyDescent="0.2">
      <c r="A786" s="24"/>
      <c r="B786" s="26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x14ac:dyDescent="0.2">
      <c r="A787" s="24"/>
      <c r="B787" s="26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x14ac:dyDescent="0.2">
      <c r="A788" s="24"/>
      <c r="B788" s="26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x14ac:dyDescent="0.2">
      <c r="A789" s="24"/>
      <c r="B789" s="26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x14ac:dyDescent="0.2">
      <c r="A790" s="24"/>
      <c r="B790" s="26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x14ac:dyDescent="0.2">
      <c r="A791" s="24"/>
      <c r="B791" s="26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x14ac:dyDescent="0.2">
      <c r="A792" s="24"/>
      <c r="B792" s="26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x14ac:dyDescent="0.2">
      <c r="A793" s="24"/>
      <c r="B793" s="26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</sheetData>
  <protectedRanges>
    <protectedRange sqref="B41" name="Rango1_7_5_2_1_1_1_2_1_2"/>
  </protectedRanges>
  <mergeCells count="16">
    <mergeCell ref="A7:X7"/>
    <mergeCell ref="A1:X1"/>
    <mergeCell ref="A2:X2"/>
    <mergeCell ref="A3:X3"/>
    <mergeCell ref="A4:X4"/>
    <mergeCell ref="A5:X5"/>
    <mergeCell ref="A6:X6"/>
    <mergeCell ref="A302:C302"/>
    <mergeCell ref="A8:A9"/>
    <mergeCell ref="X8:X9"/>
    <mergeCell ref="B8:B9"/>
    <mergeCell ref="C8:C9"/>
    <mergeCell ref="D8:D9"/>
    <mergeCell ref="E8:Q8"/>
    <mergeCell ref="R8:V8"/>
    <mergeCell ref="W8:W9"/>
  </mergeCells>
  <printOptions horizontalCentered="1" verticalCentered="1"/>
  <pageMargins left="0.55118110236220474" right="0.55118110236220474" top="1.1811023622047245" bottom="1.3779527559055118" header="0.78740157480314965" footer="0"/>
  <pageSetup paperSize="5" scale="4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8"/>
  <sheetViews>
    <sheetView showGridLines="0" topLeftCell="B1" zoomScale="87" zoomScaleNormal="87" workbookViewId="0">
      <pane ySplit="1" topLeftCell="A2" activePane="bottomLeft" state="frozen"/>
      <selection pane="bottomLeft" activeCell="B14" sqref="B14"/>
    </sheetView>
  </sheetViews>
  <sheetFormatPr baseColWidth="10" defaultColWidth="11.5703125" defaultRowHeight="12.75" x14ac:dyDescent="0.2"/>
  <cols>
    <col min="1" max="1" width="6.5703125" style="2" customWidth="1"/>
    <col min="2" max="2" width="40.85546875" style="2" customWidth="1"/>
    <col min="3" max="3" width="35.140625" style="2" customWidth="1"/>
    <col min="4" max="4" width="17.5703125" style="1" customWidth="1"/>
    <col min="5" max="5" width="15.28515625" style="1" customWidth="1"/>
    <col min="6" max="6" width="12.7109375" style="1" customWidth="1"/>
    <col min="7" max="7" width="14.42578125" style="1" customWidth="1"/>
    <col min="8" max="8" width="11" style="1" customWidth="1"/>
    <col min="9" max="9" width="18.42578125" style="1" customWidth="1"/>
    <col min="10" max="10" width="14.7109375" style="1" hidden="1" customWidth="1"/>
    <col min="11" max="11" width="14.28515625" style="1" hidden="1" customWidth="1"/>
    <col min="12" max="12" width="11" style="1" hidden="1" customWidth="1"/>
    <col min="13" max="13" width="11.28515625" style="1" hidden="1" customWidth="1"/>
    <col min="14" max="14" width="17" style="1" customWidth="1"/>
    <col min="15" max="15" width="17.140625" style="1" customWidth="1"/>
    <col min="16" max="16" width="14.42578125" style="2" customWidth="1"/>
    <col min="17" max="17" width="11.5703125" style="2" customWidth="1"/>
    <col min="18" max="18" width="13.7109375" style="2" customWidth="1"/>
    <col min="19" max="19" width="11.5703125" style="2" customWidth="1"/>
    <col min="20" max="20" width="13.5703125" style="2" customWidth="1"/>
    <col min="21" max="22" width="11.5703125" style="2" customWidth="1"/>
    <col min="23" max="16384" width="11.5703125" style="2"/>
  </cols>
  <sheetData>
    <row r="1" spans="1:27" s="23" customFormat="1" ht="19.5" customHeight="1" x14ac:dyDescent="0.2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7" s="23" customFormat="1" ht="12.75" customHeight="1" x14ac:dyDescent="0.2">
      <c r="A2" s="200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7" s="23" customFormat="1" ht="14.25" customHeight="1" x14ac:dyDescent="0.2">
      <c r="A3" s="202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7" s="23" customFormat="1" ht="14.25" customHeight="1" x14ac:dyDescent="0.2">
      <c r="A4" s="200" t="s">
        <v>294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3"/>
      <c r="R4" s="203"/>
      <c r="S4" s="203"/>
      <c r="T4" s="203"/>
      <c r="U4" s="203"/>
      <c r="V4" s="203"/>
      <c r="W4" s="203"/>
      <c r="X4" s="203"/>
      <c r="Y4" s="28"/>
      <c r="Z4" s="28"/>
      <c r="AA4" s="28"/>
    </row>
    <row r="5" spans="1:27" s="23" customFormat="1" ht="14.25" customHeight="1" x14ac:dyDescent="0.2">
      <c r="A5" s="202" t="s">
        <v>1058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  <c r="R5" s="203"/>
      <c r="S5" s="203"/>
      <c r="T5" s="203"/>
      <c r="U5" s="203"/>
      <c r="V5" s="203"/>
      <c r="W5" s="203"/>
      <c r="X5" s="203"/>
      <c r="Y5" s="28"/>
      <c r="Z5" s="28"/>
      <c r="AA5" s="28"/>
    </row>
    <row r="6" spans="1:27" s="23" customFormat="1" ht="14.25" customHeight="1" x14ac:dyDescent="0.2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203"/>
      <c r="S6" s="203"/>
      <c r="T6" s="203"/>
      <c r="U6" s="203"/>
      <c r="V6" s="203"/>
      <c r="W6" s="203"/>
      <c r="X6" s="203"/>
      <c r="Y6" s="29"/>
      <c r="Z6" s="29"/>
      <c r="AA6" s="29"/>
    </row>
    <row r="7" spans="1:27" s="23" customFormat="1" x14ac:dyDescent="0.2">
      <c r="A7" s="198" t="s">
        <v>1040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9"/>
      <c r="S7" s="199"/>
      <c r="T7" s="199"/>
      <c r="U7" s="199"/>
      <c r="V7" s="199"/>
      <c r="W7" s="199"/>
      <c r="X7" s="199"/>
    </row>
    <row r="8" spans="1:27" x14ac:dyDescent="0.2">
      <c r="A8" s="204" t="s">
        <v>7</v>
      </c>
      <c r="B8" s="204" t="s">
        <v>11</v>
      </c>
      <c r="C8" s="208" t="s">
        <v>12</v>
      </c>
      <c r="D8" s="204" t="s">
        <v>13</v>
      </c>
      <c r="E8" s="204" t="s">
        <v>3</v>
      </c>
      <c r="F8" s="205"/>
      <c r="G8" s="205"/>
      <c r="H8" s="205"/>
      <c r="I8" s="205"/>
      <c r="J8" s="204" t="s">
        <v>22</v>
      </c>
      <c r="K8" s="204"/>
      <c r="L8" s="204"/>
      <c r="M8" s="204"/>
      <c r="N8" s="204"/>
      <c r="O8" s="204" t="s">
        <v>256</v>
      </c>
      <c r="P8" s="204" t="s">
        <v>752</v>
      </c>
    </row>
    <row r="9" spans="1:27" ht="38.25" x14ac:dyDescent="0.2">
      <c r="A9" s="204"/>
      <c r="B9" s="204"/>
      <c r="C9" s="208"/>
      <c r="D9" s="204"/>
      <c r="E9" s="183" t="s">
        <v>133</v>
      </c>
      <c r="F9" s="183" t="s">
        <v>15</v>
      </c>
      <c r="G9" s="183" t="s">
        <v>17</v>
      </c>
      <c r="H9" s="183" t="s">
        <v>762</v>
      </c>
      <c r="I9" s="183" t="s">
        <v>8</v>
      </c>
      <c r="J9" s="184" t="s">
        <v>18</v>
      </c>
      <c r="K9" s="184" t="s">
        <v>257</v>
      </c>
      <c r="L9" s="184" t="s">
        <v>19</v>
      </c>
      <c r="M9" s="184" t="s">
        <v>123</v>
      </c>
      <c r="N9" s="183" t="s">
        <v>20</v>
      </c>
      <c r="O9" s="204"/>
      <c r="P9" s="204"/>
    </row>
    <row r="10" spans="1:27" ht="27" customHeight="1" x14ac:dyDescent="0.2">
      <c r="A10" s="91">
        <v>1</v>
      </c>
      <c r="B10" s="99" t="s">
        <v>866</v>
      </c>
      <c r="C10" s="99" t="s">
        <v>258</v>
      </c>
      <c r="D10" s="99">
        <v>2425</v>
      </c>
      <c r="E10" s="103">
        <v>0</v>
      </c>
      <c r="F10" s="117">
        <v>0</v>
      </c>
      <c r="G10" s="101">
        <v>0</v>
      </c>
      <c r="H10" s="101">
        <v>0</v>
      </c>
      <c r="I10" s="101">
        <f t="shared" ref="I10:I73" si="0">(D10+E10+F10+G10+H10)</f>
        <v>2425</v>
      </c>
      <c r="J10" s="45">
        <f t="shared" ref="J10:J73" si="1">(D10+E10+F10)*3%</f>
        <v>72.75</v>
      </c>
      <c r="K10" s="45">
        <f>D10*11%</f>
        <v>266.75</v>
      </c>
      <c r="L10" s="45">
        <v>0</v>
      </c>
      <c r="M10" s="45">
        <v>0</v>
      </c>
      <c r="N10" s="52">
        <f t="shared" ref="N10:N41" si="2">J10+K10+L10+M10</f>
        <v>339.5</v>
      </c>
      <c r="O10" s="52">
        <f t="shared" ref="O10:O73" si="3">I10-N10</f>
        <v>2085.5</v>
      </c>
      <c r="P10" s="52">
        <v>0</v>
      </c>
      <c r="Q10" s="6"/>
      <c r="R10" s="6"/>
      <c r="S10" s="6"/>
      <c r="T10" s="6"/>
      <c r="U10" s="6"/>
      <c r="V10" s="6"/>
      <c r="W10" s="7"/>
      <c r="X10" s="7"/>
    </row>
    <row r="11" spans="1:27" s="4" customFormat="1" ht="27" customHeight="1" x14ac:dyDescent="0.2">
      <c r="A11" s="91">
        <v>2</v>
      </c>
      <c r="B11" s="99" t="s">
        <v>336</v>
      </c>
      <c r="C11" s="99" t="s">
        <v>260</v>
      </c>
      <c r="D11" s="128">
        <v>1940</v>
      </c>
      <c r="E11" s="103">
        <v>0</v>
      </c>
      <c r="F11" s="117">
        <v>0</v>
      </c>
      <c r="G11" s="101">
        <v>0</v>
      </c>
      <c r="H11" s="101">
        <v>0</v>
      </c>
      <c r="I11" s="101">
        <f t="shared" si="0"/>
        <v>1940</v>
      </c>
      <c r="J11" s="45">
        <f t="shared" si="1"/>
        <v>58.2</v>
      </c>
      <c r="K11" s="45">
        <f>D11*10%</f>
        <v>194</v>
      </c>
      <c r="L11" s="45">
        <v>0</v>
      </c>
      <c r="M11" s="45">
        <v>0</v>
      </c>
      <c r="N11" s="52">
        <f t="shared" si="2"/>
        <v>252.2</v>
      </c>
      <c r="O11" s="52">
        <f t="shared" si="3"/>
        <v>1687.8</v>
      </c>
      <c r="P11" s="52">
        <v>0</v>
      </c>
      <c r="Q11" s="9"/>
      <c r="R11" s="9"/>
      <c r="S11" s="9"/>
      <c r="T11" s="9"/>
      <c r="U11" s="9"/>
      <c r="V11" s="9"/>
      <c r="W11" s="10"/>
      <c r="X11" s="10"/>
    </row>
    <row r="12" spans="1:27" s="4" customFormat="1" ht="27" customHeight="1" x14ac:dyDescent="0.2">
      <c r="A12" s="91">
        <v>3</v>
      </c>
      <c r="B12" s="99" t="s">
        <v>182</v>
      </c>
      <c r="C12" s="99" t="s">
        <v>258</v>
      </c>
      <c r="D12" s="128">
        <v>2425</v>
      </c>
      <c r="E12" s="103">
        <v>0</v>
      </c>
      <c r="F12" s="117">
        <v>0</v>
      </c>
      <c r="G12" s="101">
        <v>0</v>
      </c>
      <c r="H12" s="101">
        <v>0</v>
      </c>
      <c r="I12" s="101">
        <f t="shared" si="0"/>
        <v>2425</v>
      </c>
      <c r="J12" s="45">
        <f t="shared" si="1"/>
        <v>72.75</v>
      </c>
      <c r="K12" s="45">
        <f>D12*11%</f>
        <v>266.75</v>
      </c>
      <c r="L12" s="45">
        <v>0</v>
      </c>
      <c r="M12" s="45">
        <v>0</v>
      </c>
      <c r="N12" s="52">
        <f t="shared" si="2"/>
        <v>339.5</v>
      </c>
      <c r="O12" s="52">
        <f t="shared" si="3"/>
        <v>2085.5</v>
      </c>
      <c r="P12" s="52">
        <v>0</v>
      </c>
      <c r="Q12" s="9"/>
      <c r="R12" s="9"/>
      <c r="S12" s="9"/>
      <c r="T12" s="9"/>
      <c r="U12" s="9"/>
      <c r="V12" s="9"/>
      <c r="W12" s="10"/>
      <c r="X12" s="10"/>
    </row>
    <row r="13" spans="1:27" s="4" customFormat="1" ht="27" customHeight="1" x14ac:dyDescent="0.2">
      <c r="A13" s="91">
        <v>4</v>
      </c>
      <c r="B13" s="99" t="s">
        <v>942</v>
      </c>
      <c r="C13" s="105" t="s">
        <v>378</v>
      </c>
      <c r="D13" s="45">
        <v>3081</v>
      </c>
      <c r="E13" s="99">
        <v>1000</v>
      </c>
      <c r="F13" s="117">
        <v>0</v>
      </c>
      <c r="G13" s="101">
        <v>250</v>
      </c>
      <c r="H13" s="101">
        <v>0</v>
      </c>
      <c r="I13" s="101">
        <f t="shared" si="0"/>
        <v>4331</v>
      </c>
      <c r="J13" s="45">
        <f t="shared" si="1"/>
        <v>122.43</v>
      </c>
      <c r="K13" s="45">
        <f>(D13+E13)*12%</f>
        <v>489.72</v>
      </c>
      <c r="L13" s="45">
        <v>0</v>
      </c>
      <c r="M13" s="45">
        <v>0</v>
      </c>
      <c r="N13" s="52">
        <f t="shared" si="2"/>
        <v>612.15</v>
      </c>
      <c r="O13" s="52">
        <f t="shared" si="3"/>
        <v>3718.85</v>
      </c>
      <c r="P13" s="52">
        <v>0</v>
      </c>
      <c r="Q13" s="9"/>
      <c r="R13" s="9"/>
      <c r="S13" s="9"/>
      <c r="T13" s="9"/>
      <c r="U13" s="9"/>
      <c r="V13" s="9"/>
      <c r="W13" s="10"/>
      <c r="X13" s="10"/>
    </row>
    <row r="14" spans="1:27" s="4" customFormat="1" ht="27" customHeight="1" x14ac:dyDescent="0.2">
      <c r="A14" s="91">
        <v>5</v>
      </c>
      <c r="B14" s="131" t="s">
        <v>36</v>
      </c>
      <c r="C14" s="99" t="s">
        <v>226</v>
      </c>
      <c r="D14" s="117">
        <v>2249</v>
      </c>
      <c r="E14" s="117">
        <v>1000</v>
      </c>
      <c r="F14" s="117">
        <v>0</v>
      </c>
      <c r="G14" s="117">
        <v>250</v>
      </c>
      <c r="H14" s="101">
        <v>0</v>
      </c>
      <c r="I14" s="101">
        <f t="shared" si="0"/>
        <v>3499</v>
      </c>
      <c r="J14" s="45">
        <f t="shared" si="1"/>
        <v>97.47</v>
      </c>
      <c r="K14" s="45">
        <f>(D14+E14)*11%</f>
        <v>357.39</v>
      </c>
      <c r="L14" s="45">
        <v>0</v>
      </c>
      <c r="M14" s="45">
        <v>0</v>
      </c>
      <c r="N14" s="52">
        <f t="shared" si="2"/>
        <v>454.86</v>
      </c>
      <c r="O14" s="52">
        <f t="shared" si="3"/>
        <v>3044.14</v>
      </c>
      <c r="P14" s="52">
        <v>0</v>
      </c>
      <c r="Q14" s="9"/>
      <c r="R14" s="9"/>
      <c r="S14" s="9"/>
      <c r="T14" s="9"/>
      <c r="U14" s="9"/>
      <c r="V14" s="9"/>
      <c r="W14" s="10"/>
      <c r="X14" s="10"/>
    </row>
    <row r="15" spans="1:27" s="4" customFormat="1" ht="27" customHeight="1" x14ac:dyDescent="0.2">
      <c r="A15" s="91">
        <v>6</v>
      </c>
      <c r="B15" s="129" t="s">
        <v>928</v>
      </c>
      <c r="C15" s="105" t="s">
        <v>87</v>
      </c>
      <c r="D15" s="130">
        <v>2920</v>
      </c>
      <c r="E15" s="99">
        <v>1000</v>
      </c>
      <c r="F15" s="117">
        <v>0</v>
      </c>
      <c r="G15" s="101">
        <v>250</v>
      </c>
      <c r="H15" s="101">
        <v>0</v>
      </c>
      <c r="I15" s="101">
        <f t="shared" si="0"/>
        <v>4170</v>
      </c>
      <c r="J15" s="45">
        <f t="shared" si="1"/>
        <v>117.6</v>
      </c>
      <c r="K15" s="45">
        <f>(D15+E15)*11%</f>
        <v>431.2</v>
      </c>
      <c r="L15" s="45">
        <v>0</v>
      </c>
      <c r="M15" s="45">
        <v>0</v>
      </c>
      <c r="N15" s="52">
        <f t="shared" si="2"/>
        <v>548.79999999999995</v>
      </c>
      <c r="O15" s="52">
        <f t="shared" si="3"/>
        <v>3621.2</v>
      </c>
      <c r="P15" s="52">
        <v>0</v>
      </c>
      <c r="Q15" s="9"/>
      <c r="R15" s="9"/>
      <c r="S15" s="9"/>
      <c r="T15" s="9"/>
      <c r="U15" s="9"/>
      <c r="V15" s="9"/>
      <c r="W15" s="10"/>
      <c r="X15" s="10"/>
    </row>
    <row r="16" spans="1:27" s="4" customFormat="1" ht="27" customHeight="1" x14ac:dyDescent="0.2">
      <c r="A16" s="91">
        <v>7</v>
      </c>
      <c r="B16" s="99" t="s">
        <v>119</v>
      </c>
      <c r="C16" s="99" t="s">
        <v>383</v>
      </c>
      <c r="D16" s="128">
        <v>2375</v>
      </c>
      <c r="E16" s="99">
        <v>1000</v>
      </c>
      <c r="F16" s="117">
        <v>0</v>
      </c>
      <c r="G16" s="101">
        <v>250</v>
      </c>
      <c r="H16" s="101">
        <v>0</v>
      </c>
      <c r="I16" s="101">
        <f t="shared" si="0"/>
        <v>3625</v>
      </c>
      <c r="J16" s="45">
        <f t="shared" si="1"/>
        <v>101.25</v>
      </c>
      <c r="K16" s="45">
        <f>(D16+E16)*11%</f>
        <v>371.25</v>
      </c>
      <c r="L16" s="45">
        <v>0</v>
      </c>
      <c r="M16" s="45">
        <v>0</v>
      </c>
      <c r="N16" s="52">
        <f t="shared" si="2"/>
        <v>472.5</v>
      </c>
      <c r="O16" s="52">
        <f t="shared" si="3"/>
        <v>3152.5</v>
      </c>
      <c r="P16" s="52">
        <v>0</v>
      </c>
      <c r="Q16" s="9"/>
      <c r="R16" s="9"/>
      <c r="S16" s="9"/>
      <c r="T16" s="9"/>
      <c r="U16" s="9"/>
      <c r="V16" s="9"/>
      <c r="W16" s="10"/>
      <c r="X16" s="10"/>
    </row>
    <row r="17" spans="1:24" s="4" customFormat="1" ht="27" customHeight="1" x14ac:dyDescent="0.2">
      <c r="A17" s="91">
        <v>8</v>
      </c>
      <c r="B17" s="99" t="s">
        <v>295</v>
      </c>
      <c r="C17" s="99" t="s">
        <v>381</v>
      </c>
      <c r="D17" s="99">
        <v>2760</v>
      </c>
      <c r="E17" s="103">
        <v>1000</v>
      </c>
      <c r="F17" s="117">
        <v>0</v>
      </c>
      <c r="G17" s="101">
        <v>250</v>
      </c>
      <c r="H17" s="101">
        <v>0</v>
      </c>
      <c r="I17" s="101">
        <f t="shared" si="0"/>
        <v>4010</v>
      </c>
      <c r="J17" s="45">
        <f t="shared" si="1"/>
        <v>112.8</v>
      </c>
      <c r="K17" s="45">
        <f>(D17+E17)*11%</f>
        <v>413.6</v>
      </c>
      <c r="L17" s="45">
        <v>0</v>
      </c>
      <c r="M17" s="45">
        <v>0</v>
      </c>
      <c r="N17" s="52">
        <f t="shared" si="2"/>
        <v>526.4</v>
      </c>
      <c r="O17" s="52">
        <f t="shared" si="3"/>
        <v>3483.6</v>
      </c>
      <c r="P17" s="52">
        <v>0</v>
      </c>
      <c r="Q17" s="9"/>
      <c r="R17" s="9"/>
      <c r="S17" s="9"/>
      <c r="T17" s="9"/>
      <c r="U17" s="9"/>
      <c r="V17" s="9"/>
      <c r="W17" s="10"/>
      <c r="X17" s="10"/>
    </row>
    <row r="18" spans="1:24" s="4" customFormat="1" ht="27" customHeight="1" x14ac:dyDescent="0.2">
      <c r="A18" s="91">
        <v>9</v>
      </c>
      <c r="B18" s="99" t="s">
        <v>259</v>
      </c>
      <c r="C18" s="99" t="s">
        <v>260</v>
      </c>
      <c r="D18" s="128">
        <v>1940</v>
      </c>
      <c r="E18" s="103">
        <v>0</v>
      </c>
      <c r="F18" s="117">
        <v>0</v>
      </c>
      <c r="G18" s="101">
        <v>0</v>
      </c>
      <c r="H18" s="101">
        <v>0</v>
      </c>
      <c r="I18" s="101">
        <f t="shared" si="0"/>
        <v>1940</v>
      </c>
      <c r="J18" s="45">
        <f t="shared" si="1"/>
        <v>58.2</v>
      </c>
      <c r="K18" s="45">
        <f>D18*10%</f>
        <v>194</v>
      </c>
      <c r="L18" s="45">
        <v>0</v>
      </c>
      <c r="M18" s="45">
        <v>0</v>
      </c>
      <c r="N18" s="52">
        <f t="shared" si="2"/>
        <v>252.2</v>
      </c>
      <c r="O18" s="52">
        <f t="shared" si="3"/>
        <v>1687.8</v>
      </c>
      <c r="P18" s="52">
        <v>0</v>
      </c>
      <c r="Q18" s="9"/>
      <c r="R18" s="9"/>
      <c r="S18" s="9"/>
      <c r="T18" s="9"/>
      <c r="U18" s="9"/>
      <c r="V18" s="9"/>
      <c r="W18" s="10"/>
      <c r="X18" s="10"/>
    </row>
    <row r="19" spans="1:24" s="4" customFormat="1" ht="27" customHeight="1" x14ac:dyDescent="0.2">
      <c r="A19" s="91">
        <v>10</v>
      </c>
      <c r="B19" s="132" t="s">
        <v>361</v>
      </c>
      <c r="C19" s="99" t="s">
        <v>88</v>
      </c>
      <c r="D19" s="133">
        <v>1902</v>
      </c>
      <c r="E19" s="103">
        <v>1000</v>
      </c>
      <c r="F19" s="117">
        <v>0</v>
      </c>
      <c r="G19" s="101">
        <v>250</v>
      </c>
      <c r="H19" s="101">
        <v>0</v>
      </c>
      <c r="I19" s="101">
        <f t="shared" si="0"/>
        <v>3152</v>
      </c>
      <c r="J19" s="45">
        <f t="shared" si="1"/>
        <v>87.06</v>
      </c>
      <c r="K19" s="45">
        <v>319.22000000000003</v>
      </c>
      <c r="L19" s="45">
        <v>0</v>
      </c>
      <c r="M19" s="45">
        <v>39</v>
      </c>
      <c r="N19" s="52">
        <f t="shared" si="2"/>
        <v>445.28</v>
      </c>
      <c r="O19" s="52">
        <f t="shared" si="3"/>
        <v>2706.72</v>
      </c>
      <c r="P19" s="52">
        <v>0</v>
      </c>
      <c r="Q19" s="9"/>
      <c r="R19" s="9"/>
      <c r="S19" s="9"/>
      <c r="T19" s="9"/>
      <c r="U19" s="9"/>
      <c r="V19" s="9"/>
      <c r="W19" s="10"/>
      <c r="X19" s="10"/>
    </row>
    <row r="20" spans="1:24" s="4" customFormat="1" ht="27" customHeight="1" x14ac:dyDescent="0.2">
      <c r="A20" s="91">
        <v>11</v>
      </c>
      <c r="B20" s="99" t="s">
        <v>76</v>
      </c>
      <c r="C20" s="99" t="s">
        <v>258</v>
      </c>
      <c r="D20" s="128">
        <v>2425</v>
      </c>
      <c r="E20" s="103">
        <v>0</v>
      </c>
      <c r="F20" s="117">
        <v>0</v>
      </c>
      <c r="G20" s="101">
        <v>0</v>
      </c>
      <c r="H20" s="101">
        <v>0</v>
      </c>
      <c r="I20" s="101">
        <f t="shared" si="0"/>
        <v>2425</v>
      </c>
      <c r="J20" s="45">
        <f t="shared" si="1"/>
        <v>72.75</v>
      </c>
      <c r="K20" s="45">
        <f>D20*11%</f>
        <v>266.75</v>
      </c>
      <c r="L20" s="45">
        <v>0</v>
      </c>
      <c r="M20" s="45">
        <v>0</v>
      </c>
      <c r="N20" s="52">
        <f t="shared" si="2"/>
        <v>339.5</v>
      </c>
      <c r="O20" s="52">
        <f t="shared" si="3"/>
        <v>2085.5</v>
      </c>
      <c r="P20" s="52">
        <v>0</v>
      </c>
      <c r="Q20" s="9"/>
      <c r="R20" s="9"/>
      <c r="S20" s="9"/>
      <c r="T20" s="9"/>
      <c r="U20" s="9"/>
      <c r="V20" s="9"/>
      <c r="W20" s="10"/>
      <c r="X20" s="10"/>
    </row>
    <row r="21" spans="1:24" s="4" customFormat="1" ht="27" customHeight="1" x14ac:dyDescent="0.2">
      <c r="A21" s="91">
        <v>12</v>
      </c>
      <c r="B21" s="99" t="s">
        <v>84</v>
      </c>
      <c r="C21" s="99" t="s">
        <v>260</v>
      </c>
      <c r="D21" s="99">
        <v>1940</v>
      </c>
      <c r="E21" s="103">
        <v>0</v>
      </c>
      <c r="F21" s="117">
        <v>0</v>
      </c>
      <c r="G21" s="101">
        <v>0</v>
      </c>
      <c r="H21" s="101">
        <v>0</v>
      </c>
      <c r="I21" s="101">
        <f t="shared" si="0"/>
        <v>1940</v>
      </c>
      <c r="J21" s="45">
        <f t="shared" si="1"/>
        <v>58.2</v>
      </c>
      <c r="K21" s="45">
        <f>D21*10%</f>
        <v>194</v>
      </c>
      <c r="L21" s="45">
        <v>0</v>
      </c>
      <c r="M21" s="45">
        <v>0</v>
      </c>
      <c r="N21" s="52">
        <f t="shared" si="2"/>
        <v>252.2</v>
      </c>
      <c r="O21" s="52">
        <f t="shared" si="3"/>
        <v>1687.8</v>
      </c>
      <c r="P21" s="52">
        <v>0</v>
      </c>
      <c r="Q21" s="9"/>
      <c r="R21" s="9"/>
      <c r="S21" s="9"/>
      <c r="T21" s="9"/>
      <c r="U21" s="9"/>
      <c r="V21" s="9"/>
      <c r="W21" s="10"/>
      <c r="X21" s="10"/>
    </row>
    <row r="22" spans="1:24" s="4" customFormat="1" ht="27" customHeight="1" x14ac:dyDescent="0.2">
      <c r="A22" s="91">
        <v>13</v>
      </c>
      <c r="B22" s="45" t="s">
        <v>225</v>
      </c>
      <c r="C22" s="99" t="s">
        <v>253</v>
      </c>
      <c r="D22" s="133">
        <v>5835</v>
      </c>
      <c r="E22" s="99">
        <v>3000</v>
      </c>
      <c r="F22" s="117">
        <v>375</v>
      </c>
      <c r="G22" s="101">
        <v>250</v>
      </c>
      <c r="H22" s="101">
        <v>0</v>
      </c>
      <c r="I22" s="101">
        <f t="shared" si="0"/>
        <v>9460</v>
      </c>
      <c r="J22" s="45">
        <f t="shared" si="1"/>
        <v>276.3</v>
      </c>
      <c r="K22" s="45">
        <f>(D22+E22)*14%</f>
        <v>1236.9000000000001</v>
      </c>
      <c r="L22" s="45">
        <v>195.55</v>
      </c>
      <c r="M22" s="45">
        <v>123.78</v>
      </c>
      <c r="N22" s="52">
        <f t="shared" si="2"/>
        <v>1832.53</v>
      </c>
      <c r="O22" s="52">
        <f t="shared" si="3"/>
        <v>7627.47</v>
      </c>
      <c r="P22" s="52">
        <v>0</v>
      </c>
      <c r="Q22" s="9"/>
      <c r="R22" s="9"/>
      <c r="S22" s="9"/>
      <c r="T22" s="9"/>
      <c r="U22" s="9"/>
      <c r="V22" s="9"/>
      <c r="W22" s="10"/>
      <c r="X22" s="10"/>
    </row>
    <row r="23" spans="1:24" s="4" customFormat="1" ht="27" customHeight="1" x14ac:dyDescent="0.2">
      <c r="A23" s="91">
        <v>14</v>
      </c>
      <c r="B23" s="134" t="s">
        <v>32</v>
      </c>
      <c r="C23" s="135" t="s">
        <v>391</v>
      </c>
      <c r="D23" s="117">
        <v>5373</v>
      </c>
      <c r="E23" s="117">
        <v>3000</v>
      </c>
      <c r="F23" s="117">
        <v>0</v>
      </c>
      <c r="G23" s="117">
        <v>250</v>
      </c>
      <c r="H23" s="101">
        <v>0</v>
      </c>
      <c r="I23" s="101">
        <f t="shared" si="0"/>
        <v>8623</v>
      </c>
      <c r="J23" s="45">
        <f t="shared" si="1"/>
        <v>251.19</v>
      </c>
      <c r="K23" s="45">
        <f>(D23+E23)*14%</f>
        <v>1172.22</v>
      </c>
      <c r="L23" s="45">
        <v>160.81</v>
      </c>
      <c r="M23" s="45">
        <v>112.53</v>
      </c>
      <c r="N23" s="52">
        <f t="shared" si="2"/>
        <v>1696.75</v>
      </c>
      <c r="O23" s="52">
        <f t="shared" si="3"/>
        <v>6926.25</v>
      </c>
      <c r="P23" s="52">
        <v>0</v>
      </c>
      <c r="Q23" s="9"/>
      <c r="R23" s="9"/>
      <c r="S23" s="9"/>
      <c r="T23" s="9"/>
      <c r="U23" s="9"/>
      <c r="V23" s="9"/>
      <c r="W23" s="10"/>
      <c r="X23" s="10"/>
    </row>
    <row r="24" spans="1:24" s="4" customFormat="1" ht="27" customHeight="1" x14ac:dyDescent="0.2">
      <c r="A24" s="91">
        <v>15</v>
      </c>
      <c r="B24" s="109" t="s">
        <v>372</v>
      </c>
      <c r="C24" s="99" t="s">
        <v>771</v>
      </c>
      <c r="D24" s="136">
        <v>5835</v>
      </c>
      <c r="E24" s="103">
        <v>3000</v>
      </c>
      <c r="F24" s="117">
        <v>0</v>
      </c>
      <c r="G24" s="101">
        <v>250</v>
      </c>
      <c r="H24" s="101">
        <v>0</v>
      </c>
      <c r="I24" s="101">
        <f t="shared" si="0"/>
        <v>9085</v>
      </c>
      <c r="J24" s="45">
        <f t="shared" si="1"/>
        <v>265.05</v>
      </c>
      <c r="K24" s="45">
        <f>(D24+E24)*14%</f>
        <v>1236.9000000000001</v>
      </c>
      <c r="L24" s="45">
        <v>179.99</v>
      </c>
      <c r="M24" s="45">
        <v>118.74</v>
      </c>
      <c r="N24" s="52">
        <f t="shared" si="2"/>
        <v>1800.68</v>
      </c>
      <c r="O24" s="52">
        <f t="shared" si="3"/>
        <v>7284.32</v>
      </c>
      <c r="P24" s="52">
        <v>0</v>
      </c>
      <c r="Q24" s="10"/>
      <c r="R24" s="10"/>
      <c r="S24" s="10"/>
      <c r="T24" s="10"/>
      <c r="U24" s="10"/>
      <c r="V24" s="10"/>
      <c r="W24" s="10"/>
      <c r="X24" s="10"/>
    </row>
    <row r="25" spans="1:24" s="4" customFormat="1" ht="27" customHeight="1" x14ac:dyDescent="0.2">
      <c r="A25" s="91">
        <v>16</v>
      </c>
      <c r="B25" s="99" t="s">
        <v>337</v>
      </c>
      <c r="C25" s="103" t="s">
        <v>384</v>
      </c>
      <c r="D25" s="128">
        <v>2328</v>
      </c>
      <c r="E25" s="103">
        <v>0</v>
      </c>
      <c r="F25" s="117">
        <v>0</v>
      </c>
      <c r="G25" s="101">
        <v>0</v>
      </c>
      <c r="H25" s="101">
        <v>0</v>
      </c>
      <c r="I25" s="101">
        <f t="shared" si="0"/>
        <v>2328</v>
      </c>
      <c r="J25" s="45">
        <f t="shared" si="1"/>
        <v>69.84</v>
      </c>
      <c r="K25" s="45">
        <f>D25*11%</f>
        <v>256.08</v>
      </c>
      <c r="L25" s="45">
        <v>0</v>
      </c>
      <c r="M25" s="45">
        <v>0</v>
      </c>
      <c r="N25" s="52">
        <f t="shared" si="2"/>
        <v>325.92</v>
      </c>
      <c r="O25" s="52">
        <f t="shared" si="3"/>
        <v>2002.08</v>
      </c>
      <c r="P25" s="52">
        <v>0</v>
      </c>
      <c r="Q25" s="13"/>
      <c r="R25" s="10"/>
      <c r="S25" s="10"/>
      <c r="T25" s="10"/>
      <c r="U25" s="10"/>
      <c r="V25" s="10"/>
      <c r="W25" s="10"/>
      <c r="X25" s="10"/>
    </row>
    <row r="26" spans="1:24" s="4" customFormat="1" ht="27" customHeight="1" x14ac:dyDescent="0.2">
      <c r="A26" s="91">
        <v>17</v>
      </c>
      <c r="B26" s="99" t="s">
        <v>943</v>
      </c>
      <c r="C26" s="103" t="s">
        <v>384</v>
      </c>
      <c r="D26" s="45">
        <v>2328</v>
      </c>
      <c r="E26" s="99">
        <v>0</v>
      </c>
      <c r="F26" s="117">
        <v>0</v>
      </c>
      <c r="G26" s="101">
        <v>0</v>
      </c>
      <c r="H26" s="101">
        <v>0</v>
      </c>
      <c r="I26" s="101">
        <f t="shared" si="0"/>
        <v>2328</v>
      </c>
      <c r="J26" s="45">
        <f t="shared" si="1"/>
        <v>69.84</v>
      </c>
      <c r="K26" s="45">
        <f>(D26+E26)*11%</f>
        <v>256.08</v>
      </c>
      <c r="L26" s="45">
        <v>0</v>
      </c>
      <c r="M26" s="45">
        <v>0</v>
      </c>
      <c r="N26" s="52">
        <f t="shared" si="2"/>
        <v>325.92</v>
      </c>
      <c r="O26" s="52">
        <f t="shared" si="3"/>
        <v>2002.08</v>
      </c>
      <c r="P26" s="52">
        <v>0</v>
      </c>
      <c r="Q26" s="10"/>
      <c r="R26" s="10"/>
      <c r="S26" s="10"/>
      <c r="T26" s="10"/>
      <c r="U26" s="10"/>
      <c r="V26" s="10"/>
      <c r="W26" s="10"/>
      <c r="X26" s="10"/>
    </row>
    <row r="27" spans="1:24" s="4" customFormat="1" ht="27" customHeight="1" x14ac:dyDescent="0.2">
      <c r="A27" s="91">
        <v>18</v>
      </c>
      <c r="B27" s="132" t="s">
        <v>775</v>
      </c>
      <c r="C27" s="103" t="s">
        <v>126</v>
      </c>
      <c r="D27" s="100">
        <v>6759</v>
      </c>
      <c r="E27" s="103">
        <v>4000</v>
      </c>
      <c r="F27" s="117">
        <v>375</v>
      </c>
      <c r="G27" s="101">
        <v>250</v>
      </c>
      <c r="H27" s="101">
        <v>0</v>
      </c>
      <c r="I27" s="101">
        <f t="shared" si="0"/>
        <v>11384</v>
      </c>
      <c r="J27" s="45">
        <f t="shared" si="1"/>
        <v>334.02</v>
      </c>
      <c r="K27" s="45">
        <f>(D27+E27+F27)*15%</f>
        <v>1670.1</v>
      </c>
      <c r="L27" s="45">
        <v>269.83</v>
      </c>
      <c r="M27" s="45">
        <v>149.63999999999999</v>
      </c>
      <c r="N27" s="52">
        <f t="shared" si="2"/>
        <v>2423.59</v>
      </c>
      <c r="O27" s="52">
        <f t="shared" si="3"/>
        <v>8960.41</v>
      </c>
      <c r="P27" s="52">
        <v>0</v>
      </c>
      <c r="Q27" s="10"/>
      <c r="R27" s="10"/>
      <c r="S27" s="10"/>
      <c r="T27" s="10"/>
      <c r="U27" s="10"/>
      <c r="V27" s="10"/>
      <c r="W27" s="10"/>
      <c r="X27" s="10"/>
    </row>
    <row r="28" spans="1:24" s="4" customFormat="1" ht="27" customHeight="1" x14ac:dyDescent="0.2">
      <c r="A28" s="91">
        <v>19</v>
      </c>
      <c r="B28" s="99" t="s">
        <v>261</v>
      </c>
      <c r="C28" s="99" t="s">
        <v>260</v>
      </c>
      <c r="D28" s="128">
        <v>1940</v>
      </c>
      <c r="E28" s="103">
        <v>0</v>
      </c>
      <c r="F28" s="117">
        <v>0</v>
      </c>
      <c r="G28" s="101">
        <v>0</v>
      </c>
      <c r="H28" s="101">
        <v>0</v>
      </c>
      <c r="I28" s="101">
        <f t="shared" si="0"/>
        <v>1940</v>
      </c>
      <c r="J28" s="45">
        <f t="shared" si="1"/>
        <v>58.2</v>
      </c>
      <c r="K28" s="45">
        <f>D28*10%</f>
        <v>194</v>
      </c>
      <c r="L28" s="45">
        <v>0</v>
      </c>
      <c r="M28" s="45">
        <v>0</v>
      </c>
      <c r="N28" s="52">
        <f t="shared" si="2"/>
        <v>252.2</v>
      </c>
      <c r="O28" s="52">
        <f t="shared" si="3"/>
        <v>1687.8</v>
      </c>
      <c r="P28" s="52">
        <v>0</v>
      </c>
      <c r="Q28" s="10"/>
      <c r="R28" s="10"/>
      <c r="S28" s="10"/>
      <c r="T28" s="10"/>
      <c r="U28" s="10"/>
      <c r="V28" s="10"/>
      <c r="W28" s="10"/>
      <c r="X28" s="10"/>
    </row>
    <row r="29" spans="1:24" s="4" customFormat="1" ht="27" customHeight="1" x14ac:dyDescent="0.2">
      <c r="A29" s="91">
        <v>20</v>
      </c>
      <c r="B29" s="131" t="s">
        <v>28</v>
      </c>
      <c r="C29" s="135" t="s">
        <v>393</v>
      </c>
      <c r="D29" s="117">
        <v>2375</v>
      </c>
      <c r="E29" s="117">
        <v>1000</v>
      </c>
      <c r="F29" s="117">
        <v>0</v>
      </c>
      <c r="G29" s="117">
        <v>250</v>
      </c>
      <c r="H29" s="101">
        <v>0</v>
      </c>
      <c r="I29" s="101">
        <f t="shared" si="0"/>
        <v>3625</v>
      </c>
      <c r="J29" s="45">
        <f t="shared" si="1"/>
        <v>101.25</v>
      </c>
      <c r="K29" s="45">
        <f>(D29+E29)*11%</f>
        <v>371.25</v>
      </c>
      <c r="L29" s="45">
        <v>0</v>
      </c>
      <c r="M29" s="45">
        <v>45.36</v>
      </c>
      <c r="N29" s="52">
        <f t="shared" si="2"/>
        <v>517.86</v>
      </c>
      <c r="O29" s="52">
        <f t="shared" si="3"/>
        <v>3107.14</v>
      </c>
      <c r="P29" s="52">
        <v>0</v>
      </c>
      <c r="Q29" s="10"/>
      <c r="R29" s="10"/>
      <c r="S29" s="10"/>
      <c r="T29" s="10"/>
      <c r="U29" s="10"/>
      <c r="V29" s="10"/>
      <c r="W29" s="10"/>
      <c r="X29" s="10"/>
    </row>
    <row r="30" spans="1:24" s="4" customFormat="1" ht="27" customHeight="1" x14ac:dyDescent="0.2">
      <c r="A30" s="91">
        <v>21</v>
      </c>
      <c r="B30" s="45" t="s">
        <v>197</v>
      </c>
      <c r="C30" s="99" t="s">
        <v>387</v>
      </c>
      <c r="D30" s="137">
        <v>2234</v>
      </c>
      <c r="E30" s="104">
        <v>1900</v>
      </c>
      <c r="F30" s="117">
        <v>0</v>
      </c>
      <c r="G30" s="117">
        <v>250</v>
      </c>
      <c r="H30" s="101">
        <v>0</v>
      </c>
      <c r="I30" s="101">
        <f t="shared" si="0"/>
        <v>4384</v>
      </c>
      <c r="J30" s="45">
        <f t="shared" si="1"/>
        <v>124.02</v>
      </c>
      <c r="K30" s="45">
        <f>(D30+E30+F30)*12%</f>
        <v>496.08</v>
      </c>
      <c r="L30" s="45">
        <v>0</v>
      </c>
      <c r="M30" s="45">
        <v>55.56</v>
      </c>
      <c r="N30" s="52">
        <f t="shared" si="2"/>
        <v>675.66</v>
      </c>
      <c r="O30" s="52">
        <f t="shared" si="3"/>
        <v>3708.34</v>
      </c>
      <c r="P30" s="52">
        <v>0</v>
      </c>
      <c r="Q30" s="10"/>
      <c r="R30" s="10"/>
      <c r="S30" s="10"/>
      <c r="T30" s="10"/>
      <c r="U30" s="10"/>
      <c r="V30" s="10"/>
      <c r="W30" s="10"/>
      <c r="X30" s="10"/>
    </row>
    <row r="31" spans="1:24" s="4" customFormat="1" ht="27" customHeight="1" x14ac:dyDescent="0.2">
      <c r="A31" s="91">
        <v>22</v>
      </c>
      <c r="B31" s="129" t="s">
        <v>870</v>
      </c>
      <c r="C31" s="99" t="s">
        <v>163</v>
      </c>
      <c r="D31" s="99">
        <v>5095</v>
      </c>
      <c r="E31" s="103">
        <v>1800</v>
      </c>
      <c r="F31" s="117">
        <v>0</v>
      </c>
      <c r="G31" s="101">
        <v>250</v>
      </c>
      <c r="H31" s="101"/>
      <c r="I31" s="101">
        <f t="shared" si="0"/>
        <v>7145</v>
      </c>
      <c r="J31" s="45">
        <f t="shared" si="1"/>
        <v>206.85</v>
      </c>
      <c r="K31" s="45">
        <f>(D31+E31)*13%</f>
        <v>896.35</v>
      </c>
      <c r="L31" s="45">
        <v>0</v>
      </c>
      <c r="M31" s="45">
        <v>92.67</v>
      </c>
      <c r="N31" s="52">
        <f t="shared" si="2"/>
        <v>1195.8699999999999</v>
      </c>
      <c r="O31" s="52">
        <f t="shared" si="3"/>
        <v>5949.13</v>
      </c>
      <c r="P31" s="52">
        <v>0</v>
      </c>
      <c r="Q31" s="10"/>
      <c r="R31" s="10"/>
      <c r="S31" s="10"/>
      <c r="T31" s="10"/>
      <c r="U31" s="10"/>
      <c r="V31" s="10"/>
      <c r="W31" s="10"/>
      <c r="X31" s="10"/>
    </row>
    <row r="32" spans="1:24" s="4" customFormat="1" ht="27" customHeight="1" x14ac:dyDescent="0.2">
      <c r="A32" s="91">
        <v>23</v>
      </c>
      <c r="B32" s="99" t="s">
        <v>59</v>
      </c>
      <c r="C32" s="99" t="s">
        <v>90</v>
      </c>
      <c r="D32" s="99">
        <v>1668</v>
      </c>
      <c r="E32" s="99">
        <v>1000</v>
      </c>
      <c r="F32" s="117">
        <v>0</v>
      </c>
      <c r="G32" s="101">
        <v>250</v>
      </c>
      <c r="H32" s="101">
        <v>0</v>
      </c>
      <c r="I32" s="101">
        <f t="shared" si="0"/>
        <v>2918</v>
      </c>
      <c r="J32" s="45">
        <f t="shared" si="1"/>
        <v>80.040000000000006</v>
      </c>
      <c r="K32" s="45">
        <f>(D32+E32)*11%</f>
        <v>293.48</v>
      </c>
      <c r="L32" s="45">
        <v>0</v>
      </c>
      <c r="M32" s="45">
        <v>0</v>
      </c>
      <c r="N32" s="52">
        <f t="shared" si="2"/>
        <v>373.52</v>
      </c>
      <c r="O32" s="52">
        <f t="shared" si="3"/>
        <v>2544.48</v>
      </c>
      <c r="P32" s="52">
        <v>0</v>
      </c>
      <c r="Q32" s="10"/>
      <c r="R32" s="10"/>
      <c r="S32" s="10"/>
      <c r="T32" s="10"/>
      <c r="U32" s="10"/>
      <c r="V32" s="10"/>
      <c r="W32" s="10"/>
      <c r="X32" s="10"/>
    </row>
    <row r="33" spans="1:24" s="3" customFormat="1" ht="27" customHeight="1" x14ac:dyDescent="0.2">
      <c r="A33" s="91">
        <v>24</v>
      </c>
      <c r="B33" s="99" t="s">
        <v>296</v>
      </c>
      <c r="C33" s="99" t="s">
        <v>258</v>
      </c>
      <c r="D33" s="128">
        <v>2425</v>
      </c>
      <c r="E33" s="103">
        <v>0</v>
      </c>
      <c r="F33" s="117">
        <v>0</v>
      </c>
      <c r="G33" s="101">
        <v>0</v>
      </c>
      <c r="H33" s="101">
        <v>0</v>
      </c>
      <c r="I33" s="101">
        <f t="shared" si="0"/>
        <v>2425</v>
      </c>
      <c r="J33" s="45">
        <f t="shared" si="1"/>
        <v>72.75</v>
      </c>
      <c r="K33" s="45">
        <f>D33*11%</f>
        <v>266.75</v>
      </c>
      <c r="L33" s="45">
        <v>0</v>
      </c>
      <c r="M33" s="45">
        <v>0</v>
      </c>
      <c r="N33" s="52">
        <f t="shared" si="2"/>
        <v>339.5</v>
      </c>
      <c r="O33" s="52">
        <f t="shared" si="3"/>
        <v>2085.5</v>
      </c>
      <c r="P33" s="52">
        <v>0</v>
      </c>
      <c r="Q33" s="11"/>
      <c r="R33" s="11"/>
      <c r="S33" s="11"/>
      <c r="T33" s="11"/>
      <c r="U33" s="11"/>
      <c r="V33" s="11"/>
      <c r="W33" s="10"/>
      <c r="X33" s="11"/>
    </row>
    <row r="34" spans="1:24" s="4" customFormat="1" ht="27" customHeight="1" x14ac:dyDescent="0.2">
      <c r="A34" s="91">
        <v>25</v>
      </c>
      <c r="B34" s="99" t="s">
        <v>151</v>
      </c>
      <c r="C34" s="99" t="s">
        <v>227</v>
      </c>
      <c r="D34" s="99">
        <v>1831</v>
      </c>
      <c r="E34" s="103">
        <v>1000</v>
      </c>
      <c r="F34" s="117">
        <v>0</v>
      </c>
      <c r="G34" s="101">
        <v>250</v>
      </c>
      <c r="H34" s="101">
        <v>0</v>
      </c>
      <c r="I34" s="101">
        <f t="shared" si="0"/>
        <v>3081</v>
      </c>
      <c r="J34" s="45">
        <f t="shared" si="1"/>
        <v>84.93</v>
      </c>
      <c r="K34" s="45">
        <f>(D34+E34)*11%</f>
        <v>311.41000000000003</v>
      </c>
      <c r="L34" s="45">
        <v>0</v>
      </c>
      <c r="M34" s="45">
        <v>0</v>
      </c>
      <c r="N34" s="52">
        <f t="shared" si="2"/>
        <v>396.34</v>
      </c>
      <c r="O34" s="52">
        <f t="shared" si="3"/>
        <v>2684.66</v>
      </c>
      <c r="P34" s="52">
        <v>0</v>
      </c>
      <c r="Q34" s="10"/>
      <c r="R34" s="10"/>
      <c r="S34" s="10"/>
      <c r="T34" s="10"/>
      <c r="U34" s="10"/>
      <c r="V34" s="10"/>
      <c r="W34" s="10"/>
      <c r="X34" s="10"/>
    </row>
    <row r="35" spans="1:24" s="4" customFormat="1" ht="27" customHeight="1" x14ac:dyDescent="0.2">
      <c r="A35" s="91">
        <v>26</v>
      </c>
      <c r="B35" s="99" t="s">
        <v>262</v>
      </c>
      <c r="C35" s="103" t="s">
        <v>384</v>
      </c>
      <c r="D35" s="128">
        <v>2328</v>
      </c>
      <c r="E35" s="103">
        <v>0</v>
      </c>
      <c r="F35" s="117">
        <v>0</v>
      </c>
      <c r="G35" s="101">
        <v>0</v>
      </c>
      <c r="H35" s="101">
        <v>0</v>
      </c>
      <c r="I35" s="101">
        <f t="shared" si="0"/>
        <v>2328</v>
      </c>
      <c r="J35" s="45">
        <f t="shared" si="1"/>
        <v>69.84</v>
      </c>
      <c r="K35" s="45">
        <f>D35*11%</f>
        <v>256.08</v>
      </c>
      <c r="L35" s="45">
        <v>0</v>
      </c>
      <c r="M35" s="45">
        <v>0</v>
      </c>
      <c r="N35" s="52">
        <f t="shared" si="2"/>
        <v>325.92</v>
      </c>
      <c r="O35" s="52">
        <f t="shared" si="3"/>
        <v>2002.08</v>
      </c>
      <c r="P35" s="52">
        <v>0</v>
      </c>
      <c r="Q35" s="10"/>
      <c r="R35" s="10"/>
      <c r="S35" s="10"/>
      <c r="T35" s="10"/>
      <c r="U35" s="10"/>
      <c r="V35" s="10"/>
      <c r="W35" s="10"/>
      <c r="X35" s="10"/>
    </row>
    <row r="36" spans="1:24" s="4" customFormat="1" ht="27" customHeight="1" x14ac:dyDescent="0.2">
      <c r="A36" s="91">
        <v>27</v>
      </c>
      <c r="B36" s="99" t="s">
        <v>929</v>
      </c>
      <c r="C36" s="103" t="s">
        <v>376</v>
      </c>
      <c r="D36" s="117">
        <v>2920</v>
      </c>
      <c r="E36" s="117">
        <v>1000</v>
      </c>
      <c r="F36" s="117">
        <v>0</v>
      </c>
      <c r="G36" s="117">
        <v>250</v>
      </c>
      <c r="H36" s="101">
        <v>0</v>
      </c>
      <c r="I36" s="101">
        <f t="shared" si="0"/>
        <v>4170</v>
      </c>
      <c r="J36" s="45">
        <f t="shared" si="1"/>
        <v>117.6</v>
      </c>
      <c r="K36" s="45">
        <f>(D36+E36)*11%</f>
        <v>431.2</v>
      </c>
      <c r="L36" s="45">
        <v>0</v>
      </c>
      <c r="M36" s="45">
        <v>52.68</v>
      </c>
      <c r="N36" s="52">
        <f t="shared" si="2"/>
        <v>601.48</v>
      </c>
      <c r="O36" s="52">
        <f t="shared" si="3"/>
        <v>3568.52</v>
      </c>
      <c r="P36" s="52">
        <v>0</v>
      </c>
      <c r="Q36" s="10"/>
      <c r="R36" s="10"/>
      <c r="S36" s="10"/>
      <c r="T36" s="10"/>
      <c r="U36" s="10"/>
      <c r="V36" s="10"/>
      <c r="W36" s="10"/>
      <c r="X36" s="10"/>
    </row>
    <row r="37" spans="1:24" s="4" customFormat="1" ht="27" customHeight="1" x14ac:dyDescent="0.2">
      <c r="A37" s="91">
        <v>28</v>
      </c>
      <c r="B37" s="99" t="s">
        <v>198</v>
      </c>
      <c r="C37" s="99" t="s">
        <v>367</v>
      </c>
      <c r="D37" s="99">
        <v>3241</v>
      </c>
      <c r="E37" s="99">
        <v>1000</v>
      </c>
      <c r="F37" s="101">
        <v>0</v>
      </c>
      <c r="G37" s="101">
        <v>250</v>
      </c>
      <c r="H37" s="101">
        <v>0</v>
      </c>
      <c r="I37" s="101">
        <f t="shared" si="0"/>
        <v>4491</v>
      </c>
      <c r="J37" s="45">
        <f t="shared" si="1"/>
        <v>127.23</v>
      </c>
      <c r="K37" s="45">
        <f>(D37+E37+F37)*12%</f>
        <v>508.92</v>
      </c>
      <c r="L37" s="45">
        <v>0</v>
      </c>
      <c r="M37" s="45">
        <v>0</v>
      </c>
      <c r="N37" s="52">
        <f t="shared" si="2"/>
        <v>636.15</v>
      </c>
      <c r="O37" s="52">
        <f t="shared" si="3"/>
        <v>3854.85</v>
      </c>
      <c r="P37" s="52">
        <v>0</v>
      </c>
      <c r="Q37" s="10"/>
      <c r="R37" s="10"/>
      <c r="S37" s="10"/>
      <c r="T37" s="10"/>
      <c r="U37" s="10"/>
      <c r="V37" s="10"/>
      <c r="W37" s="10"/>
      <c r="X37" s="10"/>
    </row>
    <row r="38" spans="1:24" s="4" customFormat="1" ht="27" customHeight="1" x14ac:dyDescent="0.2">
      <c r="A38" s="91">
        <v>29</v>
      </c>
      <c r="B38" s="99" t="s">
        <v>199</v>
      </c>
      <c r="C38" s="99" t="s">
        <v>90</v>
      </c>
      <c r="D38" s="99">
        <v>1668</v>
      </c>
      <c r="E38" s="99">
        <v>1000</v>
      </c>
      <c r="F38" s="117">
        <v>0</v>
      </c>
      <c r="G38" s="101">
        <v>250</v>
      </c>
      <c r="H38" s="101">
        <v>0</v>
      </c>
      <c r="I38" s="101">
        <f t="shared" si="0"/>
        <v>2918</v>
      </c>
      <c r="J38" s="45">
        <f t="shared" si="1"/>
        <v>80.040000000000006</v>
      </c>
      <c r="K38" s="45">
        <f>(D38+E38)*11%</f>
        <v>293.48</v>
      </c>
      <c r="L38" s="45">
        <v>0</v>
      </c>
      <c r="M38" s="45">
        <v>0</v>
      </c>
      <c r="N38" s="52">
        <f t="shared" si="2"/>
        <v>373.52</v>
      </c>
      <c r="O38" s="52">
        <f t="shared" si="3"/>
        <v>2544.48</v>
      </c>
      <c r="P38" s="52">
        <v>0</v>
      </c>
      <c r="Q38" s="10"/>
      <c r="R38" s="10"/>
      <c r="S38" s="10"/>
      <c r="T38" s="10"/>
      <c r="U38" s="10"/>
      <c r="V38" s="10"/>
      <c r="W38" s="10"/>
      <c r="X38" s="10"/>
    </row>
    <row r="39" spans="1:24" s="4" customFormat="1" ht="27" customHeight="1" x14ac:dyDescent="0.2">
      <c r="A39" s="91">
        <v>30</v>
      </c>
      <c r="B39" s="99" t="s">
        <v>297</v>
      </c>
      <c r="C39" s="99" t="s">
        <v>258</v>
      </c>
      <c r="D39" s="99">
        <v>2425</v>
      </c>
      <c r="E39" s="103">
        <v>0</v>
      </c>
      <c r="F39" s="117">
        <v>0</v>
      </c>
      <c r="G39" s="101">
        <v>0</v>
      </c>
      <c r="H39" s="101">
        <v>0</v>
      </c>
      <c r="I39" s="101">
        <f t="shared" si="0"/>
        <v>2425</v>
      </c>
      <c r="J39" s="45">
        <f t="shared" si="1"/>
        <v>72.75</v>
      </c>
      <c r="K39" s="45">
        <f>D39*11%</f>
        <v>266.75</v>
      </c>
      <c r="L39" s="45">
        <v>0</v>
      </c>
      <c r="M39" s="45">
        <v>0</v>
      </c>
      <c r="N39" s="52">
        <f t="shared" si="2"/>
        <v>339.5</v>
      </c>
      <c r="O39" s="52">
        <f t="shared" si="3"/>
        <v>2085.5</v>
      </c>
      <c r="P39" s="52">
        <v>0</v>
      </c>
      <c r="Q39" s="10"/>
      <c r="R39" s="10"/>
      <c r="S39" s="10"/>
      <c r="T39" s="10"/>
      <c r="U39" s="10"/>
      <c r="V39" s="10"/>
      <c r="W39" s="10"/>
      <c r="X39" s="10"/>
    </row>
    <row r="40" spans="1:24" s="4" customFormat="1" ht="27" customHeight="1" x14ac:dyDescent="0.2">
      <c r="A40" s="91">
        <v>31</v>
      </c>
      <c r="B40" s="129" t="s">
        <v>899</v>
      </c>
      <c r="C40" s="105" t="s">
        <v>85</v>
      </c>
      <c r="D40" s="99">
        <v>2760</v>
      </c>
      <c r="E40" s="103">
        <v>1000</v>
      </c>
      <c r="F40" s="117">
        <v>0</v>
      </c>
      <c r="G40" s="101">
        <v>250</v>
      </c>
      <c r="H40" s="101">
        <v>0</v>
      </c>
      <c r="I40" s="101">
        <f t="shared" si="0"/>
        <v>4010</v>
      </c>
      <c r="J40" s="45">
        <f t="shared" si="1"/>
        <v>112.8</v>
      </c>
      <c r="K40" s="45">
        <f>D40*11%</f>
        <v>303.60000000000002</v>
      </c>
      <c r="L40" s="45">
        <v>0</v>
      </c>
      <c r="M40" s="45">
        <v>0</v>
      </c>
      <c r="N40" s="52">
        <f t="shared" si="2"/>
        <v>416.4</v>
      </c>
      <c r="O40" s="52">
        <f t="shared" si="3"/>
        <v>3593.6</v>
      </c>
      <c r="P40" s="52">
        <v>0</v>
      </c>
      <c r="Q40" s="10"/>
      <c r="R40" s="10"/>
      <c r="S40" s="10"/>
      <c r="T40" s="10"/>
      <c r="U40" s="10"/>
      <c r="V40" s="10"/>
      <c r="W40" s="10"/>
      <c r="X40" s="10"/>
    </row>
    <row r="41" spans="1:24" s="4" customFormat="1" ht="27" customHeight="1" x14ac:dyDescent="0.2">
      <c r="A41" s="91">
        <v>32</v>
      </c>
      <c r="B41" s="129" t="s">
        <v>961</v>
      </c>
      <c r="C41" s="105" t="s">
        <v>393</v>
      </c>
      <c r="D41" s="99">
        <v>2375</v>
      </c>
      <c r="E41" s="103">
        <v>1000</v>
      </c>
      <c r="F41" s="117">
        <v>0</v>
      </c>
      <c r="G41" s="101">
        <v>250</v>
      </c>
      <c r="H41" s="101">
        <v>0</v>
      </c>
      <c r="I41" s="101">
        <f t="shared" si="0"/>
        <v>3625</v>
      </c>
      <c r="J41" s="45">
        <f t="shared" si="1"/>
        <v>101.25</v>
      </c>
      <c r="K41" s="45">
        <f>D41*11%</f>
        <v>261.25</v>
      </c>
      <c r="L41" s="45">
        <v>0</v>
      </c>
      <c r="M41" s="45">
        <v>0</v>
      </c>
      <c r="N41" s="52">
        <f t="shared" si="2"/>
        <v>362.5</v>
      </c>
      <c r="O41" s="52">
        <f t="shared" si="3"/>
        <v>3262.5</v>
      </c>
      <c r="P41" s="52">
        <v>0</v>
      </c>
      <c r="Q41" s="10"/>
      <c r="R41" s="10"/>
      <c r="S41" s="10"/>
      <c r="T41" s="10"/>
      <c r="U41" s="10"/>
      <c r="V41" s="10"/>
      <c r="W41" s="10"/>
      <c r="X41" s="10"/>
    </row>
    <row r="42" spans="1:24" s="4" customFormat="1" ht="27" customHeight="1" x14ac:dyDescent="0.2">
      <c r="A42" s="91">
        <v>33</v>
      </c>
      <c r="B42" s="99" t="s">
        <v>200</v>
      </c>
      <c r="C42" s="99" t="s">
        <v>88</v>
      </c>
      <c r="D42" s="99">
        <v>1902</v>
      </c>
      <c r="E42" s="99">
        <v>1000</v>
      </c>
      <c r="F42" s="117">
        <v>0</v>
      </c>
      <c r="G42" s="101">
        <v>250</v>
      </c>
      <c r="H42" s="101">
        <v>0</v>
      </c>
      <c r="I42" s="101">
        <f t="shared" si="0"/>
        <v>3152</v>
      </c>
      <c r="J42" s="45">
        <f t="shared" si="1"/>
        <v>87.06</v>
      </c>
      <c r="K42" s="45">
        <f>(D42+E42)*11%</f>
        <v>319.22000000000003</v>
      </c>
      <c r="L42" s="45">
        <v>0</v>
      </c>
      <c r="M42" s="45">
        <v>0</v>
      </c>
      <c r="N42" s="52">
        <f t="shared" ref="N42:N73" si="4">J42+K42+L42+M42</f>
        <v>406.28</v>
      </c>
      <c r="O42" s="52">
        <f t="shared" si="3"/>
        <v>2745.72</v>
      </c>
      <c r="P42" s="52">
        <v>0</v>
      </c>
      <c r="Q42" s="10"/>
      <c r="R42" s="10"/>
      <c r="S42" s="10"/>
      <c r="T42" s="10"/>
      <c r="U42" s="10"/>
      <c r="V42" s="10"/>
      <c r="W42" s="10"/>
      <c r="X42" s="10"/>
    </row>
    <row r="43" spans="1:24" s="4" customFormat="1" ht="27" customHeight="1" x14ac:dyDescent="0.2">
      <c r="A43" s="91">
        <v>34</v>
      </c>
      <c r="B43" s="103" t="s">
        <v>40</v>
      </c>
      <c r="C43" s="99" t="s">
        <v>263</v>
      </c>
      <c r="D43" s="45">
        <v>3081</v>
      </c>
      <c r="E43" s="45">
        <v>1000</v>
      </c>
      <c r="F43" s="117">
        <v>0</v>
      </c>
      <c r="G43" s="101">
        <v>250</v>
      </c>
      <c r="H43" s="101">
        <v>0</v>
      </c>
      <c r="I43" s="101">
        <f t="shared" si="0"/>
        <v>4331</v>
      </c>
      <c r="J43" s="45">
        <f t="shared" si="1"/>
        <v>122.43</v>
      </c>
      <c r="K43" s="45">
        <f>(D43+E43)*12%</f>
        <v>489.72</v>
      </c>
      <c r="L43" s="45">
        <v>0</v>
      </c>
      <c r="M43" s="45">
        <v>0</v>
      </c>
      <c r="N43" s="52">
        <f t="shared" si="4"/>
        <v>612.15</v>
      </c>
      <c r="O43" s="52">
        <f t="shared" si="3"/>
        <v>3718.85</v>
      </c>
      <c r="P43" s="52">
        <v>0</v>
      </c>
      <c r="Q43" s="10"/>
      <c r="R43" s="10"/>
      <c r="S43" s="10"/>
      <c r="T43" s="10"/>
      <c r="U43" s="10"/>
      <c r="V43" s="10"/>
      <c r="W43" s="10"/>
      <c r="X43" s="10"/>
    </row>
    <row r="44" spans="1:24" s="4" customFormat="1" ht="27" customHeight="1" x14ac:dyDescent="0.2">
      <c r="A44" s="91">
        <v>35</v>
      </c>
      <c r="B44" s="99" t="s">
        <v>298</v>
      </c>
      <c r="C44" s="99" t="s">
        <v>258</v>
      </c>
      <c r="D44" s="99">
        <v>2425</v>
      </c>
      <c r="E44" s="103">
        <v>0</v>
      </c>
      <c r="F44" s="117">
        <v>0</v>
      </c>
      <c r="G44" s="101">
        <v>0</v>
      </c>
      <c r="H44" s="101">
        <v>0</v>
      </c>
      <c r="I44" s="101">
        <f t="shared" si="0"/>
        <v>2425</v>
      </c>
      <c r="J44" s="45">
        <f t="shared" si="1"/>
        <v>72.75</v>
      </c>
      <c r="K44" s="45">
        <f>D44*11%</f>
        <v>266.75</v>
      </c>
      <c r="L44" s="45">
        <v>0</v>
      </c>
      <c r="M44" s="45">
        <v>0</v>
      </c>
      <c r="N44" s="52">
        <f t="shared" si="4"/>
        <v>339.5</v>
      </c>
      <c r="O44" s="52">
        <f t="shared" si="3"/>
        <v>2085.5</v>
      </c>
      <c r="P44" s="52">
        <v>0</v>
      </c>
      <c r="Q44" s="10"/>
      <c r="R44" s="10"/>
      <c r="S44" s="10"/>
      <c r="T44" s="10"/>
      <c r="U44" s="10"/>
      <c r="V44" s="10"/>
      <c r="W44" s="10"/>
      <c r="X44" s="10"/>
    </row>
    <row r="45" spans="1:24" s="4" customFormat="1" ht="27" customHeight="1" x14ac:dyDescent="0.2">
      <c r="A45" s="91">
        <v>36</v>
      </c>
      <c r="B45" s="99" t="s">
        <v>338</v>
      </c>
      <c r="C45" s="99" t="s">
        <v>260</v>
      </c>
      <c r="D45" s="128">
        <v>1940</v>
      </c>
      <c r="E45" s="103">
        <v>0</v>
      </c>
      <c r="F45" s="117">
        <v>0</v>
      </c>
      <c r="G45" s="101">
        <v>0</v>
      </c>
      <c r="H45" s="101">
        <v>0</v>
      </c>
      <c r="I45" s="101">
        <f t="shared" si="0"/>
        <v>1940</v>
      </c>
      <c r="J45" s="45">
        <f t="shared" si="1"/>
        <v>58.2</v>
      </c>
      <c r="K45" s="45">
        <f>D45*10%</f>
        <v>194</v>
      </c>
      <c r="L45" s="45">
        <v>0</v>
      </c>
      <c r="M45" s="45">
        <v>0</v>
      </c>
      <c r="N45" s="52">
        <f t="shared" si="4"/>
        <v>252.2</v>
      </c>
      <c r="O45" s="52">
        <f t="shared" si="3"/>
        <v>1687.8</v>
      </c>
      <c r="P45" s="52">
        <v>0</v>
      </c>
      <c r="Q45" s="10"/>
      <c r="R45" s="10"/>
      <c r="S45" s="10"/>
      <c r="T45" s="10"/>
      <c r="U45" s="10"/>
      <c r="V45" s="10"/>
      <c r="W45" s="10"/>
      <c r="X45" s="10"/>
    </row>
    <row r="46" spans="1:24" s="4" customFormat="1" ht="27" customHeight="1" x14ac:dyDescent="0.2">
      <c r="A46" s="91">
        <v>37</v>
      </c>
      <c r="B46" s="109" t="s">
        <v>930</v>
      </c>
      <c r="C46" s="99" t="s">
        <v>86</v>
      </c>
      <c r="D46" s="103">
        <v>5095</v>
      </c>
      <c r="E46" s="103">
        <v>1800</v>
      </c>
      <c r="F46" s="117">
        <v>0</v>
      </c>
      <c r="G46" s="138">
        <v>250</v>
      </c>
      <c r="H46" s="101">
        <v>0</v>
      </c>
      <c r="I46" s="101">
        <f t="shared" si="0"/>
        <v>7145</v>
      </c>
      <c r="J46" s="45">
        <f t="shared" si="1"/>
        <v>206.85</v>
      </c>
      <c r="K46" s="139">
        <f>(D46+E46)*13%</f>
        <v>896.35</v>
      </c>
      <c r="L46" s="45">
        <v>102.92</v>
      </c>
      <c r="M46" s="45">
        <v>92.67</v>
      </c>
      <c r="N46" s="52">
        <f t="shared" si="4"/>
        <v>1298.79</v>
      </c>
      <c r="O46" s="52">
        <f t="shared" si="3"/>
        <v>5846.21</v>
      </c>
      <c r="P46" s="52">
        <v>0</v>
      </c>
      <c r="Q46" s="10"/>
      <c r="R46" s="10"/>
      <c r="S46" s="10"/>
      <c r="T46" s="10"/>
      <c r="U46" s="10"/>
      <c r="V46" s="10"/>
      <c r="W46" s="10"/>
      <c r="X46" s="10"/>
    </row>
    <row r="47" spans="1:24" s="4" customFormat="1" ht="27" customHeight="1" x14ac:dyDescent="0.2">
      <c r="A47" s="91">
        <v>38</v>
      </c>
      <c r="B47" s="99" t="s">
        <v>228</v>
      </c>
      <c r="C47" s="99" t="s">
        <v>88</v>
      </c>
      <c r="D47" s="45">
        <v>1902</v>
      </c>
      <c r="E47" s="45">
        <v>1000</v>
      </c>
      <c r="F47" s="117">
        <v>0</v>
      </c>
      <c r="G47" s="101">
        <v>250</v>
      </c>
      <c r="H47" s="101">
        <v>0</v>
      </c>
      <c r="I47" s="101">
        <f t="shared" si="0"/>
        <v>3152</v>
      </c>
      <c r="J47" s="45">
        <f t="shared" si="1"/>
        <v>87.06</v>
      </c>
      <c r="K47" s="45">
        <f>(D47+E47)*11%</f>
        <v>319.22000000000003</v>
      </c>
      <c r="L47" s="45">
        <v>0</v>
      </c>
      <c r="M47" s="45">
        <v>0</v>
      </c>
      <c r="N47" s="52">
        <f t="shared" si="4"/>
        <v>406.28</v>
      </c>
      <c r="O47" s="52">
        <f t="shared" si="3"/>
        <v>2745.72</v>
      </c>
      <c r="P47" s="52">
        <v>0</v>
      </c>
      <c r="Q47" s="10"/>
      <c r="R47" s="10"/>
      <c r="S47" s="10"/>
      <c r="T47" s="10"/>
      <c r="U47" s="10"/>
      <c r="V47" s="10"/>
      <c r="W47" s="10"/>
      <c r="X47" s="10"/>
    </row>
    <row r="48" spans="1:24" s="4" customFormat="1" ht="27" customHeight="1" x14ac:dyDescent="0.2">
      <c r="A48" s="91">
        <v>39</v>
      </c>
      <c r="B48" s="109" t="s">
        <v>944</v>
      </c>
      <c r="C48" s="99" t="s">
        <v>258</v>
      </c>
      <c r="D48" s="45">
        <v>2425</v>
      </c>
      <c r="E48" s="99">
        <v>0</v>
      </c>
      <c r="F48" s="117">
        <v>0</v>
      </c>
      <c r="G48" s="101">
        <v>0</v>
      </c>
      <c r="H48" s="101">
        <v>0</v>
      </c>
      <c r="I48" s="101">
        <f t="shared" si="0"/>
        <v>2425</v>
      </c>
      <c r="J48" s="45">
        <f t="shared" si="1"/>
        <v>72.75</v>
      </c>
      <c r="K48" s="45">
        <f>(D48+E48)*11%</f>
        <v>266.75</v>
      </c>
      <c r="L48" s="45">
        <v>0</v>
      </c>
      <c r="M48" s="45">
        <v>0</v>
      </c>
      <c r="N48" s="52">
        <f t="shared" si="4"/>
        <v>339.5</v>
      </c>
      <c r="O48" s="52">
        <f t="shared" si="3"/>
        <v>2085.5</v>
      </c>
      <c r="P48" s="52">
        <v>0</v>
      </c>
      <c r="Q48" s="10"/>
      <c r="R48" s="10"/>
      <c r="S48" s="10"/>
      <c r="T48" s="10"/>
      <c r="U48" s="10"/>
      <c r="V48" s="10"/>
      <c r="W48" s="10"/>
      <c r="X48" s="10"/>
    </row>
    <row r="49" spans="1:24" s="4" customFormat="1" ht="27" customHeight="1" x14ac:dyDescent="0.2">
      <c r="A49" s="91">
        <v>40</v>
      </c>
      <c r="B49" s="109" t="s">
        <v>797</v>
      </c>
      <c r="C49" s="135" t="s">
        <v>390</v>
      </c>
      <c r="D49" s="45">
        <v>2076</v>
      </c>
      <c r="E49" s="99">
        <v>1000</v>
      </c>
      <c r="F49" s="117">
        <v>0</v>
      </c>
      <c r="G49" s="101">
        <v>250</v>
      </c>
      <c r="H49" s="101">
        <v>0</v>
      </c>
      <c r="I49" s="101">
        <f t="shared" si="0"/>
        <v>3326</v>
      </c>
      <c r="J49" s="45">
        <f t="shared" si="1"/>
        <v>92.28</v>
      </c>
      <c r="K49" s="45">
        <f>(D49+E49)*11%</f>
        <v>338.36</v>
      </c>
      <c r="L49" s="45">
        <v>0</v>
      </c>
      <c r="M49" s="45">
        <v>0</v>
      </c>
      <c r="N49" s="52">
        <f t="shared" si="4"/>
        <v>430.64</v>
      </c>
      <c r="O49" s="52">
        <f t="shared" si="3"/>
        <v>2895.36</v>
      </c>
      <c r="P49" s="52">
        <v>0</v>
      </c>
      <c r="Q49" s="10"/>
      <c r="R49" s="10"/>
      <c r="S49" s="10"/>
      <c r="T49" s="10"/>
      <c r="U49" s="10"/>
      <c r="V49" s="10"/>
      <c r="W49" s="10"/>
      <c r="X49" s="10"/>
    </row>
    <row r="50" spans="1:24" s="4" customFormat="1" ht="27" customHeight="1" x14ac:dyDescent="0.2">
      <c r="A50" s="91">
        <v>41</v>
      </c>
      <c r="B50" s="99" t="s">
        <v>339</v>
      </c>
      <c r="C50" s="99" t="s">
        <v>376</v>
      </c>
      <c r="D50" s="99">
        <v>2920</v>
      </c>
      <c r="E50" s="99">
        <v>1000</v>
      </c>
      <c r="F50" s="117">
        <v>0</v>
      </c>
      <c r="G50" s="101">
        <v>250</v>
      </c>
      <c r="H50" s="101">
        <v>0</v>
      </c>
      <c r="I50" s="101">
        <f t="shared" si="0"/>
        <v>4170</v>
      </c>
      <c r="J50" s="45">
        <f t="shared" si="1"/>
        <v>117.6</v>
      </c>
      <c r="K50" s="45">
        <f>(D50+E50)*11%</f>
        <v>431.2</v>
      </c>
      <c r="L50" s="45">
        <v>0</v>
      </c>
      <c r="M50" s="45">
        <v>52.68</v>
      </c>
      <c r="N50" s="52">
        <f t="shared" si="4"/>
        <v>601.48</v>
      </c>
      <c r="O50" s="52">
        <f t="shared" si="3"/>
        <v>3568.52</v>
      </c>
      <c r="P50" s="52">
        <v>0</v>
      </c>
      <c r="Q50" s="10"/>
      <c r="R50" s="10"/>
      <c r="S50" s="10"/>
      <c r="T50" s="10"/>
      <c r="U50" s="10"/>
      <c r="V50" s="10"/>
      <c r="W50" s="10"/>
      <c r="X50" s="10"/>
    </row>
    <row r="51" spans="1:24" s="4" customFormat="1" ht="27" customHeight="1" x14ac:dyDescent="0.2">
      <c r="A51" s="91">
        <v>42</v>
      </c>
      <c r="B51" s="99" t="s">
        <v>299</v>
      </c>
      <c r="C51" s="99" t="s">
        <v>258</v>
      </c>
      <c r="D51" s="140">
        <v>2425</v>
      </c>
      <c r="E51" s="103">
        <v>0</v>
      </c>
      <c r="F51" s="117">
        <v>0</v>
      </c>
      <c r="G51" s="101">
        <v>0</v>
      </c>
      <c r="H51" s="101">
        <v>0</v>
      </c>
      <c r="I51" s="101">
        <f t="shared" si="0"/>
        <v>2425</v>
      </c>
      <c r="J51" s="45">
        <f t="shared" si="1"/>
        <v>72.75</v>
      </c>
      <c r="K51" s="45">
        <f>D51*11%</f>
        <v>266.75</v>
      </c>
      <c r="L51" s="45">
        <v>0</v>
      </c>
      <c r="M51" s="45">
        <v>0</v>
      </c>
      <c r="N51" s="52">
        <f t="shared" si="4"/>
        <v>339.5</v>
      </c>
      <c r="O51" s="52">
        <f t="shared" si="3"/>
        <v>2085.5</v>
      </c>
      <c r="P51" s="52">
        <v>0</v>
      </c>
      <c r="Q51" s="10"/>
      <c r="R51" s="10"/>
      <c r="S51" s="10"/>
      <c r="T51" s="10"/>
      <c r="U51" s="10"/>
      <c r="V51" s="10"/>
      <c r="W51" s="10"/>
      <c r="X51" s="10"/>
    </row>
    <row r="52" spans="1:24" s="4" customFormat="1" ht="27" customHeight="1" x14ac:dyDescent="0.2">
      <c r="A52" s="91">
        <v>43</v>
      </c>
      <c r="B52" s="109" t="s">
        <v>962</v>
      </c>
      <c r="C52" s="99" t="s">
        <v>89</v>
      </c>
      <c r="D52" s="117">
        <v>2920</v>
      </c>
      <c r="E52" s="117">
        <v>1000</v>
      </c>
      <c r="F52" s="117">
        <v>0</v>
      </c>
      <c r="G52" s="117">
        <v>250</v>
      </c>
      <c r="H52" s="101">
        <v>0</v>
      </c>
      <c r="I52" s="101">
        <f t="shared" si="0"/>
        <v>4170</v>
      </c>
      <c r="J52" s="45">
        <f t="shared" si="1"/>
        <v>117.6</v>
      </c>
      <c r="K52" s="117">
        <v>431.2</v>
      </c>
      <c r="L52" s="117">
        <v>0</v>
      </c>
      <c r="M52" s="117">
        <v>52.68</v>
      </c>
      <c r="N52" s="52">
        <f t="shared" si="4"/>
        <v>601.48</v>
      </c>
      <c r="O52" s="52">
        <f t="shared" si="3"/>
        <v>3568.52</v>
      </c>
      <c r="P52" s="52">
        <v>0</v>
      </c>
      <c r="Q52" s="10"/>
      <c r="R52" s="10"/>
      <c r="S52" s="10"/>
      <c r="T52" s="10"/>
      <c r="U52" s="10"/>
      <c r="V52" s="10"/>
      <c r="W52" s="10"/>
      <c r="X52" s="10"/>
    </row>
    <row r="53" spans="1:24" s="4" customFormat="1" ht="27" customHeight="1" x14ac:dyDescent="0.2">
      <c r="A53" s="91">
        <v>44</v>
      </c>
      <c r="B53" s="99" t="s">
        <v>300</v>
      </c>
      <c r="C53" s="99" t="s">
        <v>260</v>
      </c>
      <c r="D53" s="128">
        <v>1940</v>
      </c>
      <c r="E53" s="103">
        <v>0</v>
      </c>
      <c r="F53" s="117">
        <v>0</v>
      </c>
      <c r="G53" s="101">
        <v>0</v>
      </c>
      <c r="H53" s="101">
        <v>0</v>
      </c>
      <c r="I53" s="101">
        <f t="shared" si="0"/>
        <v>1940</v>
      </c>
      <c r="J53" s="45">
        <f t="shared" si="1"/>
        <v>58.2</v>
      </c>
      <c r="K53" s="45">
        <f>D53*10%</f>
        <v>194</v>
      </c>
      <c r="L53" s="45">
        <v>0</v>
      </c>
      <c r="M53" s="45">
        <v>0</v>
      </c>
      <c r="N53" s="52">
        <f t="shared" si="4"/>
        <v>252.2</v>
      </c>
      <c r="O53" s="52">
        <f t="shared" si="3"/>
        <v>1687.8</v>
      </c>
      <c r="P53" s="52">
        <v>0</v>
      </c>
      <c r="Q53" s="10"/>
      <c r="R53" s="10"/>
      <c r="S53" s="10"/>
      <c r="T53" s="10"/>
      <c r="U53" s="10"/>
      <c r="V53" s="10"/>
      <c r="W53" s="10"/>
      <c r="X53" s="10"/>
    </row>
    <row r="54" spans="1:24" s="4" customFormat="1" ht="27" customHeight="1" x14ac:dyDescent="0.2">
      <c r="A54" s="91">
        <v>45</v>
      </c>
      <c r="B54" s="99" t="s">
        <v>265</v>
      </c>
      <c r="C54" s="99" t="s">
        <v>260</v>
      </c>
      <c r="D54" s="128">
        <v>1940</v>
      </c>
      <c r="E54" s="103">
        <v>0</v>
      </c>
      <c r="F54" s="117">
        <v>0</v>
      </c>
      <c r="G54" s="101">
        <v>0</v>
      </c>
      <c r="H54" s="101">
        <v>0</v>
      </c>
      <c r="I54" s="101">
        <f t="shared" si="0"/>
        <v>1940</v>
      </c>
      <c r="J54" s="45">
        <f t="shared" si="1"/>
        <v>58.2</v>
      </c>
      <c r="K54" s="45">
        <f>D54*10%</f>
        <v>194</v>
      </c>
      <c r="L54" s="45">
        <v>0</v>
      </c>
      <c r="M54" s="45">
        <v>0</v>
      </c>
      <c r="N54" s="52">
        <f t="shared" si="4"/>
        <v>252.2</v>
      </c>
      <c r="O54" s="52">
        <f t="shared" si="3"/>
        <v>1687.8</v>
      </c>
      <c r="P54" s="52">
        <v>0</v>
      </c>
      <c r="Q54" s="10"/>
      <c r="R54" s="10"/>
      <c r="S54" s="10"/>
      <c r="T54" s="10"/>
      <c r="U54" s="10"/>
      <c r="V54" s="10"/>
      <c r="W54" s="10"/>
      <c r="X54" s="10"/>
    </row>
    <row r="55" spans="1:24" s="4" customFormat="1" ht="27" customHeight="1" x14ac:dyDescent="0.2">
      <c r="A55" s="91">
        <v>46</v>
      </c>
      <c r="B55" s="99" t="s">
        <v>800</v>
      </c>
      <c r="C55" s="99" t="s">
        <v>260</v>
      </c>
      <c r="D55" s="45">
        <v>1940</v>
      </c>
      <c r="E55" s="99">
        <v>0</v>
      </c>
      <c r="F55" s="117">
        <v>0</v>
      </c>
      <c r="G55" s="101">
        <v>0</v>
      </c>
      <c r="H55" s="101">
        <v>0</v>
      </c>
      <c r="I55" s="101">
        <f t="shared" si="0"/>
        <v>1940</v>
      </c>
      <c r="J55" s="45">
        <f t="shared" si="1"/>
        <v>58.2</v>
      </c>
      <c r="K55" s="45">
        <f>(D55+E55)*10%</f>
        <v>194</v>
      </c>
      <c r="L55" s="45">
        <v>0</v>
      </c>
      <c r="M55" s="45">
        <v>0</v>
      </c>
      <c r="N55" s="52">
        <f t="shared" si="4"/>
        <v>252.2</v>
      </c>
      <c r="O55" s="52">
        <f t="shared" si="3"/>
        <v>1687.8</v>
      </c>
      <c r="P55" s="52">
        <v>0</v>
      </c>
      <c r="Q55" s="10"/>
      <c r="R55" s="10"/>
      <c r="S55" s="10"/>
      <c r="T55" s="10"/>
      <c r="U55" s="10"/>
      <c r="V55" s="10"/>
      <c r="W55" s="10"/>
      <c r="X55" s="10"/>
    </row>
    <row r="56" spans="1:24" s="4" customFormat="1" ht="27" customHeight="1" x14ac:dyDescent="0.2">
      <c r="A56" s="91">
        <v>47</v>
      </c>
      <c r="B56" s="171" t="s">
        <v>1041</v>
      </c>
      <c r="C56" s="99" t="s">
        <v>258</v>
      </c>
      <c r="D56" s="99">
        <v>2425</v>
      </c>
      <c r="E56" s="103">
        <v>0</v>
      </c>
      <c r="F56" s="117">
        <v>0</v>
      </c>
      <c r="G56" s="101">
        <v>0</v>
      </c>
      <c r="H56" s="101">
        <v>0</v>
      </c>
      <c r="I56" s="101">
        <f t="shared" si="0"/>
        <v>2425</v>
      </c>
      <c r="J56" s="45">
        <f t="shared" si="1"/>
        <v>72.75</v>
      </c>
      <c r="K56" s="45">
        <f>D56*11%</f>
        <v>266.75</v>
      </c>
      <c r="L56" s="45">
        <v>0</v>
      </c>
      <c r="M56" s="45">
        <v>0</v>
      </c>
      <c r="N56" s="52">
        <f t="shared" si="4"/>
        <v>339.5</v>
      </c>
      <c r="O56" s="52">
        <f t="shared" si="3"/>
        <v>2085.5</v>
      </c>
      <c r="P56" s="52">
        <v>0</v>
      </c>
      <c r="Q56" s="10"/>
      <c r="R56" s="10"/>
      <c r="S56" s="10"/>
      <c r="T56" s="10"/>
      <c r="U56" s="10"/>
      <c r="V56" s="10"/>
      <c r="W56" s="10"/>
      <c r="X56" s="10"/>
    </row>
    <row r="57" spans="1:24" s="4" customFormat="1" ht="27" customHeight="1" x14ac:dyDescent="0.2">
      <c r="A57" s="91">
        <v>48</v>
      </c>
      <c r="B57" s="103" t="s">
        <v>963</v>
      </c>
      <c r="C57" s="99" t="s">
        <v>91</v>
      </c>
      <c r="D57" s="128">
        <v>1902</v>
      </c>
      <c r="E57" s="103">
        <v>1000</v>
      </c>
      <c r="F57" s="117">
        <v>0</v>
      </c>
      <c r="G57" s="101">
        <v>250</v>
      </c>
      <c r="H57" s="101">
        <v>0</v>
      </c>
      <c r="I57" s="101">
        <f t="shared" si="0"/>
        <v>3152</v>
      </c>
      <c r="J57" s="45">
        <f t="shared" si="1"/>
        <v>87.06</v>
      </c>
      <c r="K57" s="45">
        <f>(D57+E57)*11%</f>
        <v>319.22000000000003</v>
      </c>
      <c r="L57" s="45">
        <v>0</v>
      </c>
      <c r="M57" s="45">
        <v>0</v>
      </c>
      <c r="N57" s="52">
        <f t="shared" si="4"/>
        <v>406.28</v>
      </c>
      <c r="O57" s="52">
        <f t="shared" si="3"/>
        <v>2745.72</v>
      </c>
      <c r="P57" s="52">
        <v>0</v>
      </c>
      <c r="Q57" s="10"/>
      <c r="R57" s="10"/>
      <c r="S57" s="10"/>
      <c r="T57" s="10"/>
      <c r="U57" s="10"/>
      <c r="V57" s="10"/>
      <c r="W57" s="10"/>
      <c r="X57" s="10"/>
    </row>
    <row r="58" spans="1:24" s="4" customFormat="1" ht="27" customHeight="1" x14ac:dyDescent="0.2">
      <c r="A58" s="91">
        <v>49</v>
      </c>
      <c r="B58" s="99" t="s">
        <v>854</v>
      </c>
      <c r="C58" s="99" t="s">
        <v>258</v>
      </c>
      <c r="D58" s="99">
        <v>2425</v>
      </c>
      <c r="E58" s="103">
        <v>0</v>
      </c>
      <c r="F58" s="117">
        <v>0</v>
      </c>
      <c r="G58" s="101">
        <v>0</v>
      </c>
      <c r="H58" s="101">
        <v>0</v>
      </c>
      <c r="I58" s="101">
        <f t="shared" si="0"/>
        <v>2425</v>
      </c>
      <c r="J58" s="45">
        <f t="shared" si="1"/>
        <v>72.75</v>
      </c>
      <c r="K58" s="45">
        <f>D58*11%</f>
        <v>266.75</v>
      </c>
      <c r="L58" s="45">
        <v>0</v>
      </c>
      <c r="M58" s="45">
        <v>0</v>
      </c>
      <c r="N58" s="52">
        <f t="shared" si="4"/>
        <v>339.5</v>
      </c>
      <c r="O58" s="52">
        <f t="shared" si="3"/>
        <v>2085.5</v>
      </c>
      <c r="P58" s="52">
        <v>0</v>
      </c>
      <c r="Q58" s="10"/>
      <c r="R58" s="10"/>
      <c r="S58" s="10"/>
      <c r="T58" s="10"/>
      <c r="U58" s="10"/>
      <c r="V58" s="10"/>
      <c r="W58" s="10"/>
      <c r="X58" s="10"/>
    </row>
    <row r="59" spans="1:24" s="4" customFormat="1" ht="27" customHeight="1" x14ac:dyDescent="0.2">
      <c r="A59" s="91">
        <v>50</v>
      </c>
      <c r="B59" s="103" t="s">
        <v>61</v>
      </c>
      <c r="C59" s="99" t="s">
        <v>88</v>
      </c>
      <c r="D59" s="99">
        <v>1902</v>
      </c>
      <c r="E59" s="99">
        <v>1000</v>
      </c>
      <c r="F59" s="117">
        <v>0</v>
      </c>
      <c r="G59" s="101">
        <v>250</v>
      </c>
      <c r="H59" s="101">
        <v>0</v>
      </c>
      <c r="I59" s="101">
        <f t="shared" si="0"/>
        <v>3152</v>
      </c>
      <c r="J59" s="45">
        <f t="shared" si="1"/>
        <v>87.06</v>
      </c>
      <c r="K59" s="45">
        <f>(D59+E59)*11%</f>
        <v>319.22000000000003</v>
      </c>
      <c r="L59" s="45">
        <v>0</v>
      </c>
      <c r="M59" s="45">
        <v>0</v>
      </c>
      <c r="N59" s="52">
        <f t="shared" si="4"/>
        <v>406.28</v>
      </c>
      <c r="O59" s="52">
        <f t="shared" si="3"/>
        <v>2745.72</v>
      </c>
      <c r="P59" s="52">
        <v>0</v>
      </c>
      <c r="Q59" s="10"/>
      <c r="R59" s="10"/>
      <c r="S59" s="10"/>
      <c r="T59" s="10"/>
      <c r="U59" s="10"/>
      <c r="V59" s="10"/>
      <c r="W59" s="10"/>
      <c r="X59" s="10"/>
    </row>
    <row r="60" spans="1:24" s="4" customFormat="1" ht="27" customHeight="1" x14ac:dyDescent="0.2">
      <c r="A60" s="91">
        <v>51</v>
      </c>
      <c r="B60" s="99" t="s">
        <v>201</v>
      </c>
      <c r="C60" s="99" t="s">
        <v>263</v>
      </c>
      <c r="D60" s="99">
        <v>3081</v>
      </c>
      <c r="E60" s="103">
        <v>1000</v>
      </c>
      <c r="F60" s="117">
        <v>0</v>
      </c>
      <c r="G60" s="101">
        <v>250</v>
      </c>
      <c r="H60" s="101">
        <v>0</v>
      </c>
      <c r="I60" s="101">
        <f t="shared" si="0"/>
        <v>4331</v>
      </c>
      <c r="J60" s="45">
        <f t="shared" si="1"/>
        <v>122.43</v>
      </c>
      <c r="K60" s="45">
        <f>(D60+E60)*12%</f>
        <v>489.72</v>
      </c>
      <c r="L60" s="45">
        <v>0</v>
      </c>
      <c r="M60" s="45">
        <v>0</v>
      </c>
      <c r="N60" s="52">
        <f t="shared" si="4"/>
        <v>612.15</v>
      </c>
      <c r="O60" s="52">
        <f t="shared" si="3"/>
        <v>3718.85</v>
      </c>
      <c r="P60" s="52">
        <v>0</v>
      </c>
      <c r="Q60" s="10"/>
      <c r="R60" s="10"/>
      <c r="S60" s="10"/>
      <c r="T60" s="10"/>
      <c r="U60" s="10"/>
      <c r="V60" s="10"/>
      <c r="W60" s="10"/>
      <c r="X60" s="10"/>
    </row>
    <row r="61" spans="1:24" s="4" customFormat="1" ht="27" customHeight="1" x14ac:dyDescent="0.2">
      <c r="A61" s="91">
        <v>52</v>
      </c>
      <c r="B61" s="141" t="s">
        <v>202</v>
      </c>
      <c r="C61" s="99" t="s">
        <v>367</v>
      </c>
      <c r="D61" s="117">
        <v>3241</v>
      </c>
      <c r="E61" s="117">
        <v>1000</v>
      </c>
      <c r="F61" s="117">
        <v>0</v>
      </c>
      <c r="G61" s="117">
        <v>250</v>
      </c>
      <c r="H61" s="101">
        <v>0</v>
      </c>
      <c r="I61" s="101">
        <f t="shared" si="0"/>
        <v>4491</v>
      </c>
      <c r="J61" s="45">
        <f t="shared" si="1"/>
        <v>127.23</v>
      </c>
      <c r="K61" s="45">
        <f>(D61+E61)*12%</f>
        <v>508.92</v>
      </c>
      <c r="L61" s="117">
        <v>0</v>
      </c>
      <c r="M61" s="117">
        <v>0</v>
      </c>
      <c r="N61" s="52">
        <f t="shared" si="4"/>
        <v>636.15</v>
      </c>
      <c r="O61" s="52">
        <f t="shared" si="3"/>
        <v>3854.85</v>
      </c>
      <c r="P61" s="52">
        <v>0</v>
      </c>
      <c r="Q61" s="10"/>
      <c r="R61" s="10"/>
      <c r="S61" s="10"/>
      <c r="T61" s="10"/>
      <c r="U61" s="10"/>
      <c r="V61" s="10"/>
      <c r="W61" s="10"/>
      <c r="X61" s="10"/>
    </row>
    <row r="62" spans="1:24" s="4" customFormat="1" ht="27" customHeight="1" x14ac:dyDescent="0.2">
      <c r="A62" s="91">
        <v>53</v>
      </c>
      <c r="B62" s="99" t="s">
        <v>301</v>
      </c>
      <c r="C62" s="99" t="s">
        <v>260</v>
      </c>
      <c r="D62" s="128">
        <v>1940</v>
      </c>
      <c r="E62" s="103">
        <v>0</v>
      </c>
      <c r="F62" s="117">
        <v>0</v>
      </c>
      <c r="G62" s="101">
        <v>0</v>
      </c>
      <c r="H62" s="101">
        <v>0</v>
      </c>
      <c r="I62" s="101">
        <f t="shared" si="0"/>
        <v>1940</v>
      </c>
      <c r="J62" s="45">
        <f t="shared" si="1"/>
        <v>58.2</v>
      </c>
      <c r="K62" s="45">
        <f>D62*10%</f>
        <v>194</v>
      </c>
      <c r="L62" s="45">
        <v>0</v>
      </c>
      <c r="M62" s="45">
        <v>0</v>
      </c>
      <c r="N62" s="52">
        <f t="shared" si="4"/>
        <v>252.2</v>
      </c>
      <c r="O62" s="52">
        <f t="shared" si="3"/>
        <v>1687.8</v>
      </c>
      <c r="P62" s="52">
        <v>0</v>
      </c>
      <c r="Q62" s="10"/>
      <c r="R62" s="10"/>
      <c r="S62" s="10"/>
      <c r="T62" s="10"/>
      <c r="U62" s="10"/>
      <c r="V62" s="10"/>
      <c r="W62" s="10"/>
      <c r="X62" s="10"/>
    </row>
    <row r="63" spans="1:24" s="4" customFormat="1" ht="27" customHeight="1" x14ac:dyDescent="0.2">
      <c r="A63" s="91">
        <v>54</v>
      </c>
      <c r="B63" s="109" t="s">
        <v>335</v>
      </c>
      <c r="C63" s="99" t="s">
        <v>46</v>
      </c>
      <c r="D63" s="140">
        <v>1668</v>
      </c>
      <c r="E63" s="103">
        <v>1000</v>
      </c>
      <c r="F63" s="117">
        <v>0</v>
      </c>
      <c r="G63" s="101">
        <v>250</v>
      </c>
      <c r="H63" s="101">
        <v>0</v>
      </c>
      <c r="I63" s="101">
        <f t="shared" si="0"/>
        <v>2918</v>
      </c>
      <c r="J63" s="45">
        <f t="shared" si="1"/>
        <v>80.040000000000006</v>
      </c>
      <c r="K63" s="45">
        <f>(D63+E63)*11%</f>
        <v>293.48</v>
      </c>
      <c r="L63" s="45">
        <v>0</v>
      </c>
      <c r="M63" s="45">
        <v>0</v>
      </c>
      <c r="N63" s="52">
        <f t="shared" si="4"/>
        <v>373.52</v>
      </c>
      <c r="O63" s="52">
        <f t="shared" si="3"/>
        <v>2544.48</v>
      </c>
      <c r="P63" s="52">
        <v>0</v>
      </c>
      <c r="Q63" s="10"/>
      <c r="R63" s="10"/>
      <c r="S63" s="10"/>
      <c r="T63" s="10"/>
      <c r="U63" s="10"/>
      <c r="V63" s="10"/>
      <c r="W63" s="10"/>
      <c r="X63" s="10"/>
    </row>
    <row r="64" spans="1:24" s="4" customFormat="1" ht="27" customHeight="1" x14ac:dyDescent="0.2">
      <c r="A64" s="91">
        <v>55</v>
      </c>
      <c r="B64" s="129" t="s">
        <v>971</v>
      </c>
      <c r="C64" s="99" t="s">
        <v>258</v>
      </c>
      <c r="D64" s="45">
        <v>2425</v>
      </c>
      <c r="E64" s="99">
        <v>0</v>
      </c>
      <c r="F64" s="117">
        <v>0</v>
      </c>
      <c r="G64" s="101">
        <v>0</v>
      </c>
      <c r="H64" s="101">
        <v>0</v>
      </c>
      <c r="I64" s="101">
        <f t="shared" si="0"/>
        <v>2425</v>
      </c>
      <c r="J64" s="45">
        <f t="shared" si="1"/>
        <v>72.75</v>
      </c>
      <c r="K64" s="45">
        <f>(D64+E64)*11%</f>
        <v>266.75</v>
      </c>
      <c r="L64" s="45">
        <v>0</v>
      </c>
      <c r="M64" s="45">
        <v>0</v>
      </c>
      <c r="N64" s="52">
        <f t="shared" si="4"/>
        <v>339.5</v>
      </c>
      <c r="O64" s="52">
        <f t="shared" si="3"/>
        <v>2085.5</v>
      </c>
      <c r="P64" s="52">
        <v>0</v>
      </c>
      <c r="Q64" s="10"/>
      <c r="R64" s="10"/>
      <c r="S64" s="10"/>
      <c r="T64" s="10"/>
      <c r="U64" s="10"/>
      <c r="V64" s="10"/>
      <c r="W64" s="10"/>
      <c r="X64" s="10"/>
    </row>
    <row r="65" spans="1:24" s="4" customFormat="1" ht="27" customHeight="1" x14ac:dyDescent="0.2">
      <c r="A65" s="91">
        <v>56</v>
      </c>
      <c r="B65" s="99" t="s">
        <v>79</v>
      </c>
      <c r="C65" s="99" t="s">
        <v>260</v>
      </c>
      <c r="D65" s="128">
        <v>1940</v>
      </c>
      <c r="E65" s="103">
        <v>0</v>
      </c>
      <c r="F65" s="117">
        <v>0</v>
      </c>
      <c r="G65" s="101">
        <v>0</v>
      </c>
      <c r="H65" s="101">
        <v>0</v>
      </c>
      <c r="I65" s="101">
        <f t="shared" si="0"/>
        <v>1940</v>
      </c>
      <c r="J65" s="45">
        <f t="shared" si="1"/>
        <v>58.2</v>
      </c>
      <c r="K65" s="45">
        <f>D65*10%</f>
        <v>194</v>
      </c>
      <c r="L65" s="45">
        <v>0</v>
      </c>
      <c r="M65" s="45">
        <v>0</v>
      </c>
      <c r="N65" s="52">
        <f t="shared" si="4"/>
        <v>252.2</v>
      </c>
      <c r="O65" s="52">
        <f t="shared" si="3"/>
        <v>1687.8</v>
      </c>
      <c r="P65" s="52">
        <v>0</v>
      </c>
      <c r="Q65" s="10"/>
      <c r="R65" s="10"/>
      <c r="S65" s="10"/>
      <c r="T65" s="10"/>
      <c r="U65" s="10"/>
      <c r="V65" s="10"/>
      <c r="W65" s="10"/>
      <c r="X65" s="10"/>
    </row>
    <row r="66" spans="1:24" s="4" customFormat="1" ht="27" customHeight="1" x14ac:dyDescent="0.2">
      <c r="A66" s="91">
        <v>57</v>
      </c>
      <c r="B66" s="109" t="s">
        <v>112</v>
      </c>
      <c r="C66" s="99" t="s">
        <v>367</v>
      </c>
      <c r="D66" s="133">
        <v>3241</v>
      </c>
      <c r="E66" s="99">
        <v>1000</v>
      </c>
      <c r="F66" s="117">
        <v>0</v>
      </c>
      <c r="G66" s="101">
        <v>250</v>
      </c>
      <c r="H66" s="101">
        <v>0</v>
      </c>
      <c r="I66" s="101">
        <f t="shared" si="0"/>
        <v>4491</v>
      </c>
      <c r="J66" s="45">
        <f t="shared" si="1"/>
        <v>127.23</v>
      </c>
      <c r="K66" s="45">
        <f>(D66+E66)*12%</f>
        <v>508.92</v>
      </c>
      <c r="L66" s="45">
        <v>0</v>
      </c>
      <c r="M66" s="45">
        <v>57</v>
      </c>
      <c r="N66" s="52">
        <f t="shared" si="4"/>
        <v>693.15</v>
      </c>
      <c r="O66" s="52">
        <f t="shared" si="3"/>
        <v>3797.85</v>
      </c>
      <c r="P66" s="52">
        <v>0</v>
      </c>
      <c r="Q66" s="10"/>
      <c r="R66" s="10"/>
      <c r="S66" s="10"/>
      <c r="T66" s="10"/>
      <c r="U66" s="10"/>
      <c r="V66" s="10"/>
      <c r="W66" s="10"/>
      <c r="X66" s="10"/>
    </row>
    <row r="67" spans="1:24" s="4" customFormat="1" ht="27" customHeight="1" x14ac:dyDescent="0.2">
      <c r="A67" s="91">
        <v>58</v>
      </c>
      <c r="B67" s="99" t="s">
        <v>67</v>
      </c>
      <c r="C67" s="99" t="s">
        <v>260</v>
      </c>
      <c r="D67" s="128">
        <v>1940</v>
      </c>
      <c r="E67" s="103">
        <v>0</v>
      </c>
      <c r="F67" s="117">
        <v>0</v>
      </c>
      <c r="G67" s="101">
        <v>0</v>
      </c>
      <c r="H67" s="101">
        <v>0</v>
      </c>
      <c r="I67" s="101">
        <f t="shared" si="0"/>
        <v>1940</v>
      </c>
      <c r="J67" s="45">
        <f t="shared" si="1"/>
        <v>58.2</v>
      </c>
      <c r="K67" s="45">
        <f>D67*10%</f>
        <v>194</v>
      </c>
      <c r="L67" s="45">
        <v>0</v>
      </c>
      <c r="M67" s="45">
        <v>0</v>
      </c>
      <c r="N67" s="52">
        <f t="shared" si="4"/>
        <v>252.2</v>
      </c>
      <c r="O67" s="52">
        <f t="shared" si="3"/>
        <v>1687.8</v>
      </c>
      <c r="P67" s="52">
        <v>0</v>
      </c>
      <c r="Q67" s="10"/>
      <c r="R67" s="10"/>
      <c r="S67" s="10"/>
      <c r="T67" s="10"/>
      <c r="U67" s="10"/>
      <c r="V67" s="10"/>
      <c r="W67" s="10"/>
      <c r="X67" s="10"/>
    </row>
    <row r="68" spans="1:24" s="4" customFormat="1" ht="27" customHeight="1" x14ac:dyDescent="0.2">
      <c r="A68" s="91">
        <v>59</v>
      </c>
      <c r="B68" s="45" t="s">
        <v>62</v>
      </c>
      <c r="C68" s="99" t="s">
        <v>258</v>
      </c>
      <c r="D68" s="142">
        <v>2425</v>
      </c>
      <c r="E68" s="103">
        <v>0</v>
      </c>
      <c r="F68" s="117">
        <v>0</v>
      </c>
      <c r="G68" s="101">
        <v>0</v>
      </c>
      <c r="H68" s="101">
        <v>0</v>
      </c>
      <c r="I68" s="101">
        <f t="shared" si="0"/>
        <v>2425</v>
      </c>
      <c r="J68" s="45">
        <f t="shared" si="1"/>
        <v>72.75</v>
      </c>
      <c r="K68" s="45">
        <f>(D68+E68)*11%</f>
        <v>266.75</v>
      </c>
      <c r="L68" s="45">
        <v>0</v>
      </c>
      <c r="M68" s="45">
        <v>0</v>
      </c>
      <c r="N68" s="52">
        <f t="shared" si="4"/>
        <v>339.5</v>
      </c>
      <c r="O68" s="52">
        <f t="shared" si="3"/>
        <v>2085.5</v>
      </c>
      <c r="P68" s="52">
        <v>0</v>
      </c>
      <c r="Q68" s="10"/>
      <c r="R68" s="10"/>
      <c r="S68" s="10"/>
      <c r="T68" s="10"/>
      <c r="U68" s="10"/>
      <c r="V68" s="10"/>
      <c r="W68" s="10"/>
      <c r="X68" s="10"/>
    </row>
    <row r="69" spans="1:24" s="4" customFormat="1" ht="27" customHeight="1" x14ac:dyDescent="0.2">
      <c r="A69" s="91">
        <v>60</v>
      </c>
      <c r="B69" s="99" t="s">
        <v>68</v>
      </c>
      <c r="C69" s="99" t="s">
        <v>258</v>
      </c>
      <c r="D69" s="99">
        <v>2425</v>
      </c>
      <c r="E69" s="103">
        <v>0</v>
      </c>
      <c r="F69" s="117">
        <v>0</v>
      </c>
      <c r="G69" s="101">
        <v>0</v>
      </c>
      <c r="H69" s="101">
        <v>0</v>
      </c>
      <c r="I69" s="101">
        <f t="shared" si="0"/>
        <v>2425</v>
      </c>
      <c r="J69" s="45">
        <f t="shared" si="1"/>
        <v>72.75</v>
      </c>
      <c r="K69" s="45">
        <f>D69*11%</f>
        <v>266.75</v>
      </c>
      <c r="L69" s="45">
        <v>0</v>
      </c>
      <c r="M69" s="45">
        <v>0</v>
      </c>
      <c r="N69" s="52">
        <f t="shared" si="4"/>
        <v>339.5</v>
      </c>
      <c r="O69" s="52">
        <f t="shared" si="3"/>
        <v>2085.5</v>
      </c>
      <c r="P69" s="52">
        <v>0</v>
      </c>
      <c r="Q69" s="10"/>
      <c r="R69" s="10"/>
      <c r="S69" s="10"/>
      <c r="T69" s="10"/>
      <c r="U69" s="10"/>
      <c r="V69" s="10"/>
      <c r="W69" s="10"/>
      <c r="X69" s="10"/>
    </row>
    <row r="70" spans="1:24" s="4" customFormat="1" ht="27" customHeight="1" x14ac:dyDescent="0.2">
      <c r="A70" s="91">
        <v>61</v>
      </c>
      <c r="B70" s="99" t="s">
        <v>152</v>
      </c>
      <c r="C70" s="99" t="s">
        <v>387</v>
      </c>
      <c r="D70" s="99">
        <v>2234</v>
      </c>
      <c r="E70" s="103">
        <v>1900</v>
      </c>
      <c r="F70" s="117">
        <v>0</v>
      </c>
      <c r="G70" s="101">
        <v>250</v>
      </c>
      <c r="H70" s="101">
        <v>0</v>
      </c>
      <c r="I70" s="101">
        <f t="shared" si="0"/>
        <v>4384</v>
      </c>
      <c r="J70" s="45">
        <f t="shared" si="1"/>
        <v>124.02</v>
      </c>
      <c r="K70" s="45">
        <f>(D70+E70)*12%</f>
        <v>496.08</v>
      </c>
      <c r="L70" s="45">
        <v>0</v>
      </c>
      <c r="M70" s="45">
        <v>0</v>
      </c>
      <c r="N70" s="52">
        <f t="shared" si="4"/>
        <v>620.1</v>
      </c>
      <c r="O70" s="52">
        <f t="shared" si="3"/>
        <v>3763.9</v>
      </c>
      <c r="P70" s="52">
        <v>0</v>
      </c>
      <c r="Q70" s="10"/>
      <c r="R70" s="10"/>
      <c r="S70" s="10"/>
      <c r="T70" s="10"/>
      <c r="U70" s="10"/>
      <c r="V70" s="10"/>
      <c r="W70" s="10"/>
      <c r="X70" s="10"/>
    </row>
    <row r="71" spans="1:24" s="4" customFormat="1" ht="27" customHeight="1" x14ac:dyDescent="0.2">
      <c r="A71" s="91">
        <v>62</v>
      </c>
      <c r="B71" s="99" t="s">
        <v>63</v>
      </c>
      <c r="C71" s="103" t="s">
        <v>384</v>
      </c>
      <c r="D71" s="128">
        <v>2328</v>
      </c>
      <c r="E71" s="103">
        <v>0</v>
      </c>
      <c r="F71" s="117">
        <v>0</v>
      </c>
      <c r="G71" s="101">
        <v>0</v>
      </c>
      <c r="H71" s="101">
        <v>0</v>
      </c>
      <c r="I71" s="101">
        <f t="shared" si="0"/>
        <v>2328</v>
      </c>
      <c r="J71" s="45">
        <f t="shared" si="1"/>
        <v>69.84</v>
      </c>
      <c r="K71" s="45">
        <f>D71*11%</f>
        <v>256.08</v>
      </c>
      <c r="L71" s="45">
        <v>0</v>
      </c>
      <c r="M71" s="45">
        <v>0</v>
      </c>
      <c r="N71" s="52">
        <f t="shared" si="4"/>
        <v>325.92</v>
      </c>
      <c r="O71" s="52">
        <f t="shared" si="3"/>
        <v>2002.08</v>
      </c>
      <c r="P71" s="52">
        <v>0</v>
      </c>
      <c r="Q71" s="10"/>
      <c r="R71" s="10"/>
      <c r="S71" s="10"/>
      <c r="T71" s="10"/>
      <c r="U71" s="10"/>
      <c r="V71" s="10"/>
      <c r="W71" s="10"/>
      <c r="X71" s="10"/>
    </row>
    <row r="72" spans="1:24" s="4" customFormat="1" ht="27" customHeight="1" x14ac:dyDescent="0.2">
      <c r="A72" s="91">
        <v>63</v>
      </c>
      <c r="B72" s="103" t="s">
        <v>43</v>
      </c>
      <c r="C72" s="99" t="s">
        <v>263</v>
      </c>
      <c r="D72" s="45">
        <v>3081</v>
      </c>
      <c r="E72" s="45">
        <v>1000</v>
      </c>
      <c r="F72" s="117">
        <v>0</v>
      </c>
      <c r="G72" s="101">
        <v>250</v>
      </c>
      <c r="H72" s="101">
        <v>0</v>
      </c>
      <c r="I72" s="101">
        <f t="shared" si="0"/>
        <v>4331</v>
      </c>
      <c r="J72" s="45">
        <f t="shared" si="1"/>
        <v>122.43</v>
      </c>
      <c r="K72" s="45">
        <f>(D72+E72)*12%</f>
        <v>489.72</v>
      </c>
      <c r="L72" s="45">
        <v>0</v>
      </c>
      <c r="M72" s="45">
        <v>0</v>
      </c>
      <c r="N72" s="52">
        <f t="shared" si="4"/>
        <v>612.15</v>
      </c>
      <c r="O72" s="52">
        <f t="shared" si="3"/>
        <v>3718.85</v>
      </c>
      <c r="P72" s="52">
        <v>0</v>
      </c>
      <c r="Q72" s="10"/>
      <c r="R72" s="10"/>
      <c r="S72" s="10"/>
      <c r="T72" s="10"/>
      <c r="U72" s="10"/>
      <c r="V72" s="10"/>
      <c r="W72" s="10"/>
      <c r="X72" s="10"/>
    </row>
    <row r="73" spans="1:24" s="4" customFormat="1" ht="27" customHeight="1" x14ac:dyDescent="0.2">
      <c r="A73" s="91">
        <v>64</v>
      </c>
      <c r="B73" s="129" t="s">
        <v>912</v>
      </c>
      <c r="C73" s="129" t="s">
        <v>913</v>
      </c>
      <c r="D73" s="45">
        <v>6759</v>
      </c>
      <c r="E73" s="45">
        <v>4000</v>
      </c>
      <c r="F73" s="117">
        <v>375</v>
      </c>
      <c r="G73" s="101">
        <v>250</v>
      </c>
      <c r="H73" s="101">
        <v>0</v>
      </c>
      <c r="I73" s="101">
        <f t="shared" si="0"/>
        <v>11384</v>
      </c>
      <c r="J73" s="45">
        <f t="shared" si="1"/>
        <v>334.02</v>
      </c>
      <c r="K73" s="45">
        <f>(D73+E73)*13%</f>
        <v>1398.67</v>
      </c>
      <c r="L73" s="45">
        <v>0</v>
      </c>
      <c r="M73" s="45">
        <v>0</v>
      </c>
      <c r="N73" s="52">
        <f t="shared" si="4"/>
        <v>1732.69</v>
      </c>
      <c r="O73" s="52">
        <f t="shared" si="3"/>
        <v>9651.31</v>
      </c>
      <c r="P73" s="52">
        <v>0</v>
      </c>
      <c r="Q73" s="10"/>
      <c r="R73" s="10"/>
      <c r="S73" s="10"/>
      <c r="T73" s="10"/>
      <c r="U73" s="10"/>
      <c r="V73" s="10"/>
      <c r="W73" s="10"/>
      <c r="X73" s="10"/>
    </row>
    <row r="74" spans="1:24" s="4" customFormat="1" ht="27" customHeight="1" x14ac:dyDescent="0.2">
      <c r="A74" s="91">
        <v>65</v>
      </c>
      <c r="B74" s="99" t="s">
        <v>153</v>
      </c>
      <c r="C74" s="99" t="s">
        <v>260</v>
      </c>
      <c r="D74" s="99">
        <v>1940</v>
      </c>
      <c r="E74" s="103">
        <v>0</v>
      </c>
      <c r="F74" s="117">
        <v>0</v>
      </c>
      <c r="G74" s="101">
        <v>0</v>
      </c>
      <c r="H74" s="101">
        <v>0</v>
      </c>
      <c r="I74" s="101">
        <f t="shared" ref="I74:I137" si="5">(D74+E74+F74+G74+H74)</f>
        <v>1940</v>
      </c>
      <c r="J74" s="45">
        <f t="shared" ref="J74:J137" si="6">(D74+E74+F74)*3%</f>
        <v>58.2</v>
      </c>
      <c r="K74" s="45">
        <f>D74*10%</f>
        <v>194</v>
      </c>
      <c r="L74" s="45">
        <v>0</v>
      </c>
      <c r="M74" s="45">
        <v>0</v>
      </c>
      <c r="N74" s="52">
        <f t="shared" ref="N74:N105" si="7">J74+K74+L74+M74</f>
        <v>252.2</v>
      </c>
      <c r="O74" s="52">
        <f t="shared" ref="O74:O137" si="8">I74-N74</f>
        <v>1687.8</v>
      </c>
      <c r="P74" s="52">
        <v>0</v>
      </c>
      <c r="Q74" s="10"/>
      <c r="R74" s="10"/>
      <c r="S74" s="10"/>
      <c r="T74" s="10"/>
      <c r="U74" s="10"/>
      <c r="V74" s="10"/>
      <c r="W74" s="10"/>
      <c r="X74" s="10"/>
    </row>
    <row r="75" spans="1:24" s="4" customFormat="1" ht="27" customHeight="1" x14ac:dyDescent="0.2">
      <c r="A75" s="91">
        <v>66</v>
      </c>
      <c r="B75" s="99" t="s">
        <v>70</v>
      </c>
      <c r="C75" s="135" t="s">
        <v>390</v>
      </c>
      <c r="D75" s="99">
        <v>2076</v>
      </c>
      <c r="E75" s="103">
        <v>1000</v>
      </c>
      <c r="F75" s="117">
        <v>0</v>
      </c>
      <c r="G75" s="101">
        <v>250</v>
      </c>
      <c r="H75" s="101">
        <v>0</v>
      </c>
      <c r="I75" s="101">
        <f t="shared" si="5"/>
        <v>3326</v>
      </c>
      <c r="J75" s="45">
        <f t="shared" si="6"/>
        <v>92.28</v>
      </c>
      <c r="K75" s="45">
        <f>(D75+E75)*11%</f>
        <v>338.36</v>
      </c>
      <c r="L75" s="45">
        <v>0</v>
      </c>
      <c r="M75" s="45">
        <v>0</v>
      </c>
      <c r="N75" s="52">
        <f t="shared" si="7"/>
        <v>430.64</v>
      </c>
      <c r="O75" s="52">
        <f t="shared" si="8"/>
        <v>2895.36</v>
      </c>
      <c r="P75" s="52">
        <v>0</v>
      </c>
      <c r="Q75" s="10"/>
      <c r="R75" s="10"/>
      <c r="S75" s="10"/>
      <c r="T75" s="10"/>
      <c r="U75" s="10"/>
      <c r="V75" s="10"/>
      <c r="W75" s="10"/>
      <c r="X75" s="10"/>
    </row>
    <row r="76" spans="1:24" s="4" customFormat="1" ht="27" customHeight="1" x14ac:dyDescent="0.2">
      <c r="A76" s="91">
        <v>67</v>
      </c>
      <c r="B76" s="99" t="s">
        <v>340</v>
      </c>
      <c r="C76" s="99" t="s">
        <v>260</v>
      </c>
      <c r="D76" s="128">
        <v>1940</v>
      </c>
      <c r="E76" s="103">
        <v>0</v>
      </c>
      <c r="F76" s="117">
        <v>0</v>
      </c>
      <c r="G76" s="101">
        <v>0</v>
      </c>
      <c r="H76" s="101">
        <v>0</v>
      </c>
      <c r="I76" s="101">
        <f t="shared" si="5"/>
        <v>1940</v>
      </c>
      <c r="J76" s="45">
        <f t="shared" si="6"/>
        <v>58.2</v>
      </c>
      <c r="K76" s="45">
        <f>D76*10%</f>
        <v>194</v>
      </c>
      <c r="L76" s="45">
        <v>0</v>
      </c>
      <c r="M76" s="45">
        <v>0</v>
      </c>
      <c r="N76" s="52">
        <f t="shared" si="7"/>
        <v>252.2</v>
      </c>
      <c r="O76" s="52">
        <f t="shared" si="8"/>
        <v>1687.8</v>
      </c>
      <c r="P76" s="52">
        <v>0</v>
      </c>
      <c r="Q76" s="10"/>
      <c r="R76" s="10"/>
      <c r="S76" s="10"/>
      <c r="T76" s="10"/>
      <c r="U76" s="10"/>
      <c r="V76" s="10"/>
      <c r="W76" s="10"/>
      <c r="X76" s="10"/>
    </row>
    <row r="77" spans="1:24" s="4" customFormat="1" ht="27" customHeight="1" x14ac:dyDescent="0.2">
      <c r="A77" s="91">
        <v>68</v>
      </c>
      <c r="B77" s="99" t="s">
        <v>203</v>
      </c>
      <c r="C77" s="99" t="s">
        <v>260</v>
      </c>
      <c r="D77" s="99">
        <v>1940</v>
      </c>
      <c r="E77" s="103">
        <v>0</v>
      </c>
      <c r="F77" s="117">
        <v>0</v>
      </c>
      <c r="G77" s="101">
        <v>0</v>
      </c>
      <c r="H77" s="101">
        <v>0</v>
      </c>
      <c r="I77" s="101">
        <f t="shared" si="5"/>
        <v>1940</v>
      </c>
      <c r="J77" s="45">
        <f t="shared" si="6"/>
        <v>58.2</v>
      </c>
      <c r="K77" s="45">
        <f>D77*10%</f>
        <v>194</v>
      </c>
      <c r="L77" s="45">
        <v>0</v>
      </c>
      <c r="M77" s="45">
        <v>0</v>
      </c>
      <c r="N77" s="52">
        <f t="shared" si="7"/>
        <v>252.2</v>
      </c>
      <c r="O77" s="52">
        <f t="shared" si="8"/>
        <v>1687.8</v>
      </c>
      <c r="P77" s="52">
        <v>0</v>
      </c>
      <c r="Q77" s="10"/>
      <c r="R77" s="10"/>
      <c r="S77" s="10"/>
      <c r="T77" s="10"/>
      <c r="U77" s="10"/>
      <c r="V77" s="10"/>
      <c r="W77" s="10"/>
      <c r="X77" s="10"/>
    </row>
    <row r="78" spans="1:24" s="4" customFormat="1" ht="27" customHeight="1" x14ac:dyDescent="0.2">
      <c r="A78" s="91">
        <v>69</v>
      </c>
      <c r="B78" s="99" t="s">
        <v>131</v>
      </c>
      <c r="C78" s="99" t="s">
        <v>260</v>
      </c>
      <c r="D78" s="99">
        <v>1940</v>
      </c>
      <c r="E78" s="103">
        <v>0</v>
      </c>
      <c r="F78" s="117">
        <v>0</v>
      </c>
      <c r="G78" s="101">
        <v>0</v>
      </c>
      <c r="H78" s="101">
        <v>0</v>
      </c>
      <c r="I78" s="101">
        <f t="shared" si="5"/>
        <v>1940</v>
      </c>
      <c r="J78" s="45">
        <f t="shared" si="6"/>
        <v>58.2</v>
      </c>
      <c r="K78" s="45">
        <f>D78*10%</f>
        <v>194</v>
      </c>
      <c r="L78" s="45">
        <v>0</v>
      </c>
      <c r="M78" s="45">
        <v>0</v>
      </c>
      <c r="N78" s="52">
        <f t="shared" si="7"/>
        <v>252.2</v>
      </c>
      <c r="O78" s="52">
        <f t="shared" si="8"/>
        <v>1687.8</v>
      </c>
      <c r="P78" s="52">
        <v>0</v>
      </c>
      <c r="Q78" s="10"/>
      <c r="R78" s="10"/>
      <c r="S78" s="10"/>
      <c r="T78" s="10"/>
      <c r="U78" s="10"/>
      <c r="V78" s="10"/>
      <c r="W78" s="10"/>
      <c r="X78" s="10"/>
    </row>
    <row r="79" spans="1:24" s="4" customFormat="1" ht="27" customHeight="1" x14ac:dyDescent="0.2">
      <c r="A79" s="91">
        <v>70</v>
      </c>
      <c r="B79" s="99" t="s">
        <v>302</v>
      </c>
      <c r="C79" s="99" t="s">
        <v>90</v>
      </c>
      <c r="D79" s="99">
        <v>1668</v>
      </c>
      <c r="E79" s="103">
        <v>1000</v>
      </c>
      <c r="F79" s="117">
        <v>0</v>
      </c>
      <c r="G79" s="101">
        <v>250</v>
      </c>
      <c r="H79" s="101">
        <v>0</v>
      </c>
      <c r="I79" s="101">
        <f t="shared" si="5"/>
        <v>2918</v>
      </c>
      <c r="J79" s="45">
        <f t="shared" si="6"/>
        <v>80.040000000000006</v>
      </c>
      <c r="K79" s="45">
        <f>(D79+E79)*11%</f>
        <v>293.48</v>
      </c>
      <c r="L79" s="45">
        <v>0</v>
      </c>
      <c r="M79" s="45">
        <v>0</v>
      </c>
      <c r="N79" s="52">
        <f t="shared" si="7"/>
        <v>373.52</v>
      </c>
      <c r="O79" s="52">
        <f t="shared" si="8"/>
        <v>2544.48</v>
      </c>
      <c r="P79" s="52">
        <v>0</v>
      </c>
      <c r="Q79" s="10"/>
      <c r="R79" s="10"/>
      <c r="S79" s="10"/>
      <c r="T79" s="10"/>
      <c r="U79" s="10"/>
      <c r="V79" s="10"/>
      <c r="W79" s="10"/>
      <c r="X79" s="10"/>
    </row>
    <row r="80" spans="1:24" s="4" customFormat="1" ht="27" customHeight="1" x14ac:dyDescent="0.2">
      <c r="A80" s="91">
        <v>71</v>
      </c>
      <c r="B80" s="99" t="s">
        <v>229</v>
      </c>
      <c r="C80" s="103" t="s">
        <v>384</v>
      </c>
      <c r="D80" s="128">
        <v>2328</v>
      </c>
      <c r="E80" s="103">
        <v>0</v>
      </c>
      <c r="F80" s="117">
        <v>0</v>
      </c>
      <c r="G80" s="101">
        <v>0</v>
      </c>
      <c r="H80" s="101">
        <v>0</v>
      </c>
      <c r="I80" s="101">
        <f t="shared" si="5"/>
        <v>2328</v>
      </c>
      <c r="J80" s="45">
        <f t="shared" si="6"/>
        <v>69.84</v>
      </c>
      <c r="K80" s="45">
        <f>D80*11%</f>
        <v>256.08</v>
      </c>
      <c r="L80" s="45">
        <v>0</v>
      </c>
      <c r="M80" s="45">
        <v>0</v>
      </c>
      <c r="N80" s="52">
        <f t="shared" si="7"/>
        <v>325.92</v>
      </c>
      <c r="O80" s="52">
        <f t="shared" si="8"/>
        <v>2002.08</v>
      </c>
      <c r="P80" s="52">
        <v>0</v>
      </c>
      <c r="Q80" s="10"/>
      <c r="R80" s="10"/>
      <c r="S80" s="10"/>
      <c r="T80" s="10"/>
      <c r="U80" s="10"/>
      <c r="V80" s="10"/>
      <c r="W80" s="10"/>
      <c r="X80" s="10"/>
    </row>
    <row r="81" spans="1:24" s="4" customFormat="1" ht="27" customHeight="1" x14ac:dyDescent="0.2">
      <c r="A81" s="91">
        <v>72</v>
      </c>
      <c r="B81" s="99" t="s">
        <v>204</v>
      </c>
      <c r="C81" s="99" t="s">
        <v>258</v>
      </c>
      <c r="D81" s="128">
        <v>2425</v>
      </c>
      <c r="E81" s="103">
        <v>0</v>
      </c>
      <c r="F81" s="117">
        <v>0</v>
      </c>
      <c r="G81" s="101">
        <v>0</v>
      </c>
      <c r="H81" s="101">
        <v>0</v>
      </c>
      <c r="I81" s="101">
        <f t="shared" si="5"/>
        <v>2425</v>
      </c>
      <c r="J81" s="45">
        <f t="shared" si="6"/>
        <v>72.75</v>
      </c>
      <c r="K81" s="45">
        <f>D81*11%</f>
        <v>266.75</v>
      </c>
      <c r="L81" s="45">
        <v>0</v>
      </c>
      <c r="M81" s="45">
        <v>0</v>
      </c>
      <c r="N81" s="52">
        <f t="shared" si="7"/>
        <v>339.5</v>
      </c>
      <c r="O81" s="52">
        <f t="shared" si="8"/>
        <v>2085.5</v>
      </c>
      <c r="P81" s="52">
        <v>0</v>
      </c>
      <c r="Q81" s="10"/>
      <c r="R81" s="10"/>
      <c r="S81" s="10"/>
      <c r="T81" s="10"/>
      <c r="U81" s="10"/>
      <c r="V81" s="10"/>
      <c r="W81" s="10"/>
      <c r="X81" s="10"/>
    </row>
    <row r="82" spans="1:24" s="4" customFormat="1" ht="27" customHeight="1" x14ac:dyDescent="0.2">
      <c r="A82" s="91">
        <v>73</v>
      </c>
      <c r="B82" s="99" t="s">
        <v>945</v>
      </c>
      <c r="C82" s="99" t="s">
        <v>258</v>
      </c>
      <c r="D82" s="45">
        <v>2425</v>
      </c>
      <c r="E82" s="99">
        <v>0</v>
      </c>
      <c r="F82" s="117">
        <v>0</v>
      </c>
      <c r="G82" s="101">
        <v>0</v>
      </c>
      <c r="H82" s="101">
        <v>0</v>
      </c>
      <c r="I82" s="101">
        <f t="shared" si="5"/>
        <v>2425</v>
      </c>
      <c r="J82" s="45">
        <f t="shared" si="6"/>
        <v>72.75</v>
      </c>
      <c r="K82" s="45">
        <f>(D82+E82)*11%</f>
        <v>266.75</v>
      </c>
      <c r="L82" s="45">
        <v>0</v>
      </c>
      <c r="M82" s="45">
        <v>0</v>
      </c>
      <c r="N82" s="52">
        <f t="shared" si="7"/>
        <v>339.5</v>
      </c>
      <c r="O82" s="52">
        <f t="shared" si="8"/>
        <v>2085.5</v>
      </c>
      <c r="P82" s="52">
        <v>0</v>
      </c>
      <c r="Q82" s="10"/>
      <c r="R82" s="10"/>
      <c r="S82" s="10"/>
      <c r="T82" s="10"/>
      <c r="U82" s="10"/>
      <c r="V82" s="10"/>
      <c r="W82" s="10"/>
      <c r="X82" s="10"/>
    </row>
    <row r="83" spans="1:24" s="4" customFormat="1" ht="27" customHeight="1" x14ac:dyDescent="0.2">
      <c r="A83" s="91">
        <v>74</v>
      </c>
      <c r="B83" s="131" t="s">
        <v>303</v>
      </c>
      <c r="C83" s="99" t="s">
        <v>975</v>
      </c>
      <c r="D83" s="117">
        <v>5787</v>
      </c>
      <c r="E83" s="117">
        <v>1800</v>
      </c>
      <c r="F83" s="117">
        <v>0</v>
      </c>
      <c r="G83" s="117">
        <v>250</v>
      </c>
      <c r="H83" s="101">
        <v>0</v>
      </c>
      <c r="I83" s="101">
        <f t="shared" si="5"/>
        <v>7837</v>
      </c>
      <c r="J83" s="45">
        <f t="shared" si="6"/>
        <v>227.61</v>
      </c>
      <c r="K83" s="45">
        <f>(D83+E83)*13%</f>
        <v>986.31</v>
      </c>
      <c r="L83" s="45">
        <v>131.99</v>
      </c>
      <c r="M83" s="45">
        <v>101.97</v>
      </c>
      <c r="N83" s="52">
        <f t="shared" si="7"/>
        <v>1447.88</v>
      </c>
      <c r="O83" s="52">
        <f t="shared" si="8"/>
        <v>6389.12</v>
      </c>
      <c r="P83" s="52">
        <v>0</v>
      </c>
      <c r="Q83" s="10"/>
      <c r="R83" s="10"/>
      <c r="S83" s="10"/>
      <c r="T83" s="10"/>
      <c r="U83" s="10"/>
      <c r="V83" s="10"/>
      <c r="W83" s="10"/>
      <c r="X83" s="10"/>
    </row>
    <row r="84" spans="1:24" s="4" customFormat="1" ht="27" customHeight="1" x14ac:dyDescent="0.2">
      <c r="A84" s="91">
        <v>75</v>
      </c>
      <c r="B84" s="99" t="s">
        <v>66</v>
      </c>
      <c r="C84" s="99" t="s">
        <v>258</v>
      </c>
      <c r="D84" s="128">
        <v>2425</v>
      </c>
      <c r="E84" s="103">
        <v>0</v>
      </c>
      <c r="F84" s="117">
        <v>0</v>
      </c>
      <c r="G84" s="101">
        <v>0</v>
      </c>
      <c r="H84" s="101">
        <v>0</v>
      </c>
      <c r="I84" s="101">
        <f t="shared" si="5"/>
        <v>2425</v>
      </c>
      <c r="J84" s="45">
        <f t="shared" si="6"/>
        <v>72.75</v>
      </c>
      <c r="K84" s="45">
        <f>D84*11%</f>
        <v>266.75</v>
      </c>
      <c r="L84" s="45">
        <v>0</v>
      </c>
      <c r="M84" s="45">
        <v>0</v>
      </c>
      <c r="N84" s="52">
        <f t="shared" si="7"/>
        <v>339.5</v>
      </c>
      <c r="O84" s="52">
        <f t="shared" si="8"/>
        <v>2085.5</v>
      </c>
      <c r="P84" s="52">
        <v>0</v>
      </c>
      <c r="Q84" s="10"/>
      <c r="R84" s="10"/>
      <c r="S84" s="10"/>
      <c r="T84" s="10"/>
      <c r="U84" s="10"/>
      <c r="V84" s="10"/>
      <c r="W84" s="10"/>
      <c r="X84" s="10"/>
    </row>
    <row r="85" spans="1:24" s="4" customFormat="1" ht="27" customHeight="1" x14ac:dyDescent="0.2">
      <c r="A85" s="91">
        <v>76</v>
      </c>
      <c r="B85" s="131" t="s">
        <v>230</v>
      </c>
      <c r="C85" s="135" t="s">
        <v>304</v>
      </c>
      <c r="D85" s="117">
        <v>5787</v>
      </c>
      <c r="E85" s="117">
        <v>1800</v>
      </c>
      <c r="F85" s="117">
        <v>0</v>
      </c>
      <c r="G85" s="117">
        <v>250</v>
      </c>
      <c r="H85" s="101">
        <v>0</v>
      </c>
      <c r="I85" s="101">
        <f t="shared" si="5"/>
        <v>7837</v>
      </c>
      <c r="J85" s="45">
        <f t="shared" si="6"/>
        <v>227.61</v>
      </c>
      <c r="K85" s="45">
        <f>(D85+E85)*13%</f>
        <v>986.31</v>
      </c>
      <c r="L85" s="45">
        <v>131.99</v>
      </c>
      <c r="M85" s="45">
        <v>101.97</v>
      </c>
      <c r="N85" s="52">
        <f t="shared" si="7"/>
        <v>1447.88</v>
      </c>
      <c r="O85" s="52">
        <f t="shared" si="8"/>
        <v>6389.12</v>
      </c>
      <c r="P85" s="52">
        <v>0</v>
      </c>
      <c r="Q85" s="10"/>
      <c r="R85" s="10"/>
      <c r="S85" s="10"/>
      <c r="T85" s="10"/>
      <c r="U85" s="10"/>
      <c r="V85" s="10"/>
      <c r="W85" s="10"/>
      <c r="X85" s="10"/>
    </row>
    <row r="86" spans="1:24" s="4" customFormat="1" ht="27" customHeight="1" x14ac:dyDescent="0.2">
      <c r="A86" s="91">
        <v>77</v>
      </c>
      <c r="B86" s="99" t="s">
        <v>920</v>
      </c>
      <c r="C86" s="99" t="s">
        <v>260</v>
      </c>
      <c r="D86" s="45">
        <v>1940</v>
      </c>
      <c r="E86" s="99">
        <v>0</v>
      </c>
      <c r="F86" s="117">
        <v>0</v>
      </c>
      <c r="G86" s="101">
        <v>0</v>
      </c>
      <c r="H86" s="101">
        <v>0</v>
      </c>
      <c r="I86" s="101">
        <f t="shared" si="5"/>
        <v>1940</v>
      </c>
      <c r="J86" s="45">
        <f t="shared" si="6"/>
        <v>58.2</v>
      </c>
      <c r="K86" s="45">
        <f>(D86+E86)*10%</f>
        <v>194</v>
      </c>
      <c r="L86" s="45">
        <v>0</v>
      </c>
      <c r="M86" s="45">
        <v>0</v>
      </c>
      <c r="N86" s="52">
        <f t="shared" si="7"/>
        <v>252.2</v>
      </c>
      <c r="O86" s="52">
        <f t="shared" si="8"/>
        <v>1687.8</v>
      </c>
      <c r="P86" s="52">
        <v>0</v>
      </c>
      <c r="Q86" s="10"/>
      <c r="R86" s="10"/>
      <c r="S86" s="10"/>
      <c r="T86" s="10"/>
      <c r="U86" s="10"/>
      <c r="V86" s="10"/>
      <c r="W86" s="10"/>
      <c r="X86" s="10"/>
    </row>
    <row r="87" spans="1:24" s="4" customFormat="1" ht="27" customHeight="1" x14ac:dyDescent="0.2">
      <c r="A87" s="91">
        <v>78</v>
      </c>
      <c r="B87" s="143" t="s">
        <v>118</v>
      </c>
      <c r="C87" s="99" t="s">
        <v>226</v>
      </c>
      <c r="D87" s="144">
        <v>2249</v>
      </c>
      <c r="E87" s="103">
        <v>1000</v>
      </c>
      <c r="F87" s="117">
        <v>0</v>
      </c>
      <c r="G87" s="101">
        <v>250</v>
      </c>
      <c r="H87" s="101">
        <v>0</v>
      </c>
      <c r="I87" s="101">
        <f t="shared" si="5"/>
        <v>3499</v>
      </c>
      <c r="J87" s="45">
        <f t="shared" si="6"/>
        <v>97.47</v>
      </c>
      <c r="K87" s="45">
        <f>(D87+E87)*11%</f>
        <v>357.39</v>
      </c>
      <c r="L87" s="45">
        <v>0</v>
      </c>
      <c r="M87" s="45">
        <v>0</v>
      </c>
      <c r="N87" s="52">
        <f t="shared" si="7"/>
        <v>454.86</v>
      </c>
      <c r="O87" s="52">
        <f t="shared" si="8"/>
        <v>3044.14</v>
      </c>
      <c r="P87" s="52">
        <v>0</v>
      </c>
      <c r="Q87" s="10"/>
      <c r="R87" s="10"/>
      <c r="S87" s="10"/>
      <c r="T87" s="10"/>
      <c r="U87" s="10"/>
      <c r="V87" s="10"/>
      <c r="W87" s="10"/>
      <c r="X87" s="10"/>
    </row>
    <row r="88" spans="1:24" s="4" customFormat="1" ht="27" customHeight="1" x14ac:dyDescent="0.2">
      <c r="A88" s="91">
        <v>79</v>
      </c>
      <c r="B88" s="99" t="s">
        <v>82</v>
      </c>
      <c r="C88" s="99" t="s">
        <v>258</v>
      </c>
      <c r="D88" s="128">
        <v>2425</v>
      </c>
      <c r="E88" s="103">
        <v>0</v>
      </c>
      <c r="F88" s="117">
        <v>0</v>
      </c>
      <c r="G88" s="101">
        <v>0</v>
      </c>
      <c r="H88" s="101">
        <v>0</v>
      </c>
      <c r="I88" s="101">
        <f t="shared" si="5"/>
        <v>2425</v>
      </c>
      <c r="J88" s="45">
        <f t="shared" si="6"/>
        <v>72.75</v>
      </c>
      <c r="K88" s="45">
        <f>D88*11%</f>
        <v>266.75</v>
      </c>
      <c r="L88" s="45">
        <v>0</v>
      </c>
      <c r="M88" s="45">
        <v>0</v>
      </c>
      <c r="N88" s="52">
        <f t="shared" si="7"/>
        <v>339.5</v>
      </c>
      <c r="O88" s="52">
        <f t="shared" si="8"/>
        <v>2085.5</v>
      </c>
      <c r="P88" s="52">
        <v>0</v>
      </c>
      <c r="Q88" s="10"/>
      <c r="R88" s="10"/>
      <c r="S88" s="10"/>
      <c r="T88" s="10"/>
      <c r="U88" s="10"/>
      <c r="V88" s="10"/>
      <c r="W88" s="10"/>
      <c r="X88" s="10"/>
    </row>
    <row r="89" spans="1:24" s="4" customFormat="1" ht="27" customHeight="1" x14ac:dyDescent="0.2">
      <c r="A89" s="91">
        <v>80</v>
      </c>
      <c r="B89" s="99" t="s">
        <v>794</v>
      </c>
      <c r="C89" s="99" t="s">
        <v>258</v>
      </c>
      <c r="D89" s="145">
        <v>2425</v>
      </c>
      <c r="E89" s="99">
        <v>0</v>
      </c>
      <c r="F89" s="117">
        <v>0</v>
      </c>
      <c r="G89" s="101">
        <v>0</v>
      </c>
      <c r="H89" s="101">
        <v>0</v>
      </c>
      <c r="I89" s="101">
        <f t="shared" si="5"/>
        <v>2425</v>
      </c>
      <c r="J89" s="45">
        <f t="shared" si="6"/>
        <v>72.75</v>
      </c>
      <c r="K89" s="45">
        <f>(D89+E89)*11%</f>
        <v>266.75</v>
      </c>
      <c r="L89" s="45">
        <v>0</v>
      </c>
      <c r="M89" s="45">
        <v>0</v>
      </c>
      <c r="N89" s="52">
        <f t="shared" si="7"/>
        <v>339.5</v>
      </c>
      <c r="O89" s="52">
        <f t="shared" si="8"/>
        <v>2085.5</v>
      </c>
      <c r="P89" s="52">
        <v>0</v>
      </c>
      <c r="Q89" s="10"/>
      <c r="R89" s="10"/>
      <c r="S89" s="10"/>
      <c r="T89" s="10"/>
      <c r="U89" s="10"/>
      <c r="V89" s="10"/>
      <c r="W89" s="10"/>
      <c r="X89" s="10"/>
    </row>
    <row r="90" spans="1:24" s="4" customFormat="1" ht="27" customHeight="1" x14ac:dyDescent="0.2">
      <c r="A90" s="91">
        <v>81</v>
      </c>
      <c r="B90" s="109" t="s">
        <v>964</v>
      </c>
      <c r="C90" s="99" t="s">
        <v>260</v>
      </c>
      <c r="D90" s="45">
        <v>1940</v>
      </c>
      <c r="E90" s="99">
        <v>0</v>
      </c>
      <c r="F90" s="117">
        <v>0</v>
      </c>
      <c r="G90" s="101">
        <v>0</v>
      </c>
      <c r="H90" s="101">
        <v>0</v>
      </c>
      <c r="I90" s="101">
        <f t="shared" si="5"/>
        <v>1940</v>
      </c>
      <c r="J90" s="45">
        <f t="shared" si="6"/>
        <v>58.2</v>
      </c>
      <c r="K90" s="45">
        <f>(D90+E90)*10%</f>
        <v>194</v>
      </c>
      <c r="L90" s="45">
        <v>0</v>
      </c>
      <c r="M90" s="45">
        <v>0</v>
      </c>
      <c r="N90" s="52">
        <f t="shared" si="7"/>
        <v>252.2</v>
      </c>
      <c r="O90" s="52">
        <f t="shared" si="8"/>
        <v>1687.8</v>
      </c>
      <c r="P90" s="52">
        <v>0</v>
      </c>
      <c r="Q90" s="10"/>
      <c r="R90" s="10"/>
      <c r="S90" s="10"/>
      <c r="T90" s="10"/>
      <c r="U90" s="10"/>
      <c r="V90" s="10"/>
      <c r="W90" s="10"/>
      <c r="X90" s="10"/>
    </row>
    <row r="91" spans="1:24" ht="27" customHeight="1" x14ac:dyDescent="0.2">
      <c r="A91" s="91">
        <v>82</v>
      </c>
      <c r="B91" s="99" t="s">
        <v>205</v>
      </c>
      <c r="C91" s="99" t="s">
        <v>263</v>
      </c>
      <c r="D91" s="99">
        <v>3081</v>
      </c>
      <c r="E91" s="99">
        <v>1000</v>
      </c>
      <c r="F91" s="117">
        <v>0</v>
      </c>
      <c r="G91" s="101">
        <v>250</v>
      </c>
      <c r="H91" s="101">
        <v>0</v>
      </c>
      <c r="I91" s="101">
        <f t="shared" si="5"/>
        <v>4331</v>
      </c>
      <c r="J91" s="45">
        <f t="shared" si="6"/>
        <v>122.43</v>
      </c>
      <c r="K91" s="45">
        <f>(D91+E91)*12%</f>
        <v>489.72</v>
      </c>
      <c r="L91" s="45">
        <v>0</v>
      </c>
      <c r="M91" s="45">
        <v>0</v>
      </c>
      <c r="N91" s="52">
        <f t="shared" si="7"/>
        <v>612.15</v>
      </c>
      <c r="O91" s="52">
        <f t="shared" si="8"/>
        <v>3718.85</v>
      </c>
      <c r="P91" s="52">
        <v>0</v>
      </c>
      <c r="Q91" s="7"/>
      <c r="R91" s="7"/>
      <c r="S91" s="7"/>
      <c r="T91" s="7"/>
      <c r="U91" s="7"/>
      <c r="V91" s="7"/>
      <c r="W91" s="10"/>
      <c r="X91" s="7"/>
    </row>
    <row r="92" spans="1:24" ht="27" customHeight="1" x14ac:dyDescent="0.2">
      <c r="A92" s="91">
        <v>83</v>
      </c>
      <c r="B92" s="99" t="s">
        <v>231</v>
      </c>
      <c r="C92" s="103" t="s">
        <v>384</v>
      </c>
      <c r="D92" s="128">
        <v>2328</v>
      </c>
      <c r="E92" s="103">
        <v>0</v>
      </c>
      <c r="F92" s="117">
        <v>0</v>
      </c>
      <c r="G92" s="101">
        <v>0</v>
      </c>
      <c r="H92" s="101">
        <v>0</v>
      </c>
      <c r="I92" s="101">
        <f t="shared" si="5"/>
        <v>2328</v>
      </c>
      <c r="J92" s="45">
        <f t="shared" si="6"/>
        <v>69.84</v>
      </c>
      <c r="K92" s="45">
        <f>D92*11%</f>
        <v>256.08</v>
      </c>
      <c r="L92" s="45">
        <v>0</v>
      </c>
      <c r="M92" s="45">
        <v>0</v>
      </c>
      <c r="N92" s="52">
        <f t="shared" si="7"/>
        <v>325.92</v>
      </c>
      <c r="O92" s="52">
        <f t="shared" si="8"/>
        <v>2002.08</v>
      </c>
      <c r="P92" s="52">
        <v>0</v>
      </c>
      <c r="Q92" s="7"/>
      <c r="R92" s="7"/>
      <c r="S92" s="7"/>
      <c r="T92" s="7"/>
      <c r="U92" s="7"/>
      <c r="V92" s="7"/>
      <c r="W92" s="10"/>
      <c r="X92" s="7"/>
    </row>
    <row r="93" spans="1:24" ht="27" customHeight="1" x14ac:dyDescent="0.2">
      <c r="A93" s="91">
        <v>84</v>
      </c>
      <c r="B93" s="129" t="s">
        <v>946</v>
      </c>
      <c r="C93" s="105" t="s">
        <v>378</v>
      </c>
      <c r="D93" s="117">
        <v>3081</v>
      </c>
      <c r="E93" s="117">
        <v>1000</v>
      </c>
      <c r="F93" s="117">
        <v>0</v>
      </c>
      <c r="G93" s="117">
        <v>250</v>
      </c>
      <c r="H93" s="101">
        <v>0</v>
      </c>
      <c r="I93" s="101">
        <f t="shared" si="5"/>
        <v>4331</v>
      </c>
      <c r="J93" s="45">
        <f t="shared" si="6"/>
        <v>122.43</v>
      </c>
      <c r="K93" s="45">
        <f>(D93+E93)*12%</f>
        <v>489.72</v>
      </c>
      <c r="L93" s="45">
        <v>0</v>
      </c>
      <c r="M93" s="45">
        <v>0</v>
      </c>
      <c r="N93" s="52">
        <f t="shared" si="7"/>
        <v>612.15</v>
      </c>
      <c r="O93" s="52">
        <f t="shared" si="8"/>
        <v>3718.85</v>
      </c>
      <c r="P93" s="52">
        <v>0</v>
      </c>
      <c r="Q93" s="7"/>
      <c r="R93" s="7"/>
      <c r="S93" s="7"/>
      <c r="T93" s="7"/>
      <c r="U93" s="7"/>
      <c r="V93" s="7"/>
      <c r="W93" s="10"/>
      <c r="X93" s="7"/>
    </row>
    <row r="94" spans="1:24" ht="27" customHeight="1" x14ac:dyDescent="0.2">
      <c r="A94" s="91">
        <v>85</v>
      </c>
      <c r="B94" s="131" t="s">
        <v>35</v>
      </c>
      <c r="C94" s="99" t="s">
        <v>89</v>
      </c>
      <c r="D94" s="117">
        <v>2920</v>
      </c>
      <c r="E94" s="117">
        <v>1000</v>
      </c>
      <c r="F94" s="117">
        <v>0</v>
      </c>
      <c r="G94" s="117">
        <v>250</v>
      </c>
      <c r="H94" s="101">
        <v>0</v>
      </c>
      <c r="I94" s="101">
        <f t="shared" si="5"/>
        <v>4170</v>
      </c>
      <c r="J94" s="45">
        <f t="shared" si="6"/>
        <v>117.6</v>
      </c>
      <c r="K94" s="45">
        <f>(D94+E94)*11%</f>
        <v>431.2</v>
      </c>
      <c r="L94" s="45">
        <v>0</v>
      </c>
      <c r="M94" s="45">
        <v>52.68</v>
      </c>
      <c r="N94" s="52">
        <f t="shared" si="7"/>
        <v>601.48</v>
      </c>
      <c r="O94" s="52">
        <f t="shared" si="8"/>
        <v>3568.52</v>
      </c>
      <c r="P94" s="52">
        <v>0</v>
      </c>
      <c r="Q94" s="7"/>
      <c r="R94" s="7"/>
      <c r="S94" s="7"/>
      <c r="T94" s="7"/>
      <c r="U94" s="7"/>
      <c r="V94" s="7"/>
      <c r="W94" s="10"/>
      <c r="X94" s="7"/>
    </row>
    <row r="95" spans="1:24" ht="27" customHeight="1" x14ac:dyDescent="0.2">
      <c r="A95" s="91">
        <v>86</v>
      </c>
      <c r="B95" s="131" t="s">
        <v>34</v>
      </c>
      <c r="C95" s="99" t="s">
        <v>227</v>
      </c>
      <c r="D95" s="117">
        <v>1831</v>
      </c>
      <c r="E95" s="117">
        <v>1000</v>
      </c>
      <c r="F95" s="117">
        <v>0</v>
      </c>
      <c r="G95" s="117">
        <v>250</v>
      </c>
      <c r="H95" s="101">
        <v>0</v>
      </c>
      <c r="I95" s="101">
        <f t="shared" si="5"/>
        <v>3081</v>
      </c>
      <c r="J95" s="45">
        <f t="shared" si="6"/>
        <v>84.93</v>
      </c>
      <c r="K95" s="45">
        <f>(D95+E95)*11%</f>
        <v>311.41000000000003</v>
      </c>
      <c r="L95" s="45">
        <v>0</v>
      </c>
      <c r="M95" s="45">
        <v>38.049999999999997</v>
      </c>
      <c r="N95" s="52">
        <f t="shared" si="7"/>
        <v>434.39</v>
      </c>
      <c r="O95" s="52">
        <f t="shared" si="8"/>
        <v>2646.61</v>
      </c>
      <c r="P95" s="52">
        <v>0</v>
      </c>
      <c r="Q95" s="7"/>
      <c r="R95" s="7"/>
      <c r="S95" s="7"/>
      <c r="T95" s="7"/>
      <c r="U95" s="7"/>
      <c r="V95" s="7"/>
      <c r="W95" s="10"/>
      <c r="X95" s="7"/>
    </row>
    <row r="96" spans="1:24" ht="27" customHeight="1" x14ac:dyDescent="0.2">
      <c r="A96" s="91">
        <v>87</v>
      </c>
      <c r="B96" s="146" t="s">
        <v>972</v>
      </c>
      <c r="C96" s="99" t="s">
        <v>380</v>
      </c>
      <c r="D96" s="117">
        <v>2920</v>
      </c>
      <c r="E96" s="117">
        <v>1000</v>
      </c>
      <c r="F96" s="117">
        <v>0</v>
      </c>
      <c r="G96" s="117">
        <v>250</v>
      </c>
      <c r="H96" s="101">
        <v>0</v>
      </c>
      <c r="I96" s="101">
        <f t="shared" si="5"/>
        <v>4170</v>
      </c>
      <c r="J96" s="45">
        <f t="shared" si="6"/>
        <v>117.6</v>
      </c>
      <c r="K96" s="45">
        <f>(D96+E96)*11%</f>
        <v>431.2</v>
      </c>
      <c r="L96" s="45">
        <v>0</v>
      </c>
      <c r="M96" s="45">
        <v>0</v>
      </c>
      <c r="N96" s="52">
        <f t="shared" si="7"/>
        <v>548.79999999999995</v>
      </c>
      <c r="O96" s="52">
        <f t="shared" si="8"/>
        <v>3621.2</v>
      </c>
      <c r="P96" s="52">
        <v>0</v>
      </c>
      <c r="Q96" s="7"/>
      <c r="R96" s="7"/>
      <c r="S96" s="7"/>
      <c r="T96" s="7"/>
      <c r="U96" s="7"/>
      <c r="V96" s="7"/>
      <c r="W96" s="10"/>
      <c r="X96" s="7"/>
    </row>
    <row r="97" spans="1:24" ht="27" customHeight="1" x14ac:dyDescent="0.2">
      <c r="A97" s="91">
        <v>88</v>
      </c>
      <c r="B97" s="109" t="s">
        <v>931</v>
      </c>
      <c r="C97" s="99" t="s">
        <v>260</v>
      </c>
      <c r="D97" s="145">
        <v>1940</v>
      </c>
      <c r="E97" s="99">
        <v>0</v>
      </c>
      <c r="F97" s="117">
        <v>0</v>
      </c>
      <c r="G97" s="101">
        <v>0</v>
      </c>
      <c r="H97" s="101">
        <v>0</v>
      </c>
      <c r="I97" s="101">
        <f t="shared" si="5"/>
        <v>1940</v>
      </c>
      <c r="J97" s="45">
        <f t="shared" si="6"/>
        <v>58.2</v>
      </c>
      <c r="K97" s="45">
        <f>(D97+E97)*10%</f>
        <v>194</v>
      </c>
      <c r="L97" s="45">
        <v>0</v>
      </c>
      <c r="M97" s="45">
        <v>0</v>
      </c>
      <c r="N97" s="52">
        <f t="shared" si="7"/>
        <v>252.2</v>
      </c>
      <c r="O97" s="52">
        <f t="shared" si="8"/>
        <v>1687.8</v>
      </c>
      <c r="P97" s="52">
        <v>0</v>
      </c>
      <c r="Q97" s="7"/>
      <c r="R97" s="7"/>
      <c r="S97" s="7"/>
      <c r="T97" s="7"/>
      <c r="U97" s="7"/>
      <c r="V97" s="7"/>
      <c r="W97" s="10"/>
      <c r="X97" s="7"/>
    </row>
    <row r="98" spans="1:24" ht="27" customHeight="1" x14ac:dyDescent="0.2">
      <c r="A98" s="91">
        <v>89</v>
      </c>
      <c r="B98" s="99" t="s">
        <v>305</v>
      </c>
      <c r="C98" s="99" t="s">
        <v>260</v>
      </c>
      <c r="D98" s="128">
        <v>1940</v>
      </c>
      <c r="E98" s="103">
        <v>0</v>
      </c>
      <c r="F98" s="117">
        <v>0</v>
      </c>
      <c r="G98" s="101">
        <v>0</v>
      </c>
      <c r="H98" s="101">
        <v>0</v>
      </c>
      <c r="I98" s="101">
        <f t="shared" si="5"/>
        <v>1940</v>
      </c>
      <c r="J98" s="45">
        <f t="shared" si="6"/>
        <v>58.2</v>
      </c>
      <c r="K98" s="45">
        <f>D98*10%</f>
        <v>194</v>
      </c>
      <c r="L98" s="45">
        <v>0</v>
      </c>
      <c r="M98" s="45">
        <v>0</v>
      </c>
      <c r="N98" s="52">
        <f t="shared" si="7"/>
        <v>252.2</v>
      </c>
      <c r="O98" s="52">
        <f t="shared" si="8"/>
        <v>1687.8</v>
      </c>
      <c r="P98" s="52">
        <v>0</v>
      </c>
      <c r="Q98" s="7"/>
      <c r="R98" s="7"/>
      <c r="S98" s="7"/>
      <c r="T98" s="7"/>
      <c r="U98" s="7"/>
      <c r="V98" s="7"/>
      <c r="W98" s="10"/>
      <c r="X98" s="7"/>
    </row>
    <row r="99" spans="1:24" ht="27" customHeight="1" x14ac:dyDescent="0.2">
      <c r="A99" s="91">
        <v>90</v>
      </c>
      <c r="B99" s="99" t="s">
        <v>266</v>
      </c>
      <c r="C99" s="99" t="s">
        <v>263</v>
      </c>
      <c r="D99" s="147">
        <v>3081</v>
      </c>
      <c r="E99" s="104">
        <v>1000</v>
      </c>
      <c r="F99" s="117">
        <v>0</v>
      </c>
      <c r="G99" s="101">
        <v>250</v>
      </c>
      <c r="H99" s="101">
        <v>0</v>
      </c>
      <c r="I99" s="101">
        <f t="shared" si="5"/>
        <v>4331</v>
      </c>
      <c r="J99" s="45">
        <f t="shared" si="6"/>
        <v>122.43</v>
      </c>
      <c r="K99" s="45">
        <f>(D99+E99)*12%</f>
        <v>489.72</v>
      </c>
      <c r="L99" s="45">
        <v>0</v>
      </c>
      <c r="M99" s="45">
        <v>0</v>
      </c>
      <c r="N99" s="52">
        <f t="shared" si="7"/>
        <v>612.15</v>
      </c>
      <c r="O99" s="52">
        <f t="shared" si="8"/>
        <v>3718.85</v>
      </c>
      <c r="P99" s="52">
        <v>0</v>
      </c>
      <c r="Q99" s="7"/>
      <c r="R99" s="7"/>
      <c r="S99" s="7"/>
      <c r="T99" s="7"/>
      <c r="U99" s="7"/>
      <c r="V99" s="7"/>
      <c r="W99" s="10"/>
      <c r="X99" s="7"/>
    </row>
    <row r="100" spans="1:24" ht="27" customHeight="1" x14ac:dyDescent="0.2">
      <c r="A100" s="91">
        <v>91</v>
      </c>
      <c r="B100" s="99" t="s">
        <v>232</v>
      </c>
      <c r="C100" s="99" t="s">
        <v>260</v>
      </c>
      <c r="D100" s="128">
        <v>1940</v>
      </c>
      <c r="E100" s="103">
        <v>0</v>
      </c>
      <c r="F100" s="117">
        <v>0</v>
      </c>
      <c r="G100" s="101">
        <v>0</v>
      </c>
      <c r="H100" s="101">
        <v>0</v>
      </c>
      <c r="I100" s="101">
        <f t="shared" si="5"/>
        <v>1940</v>
      </c>
      <c r="J100" s="45">
        <f t="shared" si="6"/>
        <v>58.2</v>
      </c>
      <c r="K100" s="45">
        <f>D100*10%</f>
        <v>194</v>
      </c>
      <c r="L100" s="45">
        <v>0</v>
      </c>
      <c r="M100" s="45">
        <v>0</v>
      </c>
      <c r="N100" s="52">
        <f t="shared" si="7"/>
        <v>252.2</v>
      </c>
      <c r="O100" s="52">
        <f t="shared" si="8"/>
        <v>1687.8</v>
      </c>
      <c r="P100" s="52">
        <v>0</v>
      </c>
      <c r="Q100" s="7"/>
      <c r="R100" s="7"/>
      <c r="S100" s="7"/>
      <c r="T100" s="7"/>
      <c r="U100" s="7"/>
      <c r="V100" s="7"/>
      <c r="W100" s="10"/>
      <c r="X100" s="7"/>
    </row>
    <row r="101" spans="1:24" ht="27" customHeight="1" x14ac:dyDescent="0.2">
      <c r="A101" s="91">
        <v>92</v>
      </c>
      <c r="B101" s="99" t="s">
        <v>306</v>
      </c>
      <c r="C101" s="99" t="s">
        <v>381</v>
      </c>
      <c r="D101" s="99">
        <v>2760</v>
      </c>
      <c r="E101" s="103">
        <v>1000</v>
      </c>
      <c r="F101" s="117">
        <v>0</v>
      </c>
      <c r="G101" s="101">
        <v>250</v>
      </c>
      <c r="H101" s="101">
        <v>0</v>
      </c>
      <c r="I101" s="101">
        <f t="shared" si="5"/>
        <v>4010</v>
      </c>
      <c r="J101" s="45">
        <f t="shared" si="6"/>
        <v>112.8</v>
      </c>
      <c r="K101" s="45">
        <f>(D101+E101)*11%</f>
        <v>413.6</v>
      </c>
      <c r="L101" s="45">
        <v>0</v>
      </c>
      <c r="M101" s="45">
        <v>0</v>
      </c>
      <c r="N101" s="52">
        <f t="shared" si="7"/>
        <v>526.4</v>
      </c>
      <c r="O101" s="52">
        <f t="shared" si="8"/>
        <v>3483.6</v>
      </c>
      <c r="P101" s="52">
        <v>0</v>
      </c>
      <c r="Q101" s="7"/>
      <c r="R101" s="7"/>
      <c r="S101" s="7"/>
      <c r="T101" s="7"/>
      <c r="U101" s="7"/>
      <c r="V101" s="7"/>
      <c r="W101" s="10"/>
      <c r="X101" s="7"/>
    </row>
    <row r="102" spans="1:24" ht="27" customHeight="1" x14ac:dyDescent="0.2">
      <c r="A102" s="91">
        <v>93</v>
      </c>
      <c r="B102" s="148" t="s">
        <v>307</v>
      </c>
      <c r="C102" s="99" t="s">
        <v>163</v>
      </c>
      <c r="D102" s="117">
        <v>5095</v>
      </c>
      <c r="E102" s="117">
        <v>1800</v>
      </c>
      <c r="F102" s="117">
        <v>0</v>
      </c>
      <c r="G102" s="117">
        <v>250</v>
      </c>
      <c r="H102" s="101">
        <v>0</v>
      </c>
      <c r="I102" s="101">
        <f t="shared" si="5"/>
        <v>7145</v>
      </c>
      <c r="J102" s="45">
        <f t="shared" si="6"/>
        <v>206.85</v>
      </c>
      <c r="K102" s="45">
        <f>(D102+E102)*13%</f>
        <v>896.35</v>
      </c>
      <c r="L102" s="45">
        <v>102.92</v>
      </c>
      <c r="M102" s="45">
        <v>92.67</v>
      </c>
      <c r="N102" s="52">
        <f t="shared" si="7"/>
        <v>1298.79</v>
      </c>
      <c r="O102" s="52">
        <f t="shared" si="8"/>
        <v>5846.21</v>
      </c>
      <c r="P102" s="52">
        <v>0</v>
      </c>
      <c r="Q102" s="7"/>
      <c r="R102" s="7"/>
      <c r="S102" s="7"/>
      <c r="T102" s="7"/>
      <c r="U102" s="7"/>
      <c r="V102" s="7"/>
      <c r="W102" s="10"/>
      <c r="X102" s="7"/>
    </row>
    <row r="103" spans="1:24" ht="27" customHeight="1" x14ac:dyDescent="0.2">
      <c r="A103" s="91">
        <v>94</v>
      </c>
      <c r="B103" s="148" t="s">
        <v>863</v>
      </c>
      <c r="C103" s="99" t="s">
        <v>91</v>
      </c>
      <c r="D103" s="117">
        <v>1902</v>
      </c>
      <c r="E103" s="117">
        <v>1000</v>
      </c>
      <c r="F103" s="117">
        <v>0</v>
      </c>
      <c r="G103" s="117">
        <v>250</v>
      </c>
      <c r="H103" s="101">
        <v>0</v>
      </c>
      <c r="I103" s="101">
        <f t="shared" si="5"/>
        <v>3152</v>
      </c>
      <c r="J103" s="45">
        <f t="shared" si="6"/>
        <v>87.06</v>
      </c>
      <c r="K103" s="45">
        <f>(D103+E103)*11%</f>
        <v>319.22000000000003</v>
      </c>
      <c r="L103" s="45">
        <v>0</v>
      </c>
      <c r="M103" s="45">
        <v>0</v>
      </c>
      <c r="N103" s="52">
        <f t="shared" si="7"/>
        <v>406.28</v>
      </c>
      <c r="O103" s="52">
        <f t="shared" si="8"/>
        <v>2745.72</v>
      </c>
      <c r="P103" s="52">
        <v>0</v>
      </c>
      <c r="Q103" s="7"/>
      <c r="R103" s="7"/>
      <c r="S103" s="7"/>
      <c r="T103" s="7"/>
      <c r="U103" s="7"/>
      <c r="V103" s="7"/>
      <c r="W103" s="10"/>
      <c r="X103" s="7"/>
    </row>
    <row r="104" spans="1:24" ht="27" customHeight="1" x14ac:dyDescent="0.2">
      <c r="A104" s="91">
        <v>95</v>
      </c>
      <c r="B104" s="99" t="s">
        <v>267</v>
      </c>
      <c r="C104" s="99" t="s">
        <v>260</v>
      </c>
      <c r="D104" s="128">
        <v>1940</v>
      </c>
      <c r="E104" s="103">
        <v>0</v>
      </c>
      <c r="F104" s="117">
        <v>0</v>
      </c>
      <c r="G104" s="101">
        <v>0</v>
      </c>
      <c r="H104" s="101">
        <v>0</v>
      </c>
      <c r="I104" s="101">
        <f t="shared" si="5"/>
        <v>1940</v>
      </c>
      <c r="J104" s="45">
        <f t="shared" si="6"/>
        <v>58.2</v>
      </c>
      <c r="K104" s="45">
        <f>D104*10%</f>
        <v>194</v>
      </c>
      <c r="L104" s="45">
        <v>0</v>
      </c>
      <c r="M104" s="45">
        <v>0</v>
      </c>
      <c r="N104" s="52">
        <f t="shared" si="7"/>
        <v>252.2</v>
      </c>
      <c r="O104" s="52">
        <f t="shared" si="8"/>
        <v>1687.8</v>
      </c>
      <c r="P104" s="52">
        <v>0</v>
      </c>
      <c r="Q104" s="7"/>
      <c r="R104" s="7"/>
      <c r="S104" s="7"/>
      <c r="T104" s="7"/>
      <c r="U104" s="7"/>
      <c r="V104" s="7"/>
      <c r="W104" s="10"/>
      <c r="X104" s="7"/>
    </row>
    <row r="105" spans="1:24" ht="27" customHeight="1" x14ac:dyDescent="0.2">
      <c r="A105" s="91">
        <v>96</v>
      </c>
      <c r="B105" s="99" t="s">
        <v>308</v>
      </c>
      <c r="C105" s="99" t="s">
        <v>258</v>
      </c>
      <c r="D105" s="128">
        <v>2425</v>
      </c>
      <c r="E105" s="103">
        <v>0</v>
      </c>
      <c r="F105" s="117">
        <v>0</v>
      </c>
      <c r="G105" s="101">
        <v>0</v>
      </c>
      <c r="H105" s="101">
        <v>0</v>
      </c>
      <c r="I105" s="101">
        <f t="shared" si="5"/>
        <v>2425</v>
      </c>
      <c r="J105" s="45">
        <f t="shared" si="6"/>
        <v>72.75</v>
      </c>
      <c r="K105" s="45">
        <f>D105*11%</f>
        <v>266.75</v>
      </c>
      <c r="L105" s="45">
        <v>0</v>
      </c>
      <c r="M105" s="45">
        <v>0</v>
      </c>
      <c r="N105" s="52">
        <f t="shared" si="7"/>
        <v>339.5</v>
      </c>
      <c r="O105" s="52">
        <f t="shared" si="8"/>
        <v>2085.5</v>
      </c>
      <c r="P105" s="52">
        <v>0</v>
      </c>
      <c r="W105" s="10"/>
    </row>
    <row r="106" spans="1:24" ht="27" customHeight="1" x14ac:dyDescent="0.2">
      <c r="A106" s="91">
        <v>97</v>
      </c>
      <c r="B106" s="99" t="s">
        <v>978</v>
      </c>
      <c r="C106" s="99" t="s">
        <v>87</v>
      </c>
      <c r="D106" s="128">
        <v>2920</v>
      </c>
      <c r="E106" s="103">
        <v>1000</v>
      </c>
      <c r="F106" s="117"/>
      <c r="G106" s="101">
        <v>250</v>
      </c>
      <c r="H106" s="101"/>
      <c r="I106" s="101">
        <f t="shared" si="5"/>
        <v>4170</v>
      </c>
      <c r="J106" s="45">
        <f t="shared" si="6"/>
        <v>117.6</v>
      </c>
      <c r="K106" s="45">
        <f>(D106+E106)*11%</f>
        <v>431.2</v>
      </c>
      <c r="L106" s="45">
        <v>0</v>
      </c>
      <c r="M106" s="45">
        <v>52.68</v>
      </c>
      <c r="N106" s="52">
        <f t="shared" ref="N106:N137" si="9">J106+K106+L106+M106</f>
        <v>601.48</v>
      </c>
      <c r="O106" s="52">
        <f t="shared" si="8"/>
        <v>3568.52</v>
      </c>
      <c r="P106" s="52">
        <v>0</v>
      </c>
      <c r="W106" s="10"/>
    </row>
    <row r="107" spans="1:24" ht="27" customHeight="1" x14ac:dyDescent="0.2">
      <c r="A107" s="91">
        <v>98</v>
      </c>
      <c r="B107" s="99" t="s">
        <v>51</v>
      </c>
      <c r="C107" s="99" t="s">
        <v>226</v>
      </c>
      <c r="D107" s="99">
        <v>2249</v>
      </c>
      <c r="E107" s="99">
        <v>1000</v>
      </c>
      <c r="F107" s="117">
        <v>0</v>
      </c>
      <c r="G107" s="101">
        <v>250</v>
      </c>
      <c r="H107" s="101">
        <v>0</v>
      </c>
      <c r="I107" s="101">
        <f t="shared" si="5"/>
        <v>3499</v>
      </c>
      <c r="J107" s="45">
        <f t="shared" si="6"/>
        <v>97.47</v>
      </c>
      <c r="K107" s="45">
        <f>(D107+E107)*11%</f>
        <v>357.39</v>
      </c>
      <c r="L107" s="45">
        <v>0</v>
      </c>
      <c r="M107" s="45">
        <v>0</v>
      </c>
      <c r="N107" s="52">
        <f t="shared" si="9"/>
        <v>454.86</v>
      </c>
      <c r="O107" s="52">
        <f t="shared" si="8"/>
        <v>3044.14</v>
      </c>
      <c r="P107" s="52">
        <v>0</v>
      </c>
      <c r="W107" s="10"/>
    </row>
    <row r="108" spans="1:24" ht="27" customHeight="1" x14ac:dyDescent="0.2">
      <c r="A108" s="91">
        <v>99</v>
      </c>
      <c r="B108" s="149" t="s">
        <v>980</v>
      </c>
      <c r="C108" s="105" t="s">
        <v>367</v>
      </c>
      <c r="D108" s="99">
        <v>3241</v>
      </c>
      <c r="E108" s="99">
        <v>1000</v>
      </c>
      <c r="F108" s="117">
        <v>0</v>
      </c>
      <c r="G108" s="101">
        <v>250</v>
      </c>
      <c r="H108" s="101">
        <v>0</v>
      </c>
      <c r="I108" s="101">
        <f t="shared" si="5"/>
        <v>4491</v>
      </c>
      <c r="J108" s="45">
        <f t="shared" si="6"/>
        <v>127.23</v>
      </c>
      <c r="K108" s="45">
        <f>(D108+E108+F108)*12%</f>
        <v>508.92</v>
      </c>
      <c r="L108" s="45">
        <v>0</v>
      </c>
      <c r="M108" s="45">
        <v>0</v>
      </c>
      <c r="N108" s="52">
        <f t="shared" si="9"/>
        <v>636.15</v>
      </c>
      <c r="O108" s="52">
        <f t="shared" si="8"/>
        <v>3854.85</v>
      </c>
      <c r="P108" s="52">
        <v>0</v>
      </c>
      <c r="W108" s="10"/>
    </row>
    <row r="109" spans="1:24" ht="27" customHeight="1" x14ac:dyDescent="0.2">
      <c r="A109" s="91">
        <v>100</v>
      </c>
      <c r="B109" s="103" t="s">
        <v>309</v>
      </c>
      <c r="C109" s="99" t="s">
        <v>89</v>
      </c>
      <c r="D109" s="45">
        <v>2920</v>
      </c>
      <c r="E109" s="45">
        <v>1000</v>
      </c>
      <c r="F109" s="117">
        <v>0</v>
      </c>
      <c r="G109" s="101">
        <v>250</v>
      </c>
      <c r="H109" s="101">
        <v>0</v>
      </c>
      <c r="I109" s="101">
        <f t="shared" si="5"/>
        <v>4170</v>
      </c>
      <c r="J109" s="45">
        <f t="shared" si="6"/>
        <v>117.6</v>
      </c>
      <c r="K109" s="45">
        <f>(D109+E109)*11%</f>
        <v>431.2</v>
      </c>
      <c r="L109" s="45">
        <v>0</v>
      </c>
      <c r="M109" s="45">
        <v>0</v>
      </c>
      <c r="N109" s="52">
        <f t="shared" si="9"/>
        <v>548.79999999999995</v>
      </c>
      <c r="O109" s="52">
        <f t="shared" si="8"/>
        <v>3621.2</v>
      </c>
      <c r="P109" s="52">
        <v>0</v>
      </c>
      <c r="W109" s="10"/>
    </row>
    <row r="110" spans="1:24" ht="27" customHeight="1" x14ac:dyDescent="0.2">
      <c r="A110" s="91">
        <v>101</v>
      </c>
      <c r="B110" s="99" t="s">
        <v>206</v>
      </c>
      <c r="C110" s="99" t="s">
        <v>258</v>
      </c>
      <c r="D110" s="128">
        <v>2425</v>
      </c>
      <c r="E110" s="99">
        <v>0</v>
      </c>
      <c r="F110" s="117">
        <v>0</v>
      </c>
      <c r="G110" s="101">
        <v>0</v>
      </c>
      <c r="H110" s="101">
        <v>0</v>
      </c>
      <c r="I110" s="101">
        <f t="shared" si="5"/>
        <v>2425</v>
      </c>
      <c r="J110" s="45">
        <f t="shared" si="6"/>
        <v>72.75</v>
      </c>
      <c r="K110" s="45">
        <f>(D110+E110)*11%</f>
        <v>266.75</v>
      </c>
      <c r="L110" s="45">
        <v>0</v>
      </c>
      <c r="M110" s="45">
        <v>0</v>
      </c>
      <c r="N110" s="52">
        <f t="shared" si="9"/>
        <v>339.5</v>
      </c>
      <c r="O110" s="52">
        <f t="shared" si="8"/>
        <v>2085.5</v>
      </c>
      <c r="P110" s="52">
        <v>0</v>
      </c>
      <c r="W110" s="10"/>
    </row>
    <row r="111" spans="1:24" ht="27" customHeight="1" x14ac:dyDescent="0.2">
      <c r="A111" s="91">
        <v>102</v>
      </c>
      <c r="B111" s="99" t="s">
        <v>207</v>
      </c>
      <c r="C111" s="99" t="s">
        <v>260</v>
      </c>
      <c r="D111" s="128">
        <v>1940</v>
      </c>
      <c r="E111" s="99">
        <v>0</v>
      </c>
      <c r="F111" s="117">
        <v>0</v>
      </c>
      <c r="G111" s="101">
        <v>0</v>
      </c>
      <c r="H111" s="101">
        <v>0</v>
      </c>
      <c r="I111" s="101">
        <f t="shared" si="5"/>
        <v>1940</v>
      </c>
      <c r="J111" s="45">
        <f t="shared" si="6"/>
        <v>58.2</v>
      </c>
      <c r="K111" s="45">
        <f>D111*10%</f>
        <v>194</v>
      </c>
      <c r="L111" s="45">
        <v>0</v>
      </c>
      <c r="M111" s="45">
        <v>0</v>
      </c>
      <c r="N111" s="52">
        <f t="shared" si="9"/>
        <v>252.2</v>
      </c>
      <c r="O111" s="52">
        <f t="shared" si="8"/>
        <v>1687.8</v>
      </c>
      <c r="P111" s="52">
        <v>0</v>
      </c>
      <c r="W111" s="10"/>
    </row>
    <row r="112" spans="1:24" ht="27" customHeight="1" x14ac:dyDescent="0.2">
      <c r="A112" s="91">
        <v>103</v>
      </c>
      <c r="B112" s="99" t="s">
        <v>310</v>
      </c>
      <c r="C112" s="99" t="s">
        <v>258</v>
      </c>
      <c r="D112" s="128">
        <v>2425</v>
      </c>
      <c r="E112" s="99">
        <v>0</v>
      </c>
      <c r="F112" s="117">
        <v>0</v>
      </c>
      <c r="G112" s="101">
        <v>0</v>
      </c>
      <c r="H112" s="101">
        <v>0</v>
      </c>
      <c r="I112" s="101">
        <f t="shared" si="5"/>
        <v>2425</v>
      </c>
      <c r="J112" s="45">
        <f t="shared" si="6"/>
        <v>72.75</v>
      </c>
      <c r="K112" s="45">
        <f>D112*11%</f>
        <v>266.75</v>
      </c>
      <c r="L112" s="45">
        <v>0</v>
      </c>
      <c r="M112" s="45">
        <v>0</v>
      </c>
      <c r="N112" s="52">
        <f t="shared" si="9"/>
        <v>339.5</v>
      </c>
      <c r="O112" s="52">
        <f t="shared" si="8"/>
        <v>2085.5</v>
      </c>
      <c r="P112" s="52">
        <v>0</v>
      </c>
      <c r="W112" s="10"/>
    </row>
    <row r="113" spans="1:23" ht="27" customHeight="1" x14ac:dyDescent="0.2">
      <c r="A113" s="91">
        <v>104</v>
      </c>
      <c r="B113" s="129" t="s">
        <v>1057</v>
      </c>
      <c r="C113" s="99" t="s">
        <v>913</v>
      </c>
      <c r="D113" s="128">
        <v>6759</v>
      </c>
      <c r="E113" s="99">
        <v>4000</v>
      </c>
      <c r="F113" s="117">
        <v>375</v>
      </c>
      <c r="G113" s="101">
        <v>250</v>
      </c>
      <c r="H113" s="101">
        <v>0</v>
      </c>
      <c r="I113" s="101">
        <f t="shared" si="5"/>
        <v>11384</v>
      </c>
      <c r="J113" s="45">
        <f t="shared" si="6"/>
        <v>334.02</v>
      </c>
      <c r="K113" s="45">
        <f>(D113+E113+F113)*15%</f>
        <v>1670.1</v>
      </c>
      <c r="L113" s="45">
        <v>0</v>
      </c>
      <c r="M113" s="45">
        <v>0</v>
      </c>
      <c r="N113" s="52">
        <f t="shared" si="9"/>
        <v>2004.12</v>
      </c>
      <c r="O113" s="52">
        <f t="shared" si="8"/>
        <v>9379.8799999999992</v>
      </c>
      <c r="P113" s="52">
        <v>0</v>
      </c>
      <c r="W113" s="10"/>
    </row>
    <row r="114" spans="1:23" ht="27" customHeight="1" x14ac:dyDescent="0.2">
      <c r="A114" s="91">
        <v>105</v>
      </c>
      <c r="B114" s="99" t="s">
        <v>208</v>
      </c>
      <c r="C114" s="99" t="s">
        <v>260</v>
      </c>
      <c r="D114" s="128">
        <v>1940</v>
      </c>
      <c r="E114" s="99">
        <v>0</v>
      </c>
      <c r="F114" s="117">
        <v>0</v>
      </c>
      <c r="G114" s="101">
        <v>0</v>
      </c>
      <c r="H114" s="101">
        <v>0</v>
      </c>
      <c r="I114" s="101">
        <f t="shared" si="5"/>
        <v>1940</v>
      </c>
      <c r="J114" s="45">
        <f t="shared" si="6"/>
        <v>58.2</v>
      </c>
      <c r="K114" s="45">
        <f>D114*10%</f>
        <v>194</v>
      </c>
      <c r="L114" s="45">
        <v>0</v>
      </c>
      <c r="M114" s="45">
        <v>0</v>
      </c>
      <c r="N114" s="52">
        <f t="shared" si="9"/>
        <v>252.2</v>
      </c>
      <c r="O114" s="52">
        <f t="shared" si="8"/>
        <v>1687.8</v>
      </c>
      <c r="P114" s="52">
        <v>0</v>
      </c>
      <c r="W114" s="10"/>
    </row>
    <row r="115" spans="1:23" ht="27" customHeight="1" x14ac:dyDescent="0.2">
      <c r="A115" s="91">
        <v>106</v>
      </c>
      <c r="B115" s="99" t="s">
        <v>224</v>
      </c>
      <c r="C115" s="99" t="s">
        <v>258</v>
      </c>
      <c r="D115" s="128">
        <v>2425</v>
      </c>
      <c r="E115" s="99">
        <v>0</v>
      </c>
      <c r="F115" s="117">
        <v>0</v>
      </c>
      <c r="G115" s="101">
        <v>0</v>
      </c>
      <c r="H115" s="101">
        <v>0</v>
      </c>
      <c r="I115" s="101">
        <f t="shared" si="5"/>
        <v>2425</v>
      </c>
      <c r="J115" s="45">
        <f t="shared" si="6"/>
        <v>72.75</v>
      </c>
      <c r="K115" s="45">
        <f>D115*11%</f>
        <v>266.75</v>
      </c>
      <c r="L115" s="45">
        <v>0</v>
      </c>
      <c r="M115" s="45">
        <v>0</v>
      </c>
      <c r="N115" s="52">
        <f t="shared" si="9"/>
        <v>339.5</v>
      </c>
      <c r="O115" s="52">
        <f t="shared" si="8"/>
        <v>2085.5</v>
      </c>
      <c r="P115" s="52">
        <v>0</v>
      </c>
      <c r="T115" s="27"/>
      <c r="W115" s="10"/>
    </row>
    <row r="116" spans="1:23" ht="27" customHeight="1" x14ac:dyDescent="0.2">
      <c r="A116" s="91">
        <v>107</v>
      </c>
      <c r="B116" s="99" t="s">
        <v>233</v>
      </c>
      <c r="C116" s="99" t="s">
        <v>260</v>
      </c>
      <c r="D116" s="128">
        <v>1940</v>
      </c>
      <c r="E116" s="99">
        <v>0</v>
      </c>
      <c r="F116" s="117">
        <v>0</v>
      </c>
      <c r="G116" s="101">
        <v>0</v>
      </c>
      <c r="H116" s="101">
        <v>0</v>
      </c>
      <c r="I116" s="101">
        <f t="shared" si="5"/>
        <v>1940</v>
      </c>
      <c r="J116" s="45">
        <f t="shared" si="6"/>
        <v>58.2</v>
      </c>
      <c r="K116" s="45">
        <f>D116*10%</f>
        <v>194</v>
      </c>
      <c r="L116" s="45">
        <v>0</v>
      </c>
      <c r="M116" s="45">
        <v>0</v>
      </c>
      <c r="N116" s="52">
        <f t="shared" si="9"/>
        <v>252.2</v>
      </c>
      <c r="O116" s="52">
        <f t="shared" si="8"/>
        <v>1687.8</v>
      </c>
      <c r="P116" s="52">
        <v>0</v>
      </c>
      <c r="W116" s="10"/>
    </row>
    <row r="117" spans="1:23" ht="27" customHeight="1" x14ac:dyDescent="0.2">
      <c r="A117" s="91">
        <v>108</v>
      </c>
      <c r="B117" s="103" t="s">
        <v>2</v>
      </c>
      <c r="C117" s="103" t="s">
        <v>91</v>
      </c>
      <c r="D117" s="45">
        <v>1902</v>
      </c>
      <c r="E117" s="45">
        <v>1000</v>
      </c>
      <c r="F117" s="117">
        <v>0</v>
      </c>
      <c r="G117" s="101">
        <v>250</v>
      </c>
      <c r="H117" s="101">
        <v>0</v>
      </c>
      <c r="I117" s="101">
        <f t="shared" si="5"/>
        <v>3152</v>
      </c>
      <c r="J117" s="45">
        <f t="shared" si="6"/>
        <v>87.06</v>
      </c>
      <c r="K117" s="45">
        <f>(D117+E117)*11%</f>
        <v>319.22000000000003</v>
      </c>
      <c r="L117" s="45">
        <v>0</v>
      </c>
      <c r="M117" s="45">
        <v>0</v>
      </c>
      <c r="N117" s="52">
        <f t="shared" si="9"/>
        <v>406.28</v>
      </c>
      <c r="O117" s="52">
        <f t="shared" si="8"/>
        <v>2745.72</v>
      </c>
      <c r="P117" s="52">
        <v>0</v>
      </c>
      <c r="W117" s="10"/>
    </row>
    <row r="118" spans="1:23" ht="27" customHeight="1" x14ac:dyDescent="0.2">
      <c r="A118" s="91">
        <v>109</v>
      </c>
      <c r="B118" s="99" t="s">
        <v>60</v>
      </c>
      <c r="C118" s="99" t="s">
        <v>88</v>
      </c>
      <c r="D118" s="99">
        <v>1902</v>
      </c>
      <c r="E118" s="99">
        <v>1000</v>
      </c>
      <c r="F118" s="117">
        <v>0</v>
      </c>
      <c r="G118" s="101">
        <v>250</v>
      </c>
      <c r="H118" s="101">
        <v>0</v>
      </c>
      <c r="I118" s="101">
        <f t="shared" si="5"/>
        <v>3152</v>
      </c>
      <c r="J118" s="45">
        <f t="shared" si="6"/>
        <v>87.06</v>
      </c>
      <c r="K118" s="45">
        <f>(D118+E118)*11%</f>
        <v>319.22000000000003</v>
      </c>
      <c r="L118" s="45">
        <v>0</v>
      </c>
      <c r="M118" s="45">
        <v>0</v>
      </c>
      <c r="N118" s="52">
        <f t="shared" si="9"/>
        <v>406.28</v>
      </c>
      <c r="O118" s="52">
        <f t="shared" si="8"/>
        <v>2745.72</v>
      </c>
      <c r="P118" s="52">
        <v>0</v>
      </c>
      <c r="W118" s="10"/>
    </row>
    <row r="119" spans="1:23" ht="27" customHeight="1" x14ac:dyDescent="0.2">
      <c r="A119" s="91">
        <v>110</v>
      </c>
      <c r="B119" s="99" t="s">
        <v>348</v>
      </c>
      <c r="C119" s="99" t="s">
        <v>258</v>
      </c>
      <c r="D119" s="99">
        <v>2425</v>
      </c>
      <c r="E119" s="99">
        <v>0</v>
      </c>
      <c r="F119" s="117">
        <v>0</v>
      </c>
      <c r="G119" s="101">
        <v>0</v>
      </c>
      <c r="H119" s="101">
        <v>0</v>
      </c>
      <c r="I119" s="101">
        <f t="shared" si="5"/>
        <v>2425</v>
      </c>
      <c r="J119" s="45">
        <f t="shared" si="6"/>
        <v>72.75</v>
      </c>
      <c r="K119" s="45">
        <f>D119*11%</f>
        <v>266.75</v>
      </c>
      <c r="L119" s="45">
        <v>0</v>
      </c>
      <c r="M119" s="45">
        <v>0</v>
      </c>
      <c r="N119" s="52">
        <f t="shared" si="9"/>
        <v>339.5</v>
      </c>
      <c r="O119" s="52">
        <f t="shared" si="8"/>
        <v>2085.5</v>
      </c>
      <c r="P119" s="52">
        <v>0</v>
      </c>
      <c r="W119" s="10"/>
    </row>
    <row r="120" spans="1:23" ht="27" customHeight="1" x14ac:dyDescent="0.2">
      <c r="A120" s="91">
        <v>111</v>
      </c>
      <c r="B120" s="109" t="s">
        <v>795</v>
      </c>
      <c r="C120" s="99" t="s">
        <v>258</v>
      </c>
      <c r="D120" s="45">
        <v>2425</v>
      </c>
      <c r="E120" s="99">
        <v>0</v>
      </c>
      <c r="F120" s="117">
        <v>0</v>
      </c>
      <c r="G120" s="101">
        <v>0</v>
      </c>
      <c r="H120" s="101">
        <v>0</v>
      </c>
      <c r="I120" s="101">
        <f t="shared" si="5"/>
        <v>2425</v>
      </c>
      <c r="J120" s="45">
        <f t="shared" si="6"/>
        <v>72.75</v>
      </c>
      <c r="K120" s="45">
        <f>(D120+E120)*11%</f>
        <v>266.75</v>
      </c>
      <c r="L120" s="45">
        <v>0</v>
      </c>
      <c r="M120" s="45">
        <v>0</v>
      </c>
      <c r="N120" s="52">
        <f t="shared" si="9"/>
        <v>339.5</v>
      </c>
      <c r="O120" s="52">
        <f t="shared" si="8"/>
        <v>2085.5</v>
      </c>
      <c r="P120" s="52">
        <v>0</v>
      </c>
      <c r="W120" s="10"/>
    </row>
    <row r="121" spans="1:23" ht="27" customHeight="1" x14ac:dyDescent="0.2">
      <c r="A121" s="91">
        <v>112</v>
      </c>
      <c r="B121" s="131" t="s">
        <v>311</v>
      </c>
      <c r="C121" s="135" t="s">
        <v>234</v>
      </c>
      <c r="D121" s="117">
        <v>2375</v>
      </c>
      <c r="E121" s="117">
        <v>1000</v>
      </c>
      <c r="F121" s="117">
        <v>0</v>
      </c>
      <c r="G121" s="117">
        <v>250</v>
      </c>
      <c r="H121" s="101">
        <v>0</v>
      </c>
      <c r="I121" s="101">
        <f t="shared" si="5"/>
        <v>3625</v>
      </c>
      <c r="J121" s="45">
        <f t="shared" si="6"/>
        <v>101.25</v>
      </c>
      <c r="K121" s="45">
        <f>(D121+E121)*11%</f>
        <v>371.25</v>
      </c>
      <c r="L121" s="45">
        <v>0</v>
      </c>
      <c r="M121" s="45">
        <v>45.36</v>
      </c>
      <c r="N121" s="52">
        <f t="shared" si="9"/>
        <v>517.86</v>
      </c>
      <c r="O121" s="52">
        <f t="shared" si="8"/>
        <v>3107.14</v>
      </c>
      <c r="P121" s="52">
        <v>0</v>
      </c>
      <c r="W121" s="10"/>
    </row>
    <row r="122" spans="1:23" ht="27" customHeight="1" x14ac:dyDescent="0.2">
      <c r="A122" s="91">
        <v>113</v>
      </c>
      <c r="B122" s="99" t="s">
        <v>268</v>
      </c>
      <c r="C122" s="99" t="s">
        <v>386</v>
      </c>
      <c r="D122" s="117">
        <v>3241</v>
      </c>
      <c r="E122" s="117">
        <v>1000</v>
      </c>
      <c r="F122" s="117">
        <v>0</v>
      </c>
      <c r="G122" s="117">
        <v>250</v>
      </c>
      <c r="H122" s="101">
        <v>0</v>
      </c>
      <c r="I122" s="101">
        <f t="shared" si="5"/>
        <v>4491</v>
      </c>
      <c r="J122" s="45">
        <f t="shared" si="6"/>
        <v>127.23</v>
      </c>
      <c r="K122" s="45">
        <f>(D122+E122)*12%</f>
        <v>508.92</v>
      </c>
      <c r="L122" s="45">
        <v>0</v>
      </c>
      <c r="M122" s="45">
        <v>0</v>
      </c>
      <c r="N122" s="52">
        <f t="shared" si="9"/>
        <v>636.15</v>
      </c>
      <c r="O122" s="52">
        <f t="shared" si="8"/>
        <v>3854.85</v>
      </c>
      <c r="P122" s="52">
        <v>0</v>
      </c>
      <c r="W122" s="10"/>
    </row>
    <row r="123" spans="1:23" ht="27" customHeight="1" x14ac:dyDescent="0.2">
      <c r="A123" s="91">
        <v>114</v>
      </c>
      <c r="B123" s="148" t="s">
        <v>209</v>
      </c>
      <c r="C123" s="135" t="s">
        <v>125</v>
      </c>
      <c r="D123" s="117">
        <v>2920</v>
      </c>
      <c r="E123" s="117">
        <v>1000</v>
      </c>
      <c r="F123" s="117">
        <v>0</v>
      </c>
      <c r="G123" s="117">
        <v>250</v>
      </c>
      <c r="H123" s="101">
        <v>0</v>
      </c>
      <c r="I123" s="101">
        <f t="shared" si="5"/>
        <v>4170</v>
      </c>
      <c r="J123" s="45">
        <f t="shared" si="6"/>
        <v>117.6</v>
      </c>
      <c r="K123" s="45">
        <f>(D123+E123)*11%</f>
        <v>431.2</v>
      </c>
      <c r="L123" s="45">
        <v>0</v>
      </c>
      <c r="M123" s="45">
        <v>52.68</v>
      </c>
      <c r="N123" s="52">
        <f t="shared" si="9"/>
        <v>601.48</v>
      </c>
      <c r="O123" s="52">
        <f t="shared" si="8"/>
        <v>3568.52</v>
      </c>
      <c r="P123" s="52">
        <v>0</v>
      </c>
      <c r="W123" s="10"/>
    </row>
    <row r="124" spans="1:23" ht="27" customHeight="1" x14ac:dyDescent="0.2">
      <c r="A124" s="91">
        <v>115</v>
      </c>
      <c r="B124" s="45" t="s">
        <v>210</v>
      </c>
      <c r="C124" s="99" t="s">
        <v>46</v>
      </c>
      <c r="D124" s="99">
        <v>1668</v>
      </c>
      <c r="E124" s="103">
        <v>1000</v>
      </c>
      <c r="F124" s="117">
        <v>0</v>
      </c>
      <c r="G124" s="101">
        <v>250</v>
      </c>
      <c r="H124" s="101">
        <v>0</v>
      </c>
      <c r="I124" s="101">
        <f t="shared" si="5"/>
        <v>2918</v>
      </c>
      <c r="J124" s="45">
        <f t="shared" si="6"/>
        <v>80.040000000000006</v>
      </c>
      <c r="K124" s="45">
        <v>293.48</v>
      </c>
      <c r="L124" s="45">
        <v>0</v>
      </c>
      <c r="M124" s="45">
        <v>0</v>
      </c>
      <c r="N124" s="52">
        <f t="shared" si="9"/>
        <v>373.52</v>
      </c>
      <c r="O124" s="52">
        <f t="shared" si="8"/>
        <v>2544.48</v>
      </c>
      <c r="P124" s="52">
        <v>0</v>
      </c>
      <c r="W124" s="10"/>
    </row>
    <row r="125" spans="1:23" ht="27" customHeight="1" x14ac:dyDescent="0.2">
      <c r="A125" s="91">
        <v>116</v>
      </c>
      <c r="B125" s="151" t="s">
        <v>358</v>
      </c>
      <c r="C125" s="99" t="s">
        <v>258</v>
      </c>
      <c r="D125" s="133">
        <v>2425</v>
      </c>
      <c r="E125" s="99">
        <v>0</v>
      </c>
      <c r="F125" s="117">
        <v>0</v>
      </c>
      <c r="G125" s="101">
        <v>0</v>
      </c>
      <c r="H125" s="101">
        <v>0</v>
      </c>
      <c r="I125" s="101">
        <f t="shared" si="5"/>
        <v>2425</v>
      </c>
      <c r="J125" s="45">
        <f t="shared" si="6"/>
        <v>72.75</v>
      </c>
      <c r="K125" s="45">
        <v>266.75</v>
      </c>
      <c r="L125" s="45">
        <v>0</v>
      </c>
      <c r="M125" s="45">
        <v>0</v>
      </c>
      <c r="N125" s="52">
        <f t="shared" si="9"/>
        <v>339.5</v>
      </c>
      <c r="O125" s="52">
        <f t="shared" si="8"/>
        <v>2085.5</v>
      </c>
      <c r="P125" s="52">
        <v>0</v>
      </c>
      <c r="W125" s="10"/>
    </row>
    <row r="126" spans="1:23" ht="27" customHeight="1" x14ac:dyDescent="0.2">
      <c r="A126" s="91">
        <v>117</v>
      </c>
      <c r="B126" s="131" t="s">
        <v>190</v>
      </c>
      <c r="C126" s="103" t="s">
        <v>126</v>
      </c>
      <c r="D126" s="117">
        <v>6759</v>
      </c>
      <c r="E126" s="117">
        <v>4000</v>
      </c>
      <c r="F126" s="117">
        <v>0</v>
      </c>
      <c r="G126" s="117">
        <v>250</v>
      </c>
      <c r="H126" s="101">
        <v>0</v>
      </c>
      <c r="I126" s="101">
        <f t="shared" si="5"/>
        <v>11009</v>
      </c>
      <c r="J126" s="45">
        <f t="shared" si="6"/>
        <v>322.77</v>
      </c>
      <c r="K126" s="45">
        <f>(D126+E126)*15%</f>
        <v>1613.85</v>
      </c>
      <c r="L126" s="45">
        <v>254.45</v>
      </c>
      <c r="M126" s="45">
        <v>144.6</v>
      </c>
      <c r="N126" s="52">
        <f t="shared" si="9"/>
        <v>2335.67</v>
      </c>
      <c r="O126" s="52">
        <f t="shared" si="8"/>
        <v>8673.33</v>
      </c>
      <c r="P126" s="52">
        <v>0</v>
      </c>
      <c r="W126" s="10"/>
    </row>
    <row r="127" spans="1:23" ht="27" customHeight="1" x14ac:dyDescent="0.2">
      <c r="A127" s="91">
        <v>118</v>
      </c>
      <c r="B127" s="45" t="s">
        <v>120</v>
      </c>
      <c r="C127" s="103" t="s">
        <v>91</v>
      </c>
      <c r="D127" s="99">
        <v>1902</v>
      </c>
      <c r="E127" s="103">
        <v>1000</v>
      </c>
      <c r="F127" s="117">
        <v>0</v>
      </c>
      <c r="G127" s="101">
        <v>250</v>
      </c>
      <c r="H127" s="101">
        <v>0</v>
      </c>
      <c r="I127" s="101">
        <f t="shared" si="5"/>
        <v>3152</v>
      </c>
      <c r="J127" s="45">
        <f t="shared" si="6"/>
        <v>87.06</v>
      </c>
      <c r="K127" s="45">
        <f>(D127+E127)*11%</f>
        <v>319.22000000000003</v>
      </c>
      <c r="L127" s="45">
        <v>0</v>
      </c>
      <c r="M127" s="45">
        <v>0</v>
      </c>
      <c r="N127" s="52">
        <f t="shared" si="9"/>
        <v>406.28</v>
      </c>
      <c r="O127" s="52">
        <f t="shared" si="8"/>
        <v>2745.72</v>
      </c>
      <c r="P127" s="52">
        <v>0</v>
      </c>
      <c r="W127" s="10"/>
    </row>
    <row r="128" spans="1:23" ht="27" customHeight="1" x14ac:dyDescent="0.2">
      <c r="A128" s="91">
        <v>119</v>
      </c>
      <c r="B128" s="99" t="s">
        <v>825</v>
      </c>
      <c r="C128" s="99" t="s">
        <v>269</v>
      </c>
      <c r="D128" s="140">
        <v>2037</v>
      </c>
      <c r="E128" s="99">
        <v>0</v>
      </c>
      <c r="F128" s="117">
        <v>0</v>
      </c>
      <c r="G128" s="101">
        <v>0</v>
      </c>
      <c r="H128" s="101">
        <v>0</v>
      </c>
      <c r="I128" s="101">
        <f t="shared" si="5"/>
        <v>2037</v>
      </c>
      <c r="J128" s="45">
        <f t="shared" si="6"/>
        <v>61.11</v>
      </c>
      <c r="K128" s="45">
        <f>D128*11%</f>
        <v>224.07</v>
      </c>
      <c r="L128" s="45">
        <v>0</v>
      </c>
      <c r="M128" s="45">
        <v>0</v>
      </c>
      <c r="N128" s="52">
        <f t="shared" si="9"/>
        <v>285.18</v>
      </c>
      <c r="O128" s="52">
        <f t="shared" si="8"/>
        <v>1751.82</v>
      </c>
      <c r="P128" s="52">
        <v>0</v>
      </c>
      <c r="W128" s="10"/>
    </row>
    <row r="129" spans="1:23" ht="27" customHeight="1" x14ac:dyDescent="0.2">
      <c r="A129" s="91">
        <v>120</v>
      </c>
      <c r="B129" s="99" t="s">
        <v>312</v>
      </c>
      <c r="C129" s="99" t="s">
        <v>88</v>
      </c>
      <c r="D129" s="99">
        <v>1902</v>
      </c>
      <c r="E129" s="99">
        <v>1000</v>
      </c>
      <c r="F129" s="117">
        <v>0</v>
      </c>
      <c r="G129" s="101">
        <v>250</v>
      </c>
      <c r="H129" s="101">
        <v>0</v>
      </c>
      <c r="I129" s="101">
        <f t="shared" si="5"/>
        <v>3152</v>
      </c>
      <c r="J129" s="45">
        <f t="shared" si="6"/>
        <v>87.06</v>
      </c>
      <c r="K129" s="45">
        <f>(D129+E129)*11%</f>
        <v>319.22000000000003</v>
      </c>
      <c r="L129" s="45">
        <v>0</v>
      </c>
      <c r="M129" s="45">
        <v>0</v>
      </c>
      <c r="N129" s="52">
        <f t="shared" si="9"/>
        <v>406.28</v>
      </c>
      <c r="O129" s="52">
        <f t="shared" si="8"/>
        <v>2745.72</v>
      </c>
      <c r="P129" s="52">
        <v>0</v>
      </c>
      <c r="W129" s="10"/>
    </row>
    <row r="130" spans="1:23" ht="27" customHeight="1" x14ac:dyDescent="0.2">
      <c r="A130" s="91">
        <v>121</v>
      </c>
      <c r="B130" s="129" t="s">
        <v>932</v>
      </c>
      <c r="C130" s="129" t="s">
        <v>905</v>
      </c>
      <c r="D130" s="99">
        <v>6249</v>
      </c>
      <c r="E130" s="99">
        <v>1800</v>
      </c>
      <c r="F130" s="117">
        <v>0</v>
      </c>
      <c r="G130" s="101">
        <v>250</v>
      </c>
      <c r="H130" s="101">
        <v>0</v>
      </c>
      <c r="I130" s="101">
        <f t="shared" si="5"/>
        <v>8299</v>
      </c>
      <c r="J130" s="45">
        <f t="shared" si="6"/>
        <v>241.47</v>
      </c>
      <c r="K130" s="45">
        <f>(D130+E130)*14%</f>
        <v>1126.8599999999999</v>
      </c>
      <c r="L130" s="45">
        <v>0</v>
      </c>
      <c r="M130" s="45">
        <v>108.18</v>
      </c>
      <c r="N130" s="52">
        <f t="shared" si="9"/>
        <v>1476.51</v>
      </c>
      <c r="O130" s="52">
        <f t="shared" si="8"/>
        <v>6822.49</v>
      </c>
      <c r="P130" s="52">
        <v>0</v>
      </c>
      <c r="W130" s="10"/>
    </row>
    <row r="131" spans="1:23" ht="27" customHeight="1" x14ac:dyDescent="0.2">
      <c r="A131" s="91">
        <v>122</v>
      </c>
      <c r="B131" s="141" t="s">
        <v>350</v>
      </c>
      <c r="C131" s="99" t="s">
        <v>263</v>
      </c>
      <c r="D131" s="45">
        <v>3081</v>
      </c>
      <c r="E131" s="99">
        <v>1000</v>
      </c>
      <c r="F131" s="117">
        <v>0</v>
      </c>
      <c r="G131" s="101">
        <v>250</v>
      </c>
      <c r="H131" s="101">
        <v>0</v>
      </c>
      <c r="I131" s="101">
        <f t="shared" si="5"/>
        <v>4331</v>
      </c>
      <c r="J131" s="45">
        <f t="shared" si="6"/>
        <v>122.43</v>
      </c>
      <c r="K131" s="45">
        <f>(D131+E131)*12%</f>
        <v>489.72</v>
      </c>
      <c r="L131" s="117">
        <v>0</v>
      </c>
      <c r="M131" s="117">
        <v>0</v>
      </c>
      <c r="N131" s="52">
        <f t="shared" si="9"/>
        <v>612.15</v>
      </c>
      <c r="O131" s="52">
        <f t="shared" si="8"/>
        <v>3718.85</v>
      </c>
      <c r="P131" s="52">
        <v>0</v>
      </c>
      <c r="W131" s="10"/>
    </row>
    <row r="132" spans="1:23" ht="27" customHeight="1" x14ac:dyDescent="0.2">
      <c r="A132" s="91">
        <v>123</v>
      </c>
      <c r="B132" s="141" t="s">
        <v>981</v>
      </c>
      <c r="C132" s="99" t="s">
        <v>258</v>
      </c>
      <c r="D132" s="45">
        <v>2425</v>
      </c>
      <c r="E132" s="99">
        <v>0</v>
      </c>
      <c r="F132" s="117"/>
      <c r="G132" s="101">
        <v>0</v>
      </c>
      <c r="H132" s="101"/>
      <c r="I132" s="101">
        <f t="shared" si="5"/>
        <v>2425</v>
      </c>
      <c r="J132" s="45">
        <f t="shared" si="6"/>
        <v>72.75</v>
      </c>
      <c r="K132" s="45">
        <f>D132*11%</f>
        <v>266.75</v>
      </c>
      <c r="L132" s="117">
        <v>0</v>
      </c>
      <c r="M132" s="117">
        <v>0</v>
      </c>
      <c r="N132" s="52"/>
      <c r="O132" s="52">
        <f t="shared" si="8"/>
        <v>2425</v>
      </c>
      <c r="P132" s="52">
        <v>0</v>
      </c>
      <c r="W132" s="10"/>
    </row>
    <row r="133" spans="1:23" ht="27" customHeight="1" x14ac:dyDescent="0.2">
      <c r="A133" s="91">
        <v>124</v>
      </c>
      <c r="B133" s="99" t="s">
        <v>270</v>
      </c>
      <c r="C133" s="99" t="s">
        <v>260</v>
      </c>
      <c r="D133" s="128">
        <v>1940</v>
      </c>
      <c r="E133" s="99">
        <v>0</v>
      </c>
      <c r="F133" s="117">
        <v>0</v>
      </c>
      <c r="G133" s="101">
        <v>0</v>
      </c>
      <c r="H133" s="101">
        <v>0</v>
      </c>
      <c r="I133" s="101">
        <f t="shared" si="5"/>
        <v>1940</v>
      </c>
      <c r="J133" s="45">
        <f t="shared" si="6"/>
        <v>58.2</v>
      </c>
      <c r="K133" s="45">
        <f>D133*11%</f>
        <v>213.4</v>
      </c>
      <c r="L133" s="45">
        <v>0</v>
      </c>
      <c r="M133" s="45">
        <v>0</v>
      </c>
      <c r="N133" s="52">
        <f t="shared" ref="N133:N164" si="10">J133+K133+L133+M133</f>
        <v>271.60000000000002</v>
      </c>
      <c r="O133" s="52">
        <f t="shared" si="8"/>
        <v>1668.4</v>
      </c>
      <c r="P133" s="52">
        <v>0</v>
      </c>
      <c r="W133" s="10"/>
    </row>
    <row r="134" spans="1:23" ht="27" customHeight="1" x14ac:dyDescent="0.2">
      <c r="A134" s="91">
        <v>125</v>
      </c>
      <c r="B134" s="173" t="s">
        <v>1043</v>
      </c>
      <c r="C134" s="105" t="s">
        <v>1044</v>
      </c>
      <c r="D134" s="175">
        <v>1981</v>
      </c>
      <c r="E134" s="99">
        <v>1000</v>
      </c>
      <c r="F134" s="117"/>
      <c r="G134" s="101">
        <v>250</v>
      </c>
      <c r="H134" s="101"/>
      <c r="I134" s="101">
        <f t="shared" si="5"/>
        <v>3231</v>
      </c>
      <c r="J134" s="45">
        <f t="shared" si="6"/>
        <v>89.43</v>
      </c>
      <c r="K134" s="45">
        <f>D134*11%</f>
        <v>217.91</v>
      </c>
      <c r="L134" s="45">
        <v>0</v>
      </c>
      <c r="M134" s="45">
        <v>0</v>
      </c>
      <c r="N134" s="52">
        <f t="shared" si="10"/>
        <v>307.33999999999997</v>
      </c>
      <c r="O134" s="52">
        <f t="shared" si="8"/>
        <v>2923.66</v>
      </c>
      <c r="P134" s="52">
        <v>0</v>
      </c>
      <c r="W134" s="10"/>
    </row>
    <row r="135" spans="1:23" ht="27" customHeight="1" x14ac:dyDescent="0.2">
      <c r="A135" s="91">
        <v>126</v>
      </c>
      <c r="B135" s="131" t="s">
        <v>313</v>
      </c>
      <c r="C135" s="99" t="s">
        <v>387</v>
      </c>
      <c r="D135" s="117">
        <v>2234</v>
      </c>
      <c r="E135" s="117">
        <v>1900</v>
      </c>
      <c r="F135" s="117">
        <v>0</v>
      </c>
      <c r="G135" s="117">
        <v>250</v>
      </c>
      <c r="H135" s="101">
        <v>0</v>
      </c>
      <c r="I135" s="101">
        <f t="shared" si="5"/>
        <v>4384</v>
      </c>
      <c r="J135" s="45">
        <f t="shared" si="6"/>
        <v>124.02</v>
      </c>
      <c r="K135" s="45">
        <f>(D135+E135)*12%</f>
        <v>496.08</v>
      </c>
      <c r="L135" s="45">
        <v>0</v>
      </c>
      <c r="M135" s="45">
        <v>0</v>
      </c>
      <c r="N135" s="52">
        <f t="shared" si="10"/>
        <v>620.1</v>
      </c>
      <c r="O135" s="52">
        <f t="shared" si="8"/>
        <v>3763.9</v>
      </c>
      <c r="P135" s="52">
        <v>0</v>
      </c>
      <c r="W135" s="10"/>
    </row>
    <row r="136" spans="1:23" ht="27" customHeight="1" x14ac:dyDescent="0.2">
      <c r="A136" s="91">
        <v>127</v>
      </c>
      <c r="B136" s="99" t="s">
        <v>154</v>
      </c>
      <c r="C136" s="99" t="s">
        <v>260</v>
      </c>
      <c r="D136" s="99">
        <v>1940</v>
      </c>
      <c r="E136" s="99">
        <v>0</v>
      </c>
      <c r="F136" s="117">
        <v>0</v>
      </c>
      <c r="G136" s="101">
        <v>0</v>
      </c>
      <c r="H136" s="101">
        <v>0</v>
      </c>
      <c r="I136" s="101">
        <f t="shared" si="5"/>
        <v>1940</v>
      </c>
      <c r="J136" s="45">
        <f t="shared" si="6"/>
        <v>58.2</v>
      </c>
      <c r="K136" s="45">
        <f>D136*10%</f>
        <v>194</v>
      </c>
      <c r="L136" s="45">
        <v>0</v>
      </c>
      <c r="M136" s="45">
        <v>0</v>
      </c>
      <c r="N136" s="52">
        <f t="shared" si="10"/>
        <v>252.2</v>
      </c>
      <c r="O136" s="52">
        <f t="shared" si="8"/>
        <v>1687.8</v>
      </c>
      <c r="P136" s="52">
        <v>0</v>
      </c>
      <c r="W136" s="10"/>
    </row>
    <row r="137" spans="1:23" ht="27" customHeight="1" x14ac:dyDescent="0.2">
      <c r="A137" s="91">
        <v>128</v>
      </c>
      <c r="B137" s="99" t="s">
        <v>314</v>
      </c>
      <c r="C137" s="99" t="s">
        <v>258</v>
      </c>
      <c r="D137" s="128">
        <v>2425</v>
      </c>
      <c r="E137" s="99">
        <v>0</v>
      </c>
      <c r="F137" s="117">
        <v>0</v>
      </c>
      <c r="G137" s="101">
        <v>0</v>
      </c>
      <c r="H137" s="101">
        <v>0</v>
      </c>
      <c r="I137" s="101">
        <f t="shared" si="5"/>
        <v>2425</v>
      </c>
      <c r="J137" s="45">
        <f t="shared" si="6"/>
        <v>72.75</v>
      </c>
      <c r="K137" s="45">
        <f>D137*11%</f>
        <v>266.75</v>
      </c>
      <c r="L137" s="45">
        <v>0</v>
      </c>
      <c r="M137" s="45">
        <v>0</v>
      </c>
      <c r="N137" s="52">
        <f t="shared" si="10"/>
        <v>339.5</v>
      </c>
      <c r="O137" s="52">
        <f t="shared" si="8"/>
        <v>2085.5</v>
      </c>
      <c r="P137" s="52">
        <v>0</v>
      </c>
      <c r="W137" s="10"/>
    </row>
    <row r="138" spans="1:23" ht="27" customHeight="1" x14ac:dyDescent="0.2">
      <c r="A138" s="91">
        <v>129</v>
      </c>
      <c r="B138" s="99" t="s">
        <v>155</v>
      </c>
      <c r="C138" s="99" t="s">
        <v>260</v>
      </c>
      <c r="D138" s="99">
        <v>1940</v>
      </c>
      <c r="E138" s="99">
        <v>0</v>
      </c>
      <c r="F138" s="117">
        <v>0</v>
      </c>
      <c r="G138" s="101">
        <v>0</v>
      </c>
      <c r="H138" s="101">
        <v>0</v>
      </c>
      <c r="I138" s="101">
        <f t="shared" ref="I138:I201" si="11">(D138+E138+F138+G138+H138)</f>
        <v>1940</v>
      </c>
      <c r="J138" s="45">
        <f t="shared" ref="J138:J201" si="12">(D138+E138+F138)*3%</f>
        <v>58.2</v>
      </c>
      <c r="K138" s="45">
        <f>D138*10%</f>
        <v>194</v>
      </c>
      <c r="L138" s="45">
        <v>0</v>
      </c>
      <c r="M138" s="45">
        <v>0</v>
      </c>
      <c r="N138" s="52">
        <f t="shared" si="10"/>
        <v>252.2</v>
      </c>
      <c r="O138" s="52">
        <f t="shared" ref="O138:O201" si="13">I138-N138</f>
        <v>1687.8</v>
      </c>
      <c r="P138" s="52">
        <v>0</v>
      </c>
      <c r="W138" s="10"/>
    </row>
    <row r="139" spans="1:23" ht="27" customHeight="1" x14ac:dyDescent="0.2">
      <c r="A139" s="91">
        <v>130</v>
      </c>
      <c r="B139" s="99" t="s">
        <v>791</v>
      </c>
      <c r="C139" s="99" t="s">
        <v>792</v>
      </c>
      <c r="D139" s="99">
        <v>3241</v>
      </c>
      <c r="E139" s="99">
        <v>1000</v>
      </c>
      <c r="F139" s="117">
        <v>0</v>
      </c>
      <c r="G139" s="101">
        <v>250</v>
      </c>
      <c r="H139" s="101"/>
      <c r="I139" s="101">
        <f t="shared" si="11"/>
        <v>4491</v>
      </c>
      <c r="J139" s="45">
        <f t="shared" si="12"/>
        <v>127.23</v>
      </c>
      <c r="K139" s="45">
        <f>(D139+E139)*12%</f>
        <v>508.92</v>
      </c>
      <c r="L139" s="45">
        <v>0</v>
      </c>
      <c r="M139" s="45">
        <v>0</v>
      </c>
      <c r="N139" s="52">
        <f t="shared" si="10"/>
        <v>636.15</v>
      </c>
      <c r="O139" s="52">
        <f t="shared" si="13"/>
        <v>3854.85</v>
      </c>
      <c r="P139" s="52">
        <v>0</v>
      </c>
      <c r="W139" s="10"/>
    </row>
    <row r="140" spans="1:23" ht="27" customHeight="1" x14ac:dyDescent="0.2">
      <c r="A140" s="91">
        <v>131</v>
      </c>
      <c r="B140" s="99" t="s">
        <v>315</v>
      </c>
      <c r="C140" s="99" t="s">
        <v>88</v>
      </c>
      <c r="D140" s="99">
        <v>1902</v>
      </c>
      <c r="E140" s="99">
        <v>1000</v>
      </c>
      <c r="F140" s="117">
        <v>0</v>
      </c>
      <c r="G140" s="101">
        <v>250</v>
      </c>
      <c r="H140" s="101">
        <v>0</v>
      </c>
      <c r="I140" s="101">
        <f t="shared" si="11"/>
        <v>3152</v>
      </c>
      <c r="J140" s="45">
        <f t="shared" si="12"/>
        <v>87.06</v>
      </c>
      <c r="K140" s="45">
        <f>(D140+E140)*11%</f>
        <v>319.22000000000003</v>
      </c>
      <c r="L140" s="99">
        <v>0</v>
      </c>
      <c r="M140" s="99">
        <v>0</v>
      </c>
      <c r="N140" s="52">
        <f t="shared" si="10"/>
        <v>406.28</v>
      </c>
      <c r="O140" s="52">
        <f t="shared" si="13"/>
        <v>2745.72</v>
      </c>
      <c r="P140" s="52">
        <v>0</v>
      </c>
      <c r="W140" s="10"/>
    </row>
    <row r="141" spans="1:23" ht="27" customHeight="1" x14ac:dyDescent="0.2">
      <c r="A141" s="91">
        <v>132</v>
      </c>
      <c r="B141" s="152" t="s">
        <v>212</v>
      </c>
      <c r="C141" s="99" t="s">
        <v>260</v>
      </c>
      <c r="D141" s="128">
        <v>1940</v>
      </c>
      <c r="E141" s="99">
        <v>0</v>
      </c>
      <c r="F141" s="117">
        <v>0</v>
      </c>
      <c r="G141" s="101">
        <v>0</v>
      </c>
      <c r="H141" s="101">
        <v>0</v>
      </c>
      <c r="I141" s="101">
        <f t="shared" si="11"/>
        <v>1940</v>
      </c>
      <c r="J141" s="45">
        <f t="shared" si="12"/>
        <v>58.2</v>
      </c>
      <c r="K141" s="45">
        <f>D141*10%</f>
        <v>194</v>
      </c>
      <c r="L141" s="45">
        <v>0</v>
      </c>
      <c r="M141" s="45">
        <v>0</v>
      </c>
      <c r="N141" s="52">
        <f t="shared" si="10"/>
        <v>252.2</v>
      </c>
      <c r="O141" s="52">
        <f t="shared" si="13"/>
        <v>1687.8</v>
      </c>
      <c r="P141" s="52">
        <v>0</v>
      </c>
      <c r="W141" s="10"/>
    </row>
    <row r="142" spans="1:23" ht="27" customHeight="1" x14ac:dyDescent="0.2">
      <c r="A142" s="91">
        <v>133</v>
      </c>
      <c r="B142" s="152" t="s">
        <v>121</v>
      </c>
      <c r="C142" s="99" t="s">
        <v>226</v>
      </c>
      <c r="D142" s="128">
        <v>2249</v>
      </c>
      <c r="E142" s="99">
        <v>1000</v>
      </c>
      <c r="F142" s="117">
        <v>0</v>
      </c>
      <c r="G142" s="101">
        <v>250</v>
      </c>
      <c r="H142" s="101">
        <v>0</v>
      </c>
      <c r="I142" s="101">
        <f t="shared" si="11"/>
        <v>3499</v>
      </c>
      <c r="J142" s="45">
        <f t="shared" si="12"/>
        <v>97.47</v>
      </c>
      <c r="K142" s="45">
        <f>(D142+E142)*11%</f>
        <v>357.39</v>
      </c>
      <c r="L142" s="99">
        <v>0</v>
      </c>
      <c r="M142" s="99">
        <v>0</v>
      </c>
      <c r="N142" s="52">
        <f t="shared" si="10"/>
        <v>454.86</v>
      </c>
      <c r="O142" s="52">
        <f t="shared" si="13"/>
        <v>3044.14</v>
      </c>
      <c r="P142" s="52">
        <v>0</v>
      </c>
      <c r="W142" s="10"/>
    </row>
    <row r="143" spans="1:23" ht="27" customHeight="1" x14ac:dyDescent="0.2">
      <c r="A143" s="91">
        <v>134</v>
      </c>
      <c r="B143" s="131" t="s">
        <v>27</v>
      </c>
      <c r="C143" s="99" t="s">
        <v>383</v>
      </c>
      <c r="D143" s="117">
        <v>2375</v>
      </c>
      <c r="E143" s="117">
        <v>1000</v>
      </c>
      <c r="F143" s="117">
        <v>0</v>
      </c>
      <c r="G143" s="117">
        <v>250</v>
      </c>
      <c r="H143" s="101">
        <v>0</v>
      </c>
      <c r="I143" s="101">
        <f t="shared" si="11"/>
        <v>3625</v>
      </c>
      <c r="J143" s="45">
        <f t="shared" si="12"/>
        <v>101.25</v>
      </c>
      <c r="K143" s="45">
        <f>(D143+E143)*11%</f>
        <v>371.25</v>
      </c>
      <c r="L143" s="99">
        <v>0</v>
      </c>
      <c r="M143" s="99">
        <v>0</v>
      </c>
      <c r="N143" s="52">
        <f t="shared" si="10"/>
        <v>472.5</v>
      </c>
      <c r="O143" s="52">
        <f t="shared" si="13"/>
        <v>3152.5</v>
      </c>
      <c r="P143" s="52">
        <v>0</v>
      </c>
      <c r="W143" s="10"/>
    </row>
    <row r="144" spans="1:23" ht="27" customHeight="1" x14ac:dyDescent="0.2">
      <c r="A144" s="91">
        <v>135</v>
      </c>
      <c r="B144" s="99" t="s">
        <v>235</v>
      </c>
      <c r="C144" s="99" t="s">
        <v>260</v>
      </c>
      <c r="D144" s="128">
        <v>1940</v>
      </c>
      <c r="E144" s="99">
        <v>0</v>
      </c>
      <c r="F144" s="117">
        <v>0</v>
      </c>
      <c r="G144" s="101">
        <v>0</v>
      </c>
      <c r="H144" s="101">
        <v>0</v>
      </c>
      <c r="I144" s="101">
        <f t="shared" si="11"/>
        <v>1940</v>
      </c>
      <c r="J144" s="45">
        <f t="shared" si="12"/>
        <v>58.2</v>
      </c>
      <c r="K144" s="45">
        <f>D144*10%</f>
        <v>194</v>
      </c>
      <c r="L144" s="45">
        <v>0</v>
      </c>
      <c r="M144" s="45">
        <v>0</v>
      </c>
      <c r="N144" s="52">
        <f t="shared" si="10"/>
        <v>252.2</v>
      </c>
      <c r="O144" s="52">
        <f t="shared" si="13"/>
        <v>1687.8</v>
      </c>
      <c r="P144" s="52">
        <v>0</v>
      </c>
    </row>
    <row r="145" spans="1:16" ht="27" customHeight="1" x14ac:dyDescent="0.2">
      <c r="A145" s="91">
        <v>136</v>
      </c>
      <c r="B145" s="99" t="s">
        <v>397</v>
      </c>
      <c r="C145" s="99" t="s">
        <v>260</v>
      </c>
      <c r="D145" s="128">
        <v>1940</v>
      </c>
      <c r="E145" s="99">
        <v>0</v>
      </c>
      <c r="F145" s="117">
        <v>0</v>
      </c>
      <c r="G145" s="101">
        <v>0</v>
      </c>
      <c r="H145" s="101">
        <v>0</v>
      </c>
      <c r="I145" s="101">
        <f t="shared" si="11"/>
        <v>1940</v>
      </c>
      <c r="J145" s="45">
        <f t="shared" si="12"/>
        <v>58.2</v>
      </c>
      <c r="K145" s="45">
        <f>D145*10%</f>
        <v>194</v>
      </c>
      <c r="L145" s="45">
        <v>0</v>
      </c>
      <c r="M145" s="45">
        <v>0</v>
      </c>
      <c r="N145" s="52">
        <f t="shared" si="10"/>
        <v>252.2</v>
      </c>
      <c r="O145" s="52">
        <f t="shared" si="13"/>
        <v>1687.8</v>
      </c>
      <c r="P145" s="52">
        <v>0</v>
      </c>
    </row>
    <row r="146" spans="1:16" ht="27" customHeight="1" x14ac:dyDescent="0.2">
      <c r="A146" s="91">
        <v>137</v>
      </c>
      <c r="B146" s="99" t="s">
        <v>316</v>
      </c>
      <c r="C146" s="103" t="s">
        <v>384</v>
      </c>
      <c r="D146" s="128">
        <v>2328</v>
      </c>
      <c r="E146" s="99">
        <v>0</v>
      </c>
      <c r="F146" s="117">
        <v>0</v>
      </c>
      <c r="G146" s="101">
        <v>0</v>
      </c>
      <c r="H146" s="101">
        <v>0</v>
      </c>
      <c r="I146" s="101">
        <f t="shared" si="11"/>
        <v>2328</v>
      </c>
      <c r="J146" s="45">
        <f t="shared" si="12"/>
        <v>69.84</v>
      </c>
      <c r="K146" s="45">
        <f>D146*11%</f>
        <v>256.08</v>
      </c>
      <c r="L146" s="45">
        <v>0</v>
      </c>
      <c r="M146" s="45">
        <v>0</v>
      </c>
      <c r="N146" s="52">
        <f t="shared" si="10"/>
        <v>325.92</v>
      </c>
      <c r="O146" s="52">
        <f t="shared" si="13"/>
        <v>2002.08</v>
      </c>
      <c r="P146" s="52">
        <v>0</v>
      </c>
    </row>
    <row r="147" spans="1:16" ht="27" customHeight="1" x14ac:dyDescent="0.2">
      <c r="A147" s="91">
        <v>138</v>
      </c>
      <c r="B147" s="109" t="s">
        <v>947</v>
      </c>
      <c r="C147" s="99" t="s">
        <v>260</v>
      </c>
      <c r="D147" s="45">
        <v>1940</v>
      </c>
      <c r="E147" s="99">
        <v>0</v>
      </c>
      <c r="F147" s="117">
        <v>0</v>
      </c>
      <c r="G147" s="101">
        <v>0</v>
      </c>
      <c r="H147" s="101">
        <v>0</v>
      </c>
      <c r="I147" s="101">
        <f t="shared" si="11"/>
        <v>1940</v>
      </c>
      <c r="J147" s="45">
        <f t="shared" si="12"/>
        <v>58.2</v>
      </c>
      <c r="K147" s="45">
        <f>(D147+E147)*10%</f>
        <v>194</v>
      </c>
      <c r="L147" s="45">
        <v>0</v>
      </c>
      <c r="M147" s="45">
        <v>0</v>
      </c>
      <c r="N147" s="52">
        <f t="shared" si="10"/>
        <v>252.2</v>
      </c>
      <c r="O147" s="52">
        <f t="shared" si="13"/>
        <v>1687.8</v>
      </c>
      <c r="P147" s="52">
        <v>0</v>
      </c>
    </row>
    <row r="148" spans="1:16" ht="27" customHeight="1" x14ac:dyDescent="0.2">
      <c r="A148" s="91">
        <v>139</v>
      </c>
      <c r="B148" s="129" t="s">
        <v>933</v>
      </c>
      <c r="C148" s="99" t="s">
        <v>258</v>
      </c>
      <c r="D148" s="45">
        <v>2425</v>
      </c>
      <c r="E148" s="99">
        <v>0</v>
      </c>
      <c r="F148" s="117">
        <v>0</v>
      </c>
      <c r="G148" s="101">
        <v>0</v>
      </c>
      <c r="H148" s="101">
        <v>0</v>
      </c>
      <c r="I148" s="101">
        <f t="shared" si="11"/>
        <v>2425</v>
      </c>
      <c r="J148" s="45">
        <f t="shared" si="12"/>
        <v>72.75</v>
      </c>
      <c r="K148" s="45">
        <f>(D148+E148)*11%</f>
        <v>266.75</v>
      </c>
      <c r="L148" s="45">
        <v>0</v>
      </c>
      <c r="M148" s="45">
        <v>0</v>
      </c>
      <c r="N148" s="52">
        <f t="shared" si="10"/>
        <v>339.5</v>
      </c>
      <c r="O148" s="52">
        <f t="shared" si="13"/>
        <v>2085.5</v>
      </c>
      <c r="P148" s="52">
        <v>0</v>
      </c>
    </row>
    <row r="149" spans="1:16" ht="27" customHeight="1" x14ac:dyDescent="0.2">
      <c r="A149" s="91">
        <v>140</v>
      </c>
      <c r="B149" s="99" t="s">
        <v>134</v>
      </c>
      <c r="C149" s="99" t="s">
        <v>269</v>
      </c>
      <c r="D149" s="99">
        <v>2037</v>
      </c>
      <c r="E149" s="99">
        <v>0</v>
      </c>
      <c r="F149" s="117">
        <v>0</v>
      </c>
      <c r="G149" s="101">
        <v>0</v>
      </c>
      <c r="H149" s="101">
        <v>0</v>
      </c>
      <c r="I149" s="101">
        <f t="shared" si="11"/>
        <v>2037</v>
      </c>
      <c r="J149" s="45">
        <f t="shared" si="12"/>
        <v>61.11</v>
      </c>
      <c r="K149" s="45">
        <f>D149*11%</f>
        <v>224.07</v>
      </c>
      <c r="L149" s="45">
        <v>0</v>
      </c>
      <c r="M149" s="45">
        <v>0</v>
      </c>
      <c r="N149" s="52">
        <f t="shared" si="10"/>
        <v>285.18</v>
      </c>
      <c r="O149" s="52">
        <f t="shared" si="13"/>
        <v>1751.82</v>
      </c>
      <c r="P149" s="52">
        <v>0</v>
      </c>
    </row>
    <row r="150" spans="1:16" ht="27" customHeight="1" x14ac:dyDescent="0.2">
      <c r="A150" s="91">
        <v>141</v>
      </c>
      <c r="B150" s="99" t="s">
        <v>213</v>
      </c>
      <c r="C150" s="99" t="s">
        <v>258</v>
      </c>
      <c r="D150" s="128">
        <v>2425</v>
      </c>
      <c r="E150" s="99">
        <v>0</v>
      </c>
      <c r="F150" s="117">
        <v>0</v>
      </c>
      <c r="G150" s="101">
        <v>0</v>
      </c>
      <c r="H150" s="101">
        <v>0</v>
      </c>
      <c r="I150" s="101">
        <f t="shared" si="11"/>
        <v>2425</v>
      </c>
      <c r="J150" s="45">
        <f t="shared" si="12"/>
        <v>72.75</v>
      </c>
      <c r="K150" s="45">
        <f>D150*11%</f>
        <v>266.75</v>
      </c>
      <c r="L150" s="45">
        <v>0</v>
      </c>
      <c r="M150" s="45">
        <v>0</v>
      </c>
      <c r="N150" s="52">
        <f t="shared" si="10"/>
        <v>339.5</v>
      </c>
      <c r="O150" s="52">
        <f t="shared" si="13"/>
        <v>2085.5</v>
      </c>
      <c r="P150" s="52">
        <v>0</v>
      </c>
    </row>
    <row r="151" spans="1:16" ht="27" customHeight="1" x14ac:dyDescent="0.2">
      <c r="A151" s="91">
        <v>142</v>
      </c>
      <c r="B151" s="99" t="s">
        <v>255</v>
      </c>
      <c r="C151" s="99" t="s">
        <v>388</v>
      </c>
      <c r="D151" s="154">
        <v>5787</v>
      </c>
      <c r="E151" s="103">
        <v>1800</v>
      </c>
      <c r="F151" s="117">
        <v>0</v>
      </c>
      <c r="G151" s="101">
        <v>250</v>
      </c>
      <c r="H151" s="101">
        <v>2200</v>
      </c>
      <c r="I151" s="101">
        <f t="shared" si="11"/>
        <v>10037</v>
      </c>
      <c r="J151" s="45">
        <f t="shared" si="12"/>
        <v>227.61</v>
      </c>
      <c r="K151" s="45">
        <f>(D151+E151+F151)*13%</f>
        <v>986.31</v>
      </c>
      <c r="L151" s="45">
        <v>131.99</v>
      </c>
      <c r="M151" s="45">
        <v>101.97</v>
      </c>
      <c r="N151" s="52">
        <f t="shared" si="10"/>
        <v>1447.88</v>
      </c>
      <c r="O151" s="52">
        <f t="shared" si="13"/>
        <v>8589.1200000000008</v>
      </c>
      <c r="P151" s="52">
        <v>0</v>
      </c>
    </row>
    <row r="152" spans="1:16" ht="27" customHeight="1" x14ac:dyDescent="0.2">
      <c r="A152" s="91">
        <v>143</v>
      </c>
      <c r="B152" s="99" t="s">
        <v>77</v>
      </c>
      <c r="C152" s="99" t="s">
        <v>258</v>
      </c>
      <c r="D152" s="128">
        <v>2425</v>
      </c>
      <c r="E152" s="99">
        <v>0</v>
      </c>
      <c r="F152" s="117">
        <v>0</v>
      </c>
      <c r="G152" s="101">
        <v>0</v>
      </c>
      <c r="H152" s="101">
        <v>0</v>
      </c>
      <c r="I152" s="101">
        <f t="shared" si="11"/>
        <v>2425</v>
      </c>
      <c r="J152" s="45">
        <f t="shared" si="12"/>
        <v>72.75</v>
      </c>
      <c r="K152" s="45">
        <f>D152*11%</f>
        <v>266.75</v>
      </c>
      <c r="L152" s="45">
        <v>0</v>
      </c>
      <c r="M152" s="45">
        <v>0</v>
      </c>
      <c r="N152" s="52">
        <f t="shared" si="10"/>
        <v>339.5</v>
      </c>
      <c r="O152" s="52">
        <f t="shared" si="13"/>
        <v>2085.5</v>
      </c>
      <c r="P152" s="52">
        <v>0</v>
      </c>
    </row>
    <row r="153" spans="1:16" ht="27" customHeight="1" x14ac:dyDescent="0.2">
      <c r="A153" s="91">
        <v>144</v>
      </c>
      <c r="B153" s="99" t="s">
        <v>45</v>
      </c>
      <c r="C153" s="99" t="s">
        <v>263</v>
      </c>
      <c r="D153" s="45">
        <v>3081</v>
      </c>
      <c r="E153" s="45">
        <v>1000</v>
      </c>
      <c r="F153" s="117">
        <v>0</v>
      </c>
      <c r="G153" s="101">
        <v>250</v>
      </c>
      <c r="H153" s="101">
        <v>0</v>
      </c>
      <c r="I153" s="101">
        <f t="shared" si="11"/>
        <v>4331</v>
      </c>
      <c r="J153" s="45">
        <f t="shared" si="12"/>
        <v>122.43</v>
      </c>
      <c r="K153" s="45">
        <f>(D153+E153)*12%</f>
        <v>489.72</v>
      </c>
      <c r="L153" s="45">
        <v>0</v>
      </c>
      <c r="M153" s="45">
        <v>0</v>
      </c>
      <c r="N153" s="52">
        <f t="shared" si="10"/>
        <v>612.15</v>
      </c>
      <c r="O153" s="52">
        <f t="shared" si="13"/>
        <v>3718.85</v>
      </c>
      <c r="P153" s="52">
        <v>0</v>
      </c>
    </row>
    <row r="154" spans="1:16" ht="27" customHeight="1" x14ac:dyDescent="0.2">
      <c r="A154" s="91">
        <v>145</v>
      </c>
      <c r="B154" s="103" t="s">
        <v>355</v>
      </c>
      <c r="C154" s="99" t="s">
        <v>263</v>
      </c>
      <c r="D154" s="99">
        <v>3081</v>
      </c>
      <c r="E154" s="103">
        <v>1000</v>
      </c>
      <c r="F154" s="117">
        <v>0</v>
      </c>
      <c r="G154" s="101">
        <v>250</v>
      </c>
      <c r="H154" s="101">
        <v>0</v>
      </c>
      <c r="I154" s="101">
        <f t="shared" si="11"/>
        <v>4331</v>
      </c>
      <c r="J154" s="45">
        <f t="shared" si="12"/>
        <v>122.43</v>
      </c>
      <c r="K154" s="45">
        <f>(D154+E154)*12%</f>
        <v>489.72</v>
      </c>
      <c r="L154" s="45">
        <v>0</v>
      </c>
      <c r="M154" s="45">
        <v>0</v>
      </c>
      <c r="N154" s="52">
        <f t="shared" si="10"/>
        <v>612.15</v>
      </c>
      <c r="O154" s="52">
        <f t="shared" si="13"/>
        <v>3718.85</v>
      </c>
      <c r="P154" s="52">
        <v>0</v>
      </c>
    </row>
    <row r="155" spans="1:16" ht="27" customHeight="1" x14ac:dyDescent="0.2">
      <c r="A155" s="91">
        <v>146</v>
      </c>
      <c r="B155" s="131" t="s">
        <v>317</v>
      </c>
      <c r="C155" s="135" t="s">
        <v>234</v>
      </c>
      <c r="D155" s="117">
        <v>2375</v>
      </c>
      <c r="E155" s="117">
        <v>1000</v>
      </c>
      <c r="F155" s="117">
        <v>0</v>
      </c>
      <c r="G155" s="117">
        <v>250</v>
      </c>
      <c r="H155" s="101">
        <v>0</v>
      </c>
      <c r="I155" s="101">
        <f t="shared" si="11"/>
        <v>3625</v>
      </c>
      <c r="J155" s="45">
        <f t="shared" si="12"/>
        <v>101.25</v>
      </c>
      <c r="K155" s="45">
        <f>(D155+E155)*11%</f>
        <v>371.25</v>
      </c>
      <c r="L155" s="45">
        <v>0</v>
      </c>
      <c r="M155" s="45">
        <v>45.36</v>
      </c>
      <c r="N155" s="52">
        <f t="shared" si="10"/>
        <v>517.86</v>
      </c>
      <c r="O155" s="52">
        <f t="shared" si="13"/>
        <v>3107.14</v>
      </c>
      <c r="P155" s="52">
        <v>0</v>
      </c>
    </row>
    <row r="156" spans="1:16" ht="27" customHeight="1" x14ac:dyDescent="0.2">
      <c r="A156" s="91">
        <v>147</v>
      </c>
      <c r="B156" s="109" t="s">
        <v>934</v>
      </c>
      <c r="C156" s="99" t="s">
        <v>387</v>
      </c>
      <c r="D156" s="155">
        <v>2234</v>
      </c>
      <c r="E156" s="109">
        <v>1900</v>
      </c>
      <c r="F156" s="117">
        <v>0</v>
      </c>
      <c r="G156" s="45">
        <v>250</v>
      </c>
      <c r="H156" s="117">
        <v>0</v>
      </c>
      <c r="I156" s="101">
        <f t="shared" si="11"/>
        <v>4384</v>
      </c>
      <c r="J156" s="45">
        <f t="shared" si="12"/>
        <v>124.02</v>
      </c>
      <c r="K156" s="45">
        <f>(D156+E156)*12%</f>
        <v>496.08</v>
      </c>
      <c r="L156" s="45">
        <v>0</v>
      </c>
      <c r="M156" s="45">
        <v>0</v>
      </c>
      <c r="N156" s="52">
        <f t="shared" si="10"/>
        <v>620.1</v>
      </c>
      <c r="O156" s="52">
        <f t="shared" si="13"/>
        <v>3763.9</v>
      </c>
      <c r="P156" s="52">
        <v>0</v>
      </c>
    </row>
    <row r="157" spans="1:16" ht="27" customHeight="1" x14ac:dyDescent="0.2">
      <c r="A157" s="91">
        <v>148</v>
      </c>
      <c r="B157" s="99" t="s">
        <v>318</v>
      </c>
      <c r="C157" s="99" t="s">
        <v>90</v>
      </c>
      <c r="D157" s="99">
        <v>1668</v>
      </c>
      <c r="E157" s="99">
        <v>1000</v>
      </c>
      <c r="F157" s="117">
        <v>0</v>
      </c>
      <c r="G157" s="101">
        <v>250</v>
      </c>
      <c r="H157" s="101">
        <v>0</v>
      </c>
      <c r="I157" s="101">
        <f t="shared" si="11"/>
        <v>2918</v>
      </c>
      <c r="J157" s="45">
        <f t="shared" si="12"/>
        <v>80.040000000000006</v>
      </c>
      <c r="K157" s="45">
        <f>(D157+E157)*11%</f>
        <v>293.48</v>
      </c>
      <c r="L157" s="45">
        <v>0</v>
      </c>
      <c r="M157" s="45">
        <v>0</v>
      </c>
      <c r="N157" s="52">
        <f t="shared" si="10"/>
        <v>373.52</v>
      </c>
      <c r="O157" s="52">
        <f t="shared" si="13"/>
        <v>2544.48</v>
      </c>
      <c r="P157" s="52">
        <v>0</v>
      </c>
    </row>
    <row r="158" spans="1:16" ht="27" customHeight="1" x14ac:dyDescent="0.2">
      <c r="A158" s="91">
        <v>149</v>
      </c>
      <c r="B158" s="131" t="s">
        <v>214</v>
      </c>
      <c r="C158" s="135" t="s">
        <v>319</v>
      </c>
      <c r="D158" s="117">
        <v>5787</v>
      </c>
      <c r="E158" s="117">
        <v>1800</v>
      </c>
      <c r="F158" s="117">
        <v>0</v>
      </c>
      <c r="G158" s="117">
        <v>250</v>
      </c>
      <c r="H158" s="101">
        <v>0</v>
      </c>
      <c r="I158" s="101">
        <f t="shared" si="11"/>
        <v>7837</v>
      </c>
      <c r="J158" s="45">
        <f t="shared" si="12"/>
        <v>227.61</v>
      </c>
      <c r="K158" s="45">
        <f>(D158+E158)*13%</f>
        <v>986.31</v>
      </c>
      <c r="L158" s="45">
        <v>131.99</v>
      </c>
      <c r="M158" s="45">
        <v>101.97</v>
      </c>
      <c r="N158" s="52">
        <f t="shared" si="10"/>
        <v>1447.88</v>
      </c>
      <c r="O158" s="52">
        <f t="shared" si="13"/>
        <v>6389.12</v>
      </c>
      <c r="P158" s="52">
        <v>0</v>
      </c>
    </row>
    <row r="159" spans="1:16" ht="27" customHeight="1" x14ac:dyDescent="0.2">
      <c r="A159" s="91">
        <v>150</v>
      </c>
      <c r="B159" s="99" t="s">
        <v>983</v>
      </c>
      <c r="C159" s="99" t="s">
        <v>269</v>
      </c>
      <c r="D159" s="140">
        <v>2037</v>
      </c>
      <c r="E159" s="99">
        <v>0</v>
      </c>
      <c r="F159" s="117">
        <v>0</v>
      </c>
      <c r="G159" s="101">
        <v>0</v>
      </c>
      <c r="H159" s="101">
        <v>0</v>
      </c>
      <c r="I159" s="101">
        <f t="shared" si="11"/>
        <v>2037</v>
      </c>
      <c r="J159" s="45">
        <f t="shared" si="12"/>
        <v>61.11</v>
      </c>
      <c r="K159" s="45">
        <f>D159*11%</f>
        <v>224.07</v>
      </c>
      <c r="L159" s="45">
        <v>0</v>
      </c>
      <c r="M159" s="45">
        <v>0</v>
      </c>
      <c r="N159" s="52">
        <f t="shared" si="10"/>
        <v>285.18</v>
      </c>
      <c r="O159" s="52">
        <f t="shared" si="13"/>
        <v>1751.82</v>
      </c>
      <c r="P159" s="52">
        <v>0</v>
      </c>
    </row>
    <row r="160" spans="1:16" ht="27" customHeight="1" x14ac:dyDescent="0.2">
      <c r="A160" s="91">
        <v>151</v>
      </c>
      <c r="B160" s="45" t="s">
        <v>320</v>
      </c>
      <c r="C160" s="105" t="s">
        <v>378</v>
      </c>
      <c r="D160" s="156">
        <v>3081</v>
      </c>
      <c r="E160" s="99">
        <v>1000</v>
      </c>
      <c r="F160" s="117">
        <v>0</v>
      </c>
      <c r="G160" s="101">
        <v>250</v>
      </c>
      <c r="H160" s="101">
        <v>0</v>
      </c>
      <c r="I160" s="101">
        <f t="shared" si="11"/>
        <v>4331</v>
      </c>
      <c r="J160" s="45">
        <f t="shared" si="12"/>
        <v>122.43</v>
      </c>
      <c r="K160" s="45">
        <f>(D160+E160)*12%</f>
        <v>489.72</v>
      </c>
      <c r="L160" s="45">
        <v>0</v>
      </c>
      <c r="M160" s="45">
        <v>0</v>
      </c>
      <c r="N160" s="52">
        <f t="shared" si="10"/>
        <v>612.15</v>
      </c>
      <c r="O160" s="52">
        <f t="shared" si="13"/>
        <v>3718.85</v>
      </c>
      <c r="P160" s="52">
        <v>0</v>
      </c>
    </row>
    <row r="161" spans="1:16" ht="27" customHeight="1" x14ac:dyDescent="0.2">
      <c r="A161" s="91">
        <v>152</v>
      </c>
      <c r="B161" s="99" t="s">
        <v>81</v>
      </c>
      <c r="C161" s="99" t="s">
        <v>260</v>
      </c>
      <c r="D161" s="128">
        <v>1940</v>
      </c>
      <c r="E161" s="99">
        <v>0</v>
      </c>
      <c r="F161" s="117">
        <v>0</v>
      </c>
      <c r="G161" s="101">
        <v>0</v>
      </c>
      <c r="H161" s="101">
        <v>0</v>
      </c>
      <c r="I161" s="101">
        <f t="shared" si="11"/>
        <v>1940</v>
      </c>
      <c r="J161" s="45">
        <f t="shared" si="12"/>
        <v>58.2</v>
      </c>
      <c r="K161" s="45">
        <f>D161*10%</f>
        <v>194</v>
      </c>
      <c r="L161" s="45">
        <v>0</v>
      </c>
      <c r="M161" s="45">
        <v>0</v>
      </c>
      <c r="N161" s="52">
        <f t="shared" si="10"/>
        <v>252.2</v>
      </c>
      <c r="O161" s="52">
        <f t="shared" si="13"/>
        <v>1687.8</v>
      </c>
      <c r="P161" s="52">
        <v>0</v>
      </c>
    </row>
    <row r="162" spans="1:16" ht="27" customHeight="1" x14ac:dyDescent="0.2">
      <c r="A162" s="91">
        <v>153</v>
      </c>
      <c r="B162" s="148" t="s">
        <v>185</v>
      </c>
      <c r="C162" s="99" t="s">
        <v>386</v>
      </c>
      <c r="D162" s="117">
        <v>3241</v>
      </c>
      <c r="E162" s="117">
        <v>1000</v>
      </c>
      <c r="F162" s="117">
        <v>0</v>
      </c>
      <c r="G162" s="117">
        <v>250</v>
      </c>
      <c r="H162" s="101">
        <v>0</v>
      </c>
      <c r="I162" s="101">
        <f t="shared" si="11"/>
        <v>4491</v>
      </c>
      <c r="J162" s="45">
        <f t="shared" si="12"/>
        <v>127.23</v>
      </c>
      <c r="K162" s="45">
        <f>(D162+E162)*12%</f>
        <v>508.92</v>
      </c>
      <c r="L162" s="45">
        <v>0</v>
      </c>
      <c r="M162" s="45">
        <v>0</v>
      </c>
      <c r="N162" s="52">
        <f t="shared" si="10"/>
        <v>636.15</v>
      </c>
      <c r="O162" s="52">
        <f t="shared" si="13"/>
        <v>3854.85</v>
      </c>
      <c r="P162" s="52">
        <v>0</v>
      </c>
    </row>
    <row r="163" spans="1:16" ht="27" customHeight="1" x14ac:dyDescent="0.2">
      <c r="A163" s="91">
        <v>154</v>
      </c>
      <c r="B163" s="99" t="s">
        <v>321</v>
      </c>
      <c r="C163" s="99" t="s">
        <v>88</v>
      </c>
      <c r="D163" s="99">
        <v>1902</v>
      </c>
      <c r="E163" s="99">
        <v>1000</v>
      </c>
      <c r="F163" s="117">
        <v>0</v>
      </c>
      <c r="G163" s="101">
        <v>250</v>
      </c>
      <c r="H163" s="101">
        <v>0</v>
      </c>
      <c r="I163" s="101">
        <f t="shared" si="11"/>
        <v>3152</v>
      </c>
      <c r="J163" s="45">
        <f t="shared" si="12"/>
        <v>87.06</v>
      </c>
      <c r="K163" s="45">
        <f>(D163+E163)*11%</f>
        <v>319.22000000000003</v>
      </c>
      <c r="L163" s="45">
        <v>0</v>
      </c>
      <c r="M163" s="45">
        <v>0</v>
      </c>
      <c r="N163" s="52">
        <f t="shared" si="10"/>
        <v>406.28</v>
      </c>
      <c r="O163" s="52">
        <f t="shared" si="13"/>
        <v>2745.72</v>
      </c>
      <c r="P163" s="52">
        <v>0</v>
      </c>
    </row>
    <row r="164" spans="1:16" ht="27" customHeight="1" x14ac:dyDescent="0.2">
      <c r="A164" s="91">
        <v>155</v>
      </c>
      <c r="B164" s="99" t="s">
        <v>271</v>
      </c>
      <c r="C164" s="99" t="s">
        <v>260</v>
      </c>
      <c r="D164" s="99">
        <v>1940</v>
      </c>
      <c r="E164" s="99">
        <v>0</v>
      </c>
      <c r="F164" s="117">
        <v>0</v>
      </c>
      <c r="G164" s="101">
        <v>0</v>
      </c>
      <c r="H164" s="101">
        <v>0</v>
      </c>
      <c r="I164" s="101">
        <f t="shared" si="11"/>
        <v>1940</v>
      </c>
      <c r="J164" s="45">
        <f t="shared" si="12"/>
        <v>58.2</v>
      </c>
      <c r="K164" s="45">
        <f>D164*10%</f>
        <v>194</v>
      </c>
      <c r="L164" s="45">
        <v>0</v>
      </c>
      <c r="M164" s="45">
        <v>0</v>
      </c>
      <c r="N164" s="52">
        <f t="shared" si="10"/>
        <v>252.2</v>
      </c>
      <c r="O164" s="52">
        <f t="shared" si="13"/>
        <v>1687.8</v>
      </c>
      <c r="P164" s="52">
        <v>0</v>
      </c>
    </row>
    <row r="165" spans="1:16" ht="27" customHeight="1" x14ac:dyDescent="0.2">
      <c r="A165" s="91">
        <v>156</v>
      </c>
      <c r="B165" s="99" t="s">
        <v>236</v>
      </c>
      <c r="C165" s="99" t="s">
        <v>88</v>
      </c>
      <c r="D165" s="99">
        <v>1902</v>
      </c>
      <c r="E165" s="99">
        <v>1000</v>
      </c>
      <c r="F165" s="117">
        <v>0</v>
      </c>
      <c r="G165" s="101">
        <v>250</v>
      </c>
      <c r="H165" s="101">
        <v>0</v>
      </c>
      <c r="I165" s="101">
        <f t="shared" si="11"/>
        <v>3152</v>
      </c>
      <c r="J165" s="45">
        <f t="shared" si="12"/>
        <v>87.06</v>
      </c>
      <c r="K165" s="45">
        <f>(D165+E165)*11%</f>
        <v>319.22000000000003</v>
      </c>
      <c r="L165" s="45">
        <v>0</v>
      </c>
      <c r="M165" s="45">
        <v>0</v>
      </c>
      <c r="N165" s="52">
        <f t="shared" ref="N165:N196" si="14">J165+K165+L165+M165</f>
        <v>406.28</v>
      </c>
      <c r="O165" s="52">
        <f t="shared" si="13"/>
        <v>2745.72</v>
      </c>
      <c r="P165" s="52">
        <v>0</v>
      </c>
    </row>
    <row r="166" spans="1:16" ht="27" customHeight="1" x14ac:dyDescent="0.2">
      <c r="A166" s="91">
        <v>157</v>
      </c>
      <c r="B166" s="109" t="s">
        <v>798</v>
      </c>
      <c r="C166" s="99" t="s">
        <v>258</v>
      </c>
      <c r="D166" s="45">
        <v>2425</v>
      </c>
      <c r="E166" s="99">
        <v>0</v>
      </c>
      <c r="F166" s="117">
        <v>0</v>
      </c>
      <c r="G166" s="101">
        <v>0</v>
      </c>
      <c r="H166" s="101">
        <v>0</v>
      </c>
      <c r="I166" s="101">
        <f t="shared" si="11"/>
        <v>2425</v>
      </c>
      <c r="J166" s="45">
        <f t="shared" si="12"/>
        <v>72.75</v>
      </c>
      <c r="K166" s="45">
        <f>(D166+E166)*11%</f>
        <v>266.75</v>
      </c>
      <c r="L166" s="45">
        <v>0</v>
      </c>
      <c r="M166" s="45">
        <v>0</v>
      </c>
      <c r="N166" s="52">
        <f t="shared" si="14"/>
        <v>339.5</v>
      </c>
      <c r="O166" s="52">
        <f t="shared" si="13"/>
        <v>2085.5</v>
      </c>
      <c r="P166" s="52">
        <v>0</v>
      </c>
    </row>
    <row r="167" spans="1:16" ht="27" customHeight="1" x14ac:dyDescent="0.2">
      <c r="A167" s="91">
        <v>158</v>
      </c>
      <c r="B167" s="187" t="s">
        <v>1054</v>
      </c>
      <c r="C167" s="99" t="s">
        <v>260</v>
      </c>
      <c r="D167" s="99">
        <v>1940</v>
      </c>
      <c r="E167" s="99">
        <v>0</v>
      </c>
      <c r="F167" s="117">
        <v>0</v>
      </c>
      <c r="G167" s="101">
        <v>0</v>
      </c>
      <c r="H167" s="101">
        <v>0</v>
      </c>
      <c r="I167" s="101">
        <f t="shared" si="11"/>
        <v>1940</v>
      </c>
      <c r="J167" s="45">
        <f t="shared" si="12"/>
        <v>58.2</v>
      </c>
      <c r="K167" s="45">
        <f>(D167+E167)*10%</f>
        <v>194</v>
      </c>
      <c r="L167" s="45">
        <v>0</v>
      </c>
      <c r="M167" s="45">
        <v>0</v>
      </c>
      <c r="N167" s="52">
        <f t="shared" si="14"/>
        <v>252.2</v>
      </c>
      <c r="O167" s="52">
        <f t="shared" si="13"/>
        <v>1687.8</v>
      </c>
      <c r="P167" s="52">
        <v>0</v>
      </c>
    </row>
    <row r="168" spans="1:16" ht="27" customHeight="1" x14ac:dyDescent="0.2">
      <c r="A168" s="91">
        <v>159</v>
      </c>
      <c r="B168" s="99" t="s">
        <v>347</v>
      </c>
      <c r="C168" s="99" t="s">
        <v>260</v>
      </c>
      <c r="D168" s="99">
        <v>1940</v>
      </c>
      <c r="E168" s="99">
        <v>0</v>
      </c>
      <c r="F168" s="117">
        <v>0</v>
      </c>
      <c r="G168" s="101">
        <v>0</v>
      </c>
      <c r="H168" s="101">
        <v>0</v>
      </c>
      <c r="I168" s="101">
        <f t="shared" si="11"/>
        <v>1940</v>
      </c>
      <c r="J168" s="45">
        <f t="shared" si="12"/>
        <v>58.2</v>
      </c>
      <c r="K168" s="45">
        <f>(D168+E168)*10%</f>
        <v>194</v>
      </c>
      <c r="L168" s="45">
        <v>0</v>
      </c>
      <c r="M168" s="45">
        <v>0</v>
      </c>
      <c r="N168" s="52">
        <f t="shared" si="14"/>
        <v>252.2</v>
      </c>
      <c r="O168" s="52">
        <f t="shared" si="13"/>
        <v>1687.8</v>
      </c>
      <c r="P168" s="52">
        <v>0</v>
      </c>
    </row>
    <row r="169" spans="1:16" ht="27" customHeight="1" x14ac:dyDescent="0.2">
      <c r="A169" s="91">
        <v>160</v>
      </c>
      <c r="B169" s="99" t="s">
        <v>357</v>
      </c>
      <c r="C169" s="135" t="s">
        <v>124</v>
      </c>
      <c r="D169" s="117">
        <v>2920</v>
      </c>
      <c r="E169" s="126">
        <v>1000</v>
      </c>
      <c r="F169" s="103">
        <v>0</v>
      </c>
      <c r="G169" s="103">
        <v>250</v>
      </c>
      <c r="H169" s="101">
        <v>0</v>
      </c>
      <c r="I169" s="101">
        <f t="shared" si="11"/>
        <v>4170</v>
      </c>
      <c r="J169" s="45">
        <f t="shared" si="12"/>
        <v>117.6</v>
      </c>
      <c r="K169" s="45">
        <f>(D169+E169)*11%</f>
        <v>431.2</v>
      </c>
      <c r="L169" s="45">
        <v>0</v>
      </c>
      <c r="M169" s="45">
        <v>0</v>
      </c>
      <c r="N169" s="52">
        <f t="shared" si="14"/>
        <v>548.79999999999995</v>
      </c>
      <c r="O169" s="52">
        <f t="shared" si="13"/>
        <v>3621.2</v>
      </c>
      <c r="P169" s="52">
        <v>0</v>
      </c>
    </row>
    <row r="170" spans="1:16" ht="27" customHeight="1" x14ac:dyDescent="0.2">
      <c r="A170" s="91">
        <v>161</v>
      </c>
      <c r="B170" s="99" t="s">
        <v>149</v>
      </c>
      <c r="C170" s="105" t="s">
        <v>378</v>
      </c>
      <c r="D170" s="99">
        <v>3081</v>
      </c>
      <c r="E170" s="99">
        <v>1000</v>
      </c>
      <c r="F170" s="117">
        <v>0</v>
      </c>
      <c r="G170" s="101">
        <v>250</v>
      </c>
      <c r="H170" s="101">
        <v>0</v>
      </c>
      <c r="I170" s="101">
        <f t="shared" si="11"/>
        <v>4331</v>
      </c>
      <c r="J170" s="45">
        <f t="shared" si="12"/>
        <v>122.43</v>
      </c>
      <c r="K170" s="45">
        <f>(D170+E170)*12%</f>
        <v>489.72</v>
      </c>
      <c r="L170" s="45">
        <v>0</v>
      </c>
      <c r="M170" s="45">
        <v>54.85</v>
      </c>
      <c r="N170" s="52">
        <f t="shared" si="14"/>
        <v>667</v>
      </c>
      <c r="O170" s="52">
        <f t="shared" si="13"/>
        <v>3664</v>
      </c>
      <c r="P170" s="52">
        <v>0</v>
      </c>
    </row>
    <row r="171" spans="1:16" ht="27" customHeight="1" x14ac:dyDescent="0.2">
      <c r="A171" s="91">
        <v>162</v>
      </c>
      <c r="B171" s="148" t="s">
        <v>237</v>
      </c>
      <c r="C171" s="135" t="s">
        <v>392</v>
      </c>
      <c r="D171" s="117">
        <v>2631</v>
      </c>
      <c r="E171" s="117">
        <v>1000</v>
      </c>
      <c r="F171" s="117">
        <v>0</v>
      </c>
      <c r="G171" s="117">
        <v>250</v>
      </c>
      <c r="H171" s="101">
        <v>0</v>
      </c>
      <c r="I171" s="101">
        <f t="shared" si="11"/>
        <v>3881</v>
      </c>
      <c r="J171" s="45">
        <f t="shared" si="12"/>
        <v>108.93</v>
      </c>
      <c r="K171" s="45">
        <f>(D171+E171)*11%</f>
        <v>399.41</v>
      </c>
      <c r="L171" s="45">
        <v>0</v>
      </c>
      <c r="M171" s="45">
        <v>48.8</v>
      </c>
      <c r="N171" s="52">
        <f t="shared" si="14"/>
        <v>557.14</v>
      </c>
      <c r="O171" s="52">
        <f t="shared" si="13"/>
        <v>3323.86</v>
      </c>
      <c r="P171" s="52">
        <v>0</v>
      </c>
    </row>
    <row r="172" spans="1:16" ht="27" customHeight="1" x14ac:dyDescent="0.2">
      <c r="A172" s="91">
        <v>163</v>
      </c>
      <c r="B172" s="99" t="s">
        <v>135</v>
      </c>
      <c r="C172" s="99" t="s">
        <v>226</v>
      </c>
      <c r="D172" s="99">
        <v>2249</v>
      </c>
      <c r="E172" s="103">
        <v>1000</v>
      </c>
      <c r="F172" s="117">
        <v>0</v>
      </c>
      <c r="G172" s="101">
        <v>250</v>
      </c>
      <c r="H172" s="101">
        <v>0</v>
      </c>
      <c r="I172" s="101">
        <f t="shared" si="11"/>
        <v>3499</v>
      </c>
      <c r="J172" s="45">
        <f t="shared" si="12"/>
        <v>97.47</v>
      </c>
      <c r="K172" s="45">
        <f>(D172+E172)*11%</f>
        <v>357.39</v>
      </c>
      <c r="L172" s="45">
        <v>0</v>
      </c>
      <c r="M172" s="45">
        <v>0</v>
      </c>
      <c r="N172" s="52">
        <f t="shared" si="14"/>
        <v>454.86</v>
      </c>
      <c r="O172" s="52">
        <f t="shared" si="13"/>
        <v>3044.14</v>
      </c>
      <c r="P172" s="52">
        <v>0</v>
      </c>
    </row>
    <row r="173" spans="1:16" ht="27" customHeight="1" x14ac:dyDescent="0.2">
      <c r="A173" s="91">
        <v>164</v>
      </c>
      <c r="B173" s="99" t="s">
        <v>215</v>
      </c>
      <c r="C173" s="99" t="s">
        <v>258</v>
      </c>
      <c r="D173" s="99">
        <v>2425</v>
      </c>
      <c r="E173" s="99">
        <v>0</v>
      </c>
      <c r="F173" s="117">
        <v>0</v>
      </c>
      <c r="G173" s="101">
        <v>0</v>
      </c>
      <c r="H173" s="101">
        <v>0</v>
      </c>
      <c r="I173" s="101">
        <f t="shared" si="11"/>
        <v>2425</v>
      </c>
      <c r="J173" s="45">
        <f t="shared" si="12"/>
        <v>72.75</v>
      </c>
      <c r="K173" s="45">
        <f>D173*11%</f>
        <v>266.75</v>
      </c>
      <c r="L173" s="45">
        <v>0</v>
      </c>
      <c r="M173" s="45">
        <v>0</v>
      </c>
      <c r="N173" s="52">
        <f t="shared" si="14"/>
        <v>339.5</v>
      </c>
      <c r="O173" s="52">
        <f t="shared" si="13"/>
        <v>2085.5</v>
      </c>
      <c r="P173" s="52">
        <v>0</v>
      </c>
    </row>
    <row r="174" spans="1:16" ht="27" customHeight="1" x14ac:dyDescent="0.2">
      <c r="A174" s="91">
        <v>165</v>
      </c>
      <c r="B174" s="131" t="s">
        <v>238</v>
      </c>
      <c r="C174" s="99" t="s">
        <v>227</v>
      </c>
      <c r="D174" s="117">
        <v>1831</v>
      </c>
      <c r="E174" s="117">
        <v>1000</v>
      </c>
      <c r="F174" s="117">
        <v>0</v>
      </c>
      <c r="G174" s="117">
        <v>250</v>
      </c>
      <c r="H174" s="101">
        <v>0</v>
      </c>
      <c r="I174" s="101">
        <f t="shared" si="11"/>
        <v>3081</v>
      </c>
      <c r="J174" s="45">
        <f t="shared" si="12"/>
        <v>84.93</v>
      </c>
      <c r="K174" s="45">
        <f>(D174+E174)*11%</f>
        <v>311.41000000000003</v>
      </c>
      <c r="L174" s="45">
        <v>0</v>
      </c>
      <c r="M174" s="45">
        <v>38.049999999999997</v>
      </c>
      <c r="N174" s="52">
        <f t="shared" si="14"/>
        <v>434.39</v>
      </c>
      <c r="O174" s="52">
        <f t="shared" si="13"/>
        <v>2646.61</v>
      </c>
      <c r="P174" s="52">
        <v>0</v>
      </c>
    </row>
    <row r="175" spans="1:16" ht="27" customHeight="1" x14ac:dyDescent="0.2">
      <c r="A175" s="91">
        <v>166</v>
      </c>
      <c r="B175" s="131" t="s">
        <v>770</v>
      </c>
      <c r="C175" s="99" t="s">
        <v>263</v>
      </c>
      <c r="D175" s="117">
        <v>3081</v>
      </c>
      <c r="E175" s="117">
        <v>1000</v>
      </c>
      <c r="F175" s="117">
        <v>0</v>
      </c>
      <c r="G175" s="117">
        <v>250</v>
      </c>
      <c r="H175" s="101">
        <v>0</v>
      </c>
      <c r="I175" s="101">
        <f t="shared" si="11"/>
        <v>4331</v>
      </c>
      <c r="J175" s="45">
        <f t="shared" si="12"/>
        <v>122.43</v>
      </c>
      <c r="K175" s="45">
        <f>(D175+E175)*12%</f>
        <v>489.72</v>
      </c>
      <c r="L175" s="45">
        <v>0</v>
      </c>
      <c r="M175" s="45">
        <v>0</v>
      </c>
      <c r="N175" s="52">
        <f t="shared" si="14"/>
        <v>612.15</v>
      </c>
      <c r="O175" s="52">
        <f t="shared" si="13"/>
        <v>3718.85</v>
      </c>
      <c r="P175" s="52">
        <v>0</v>
      </c>
    </row>
    <row r="176" spans="1:16" ht="27" customHeight="1" x14ac:dyDescent="0.2">
      <c r="A176" s="91">
        <v>167</v>
      </c>
      <c r="B176" s="149" t="s">
        <v>935</v>
      </c>
      <c r="C176" s="99" t="s">
        <v>88</v>
      </c>
      <c r="D176" s="150">
        <v>1902</v>
      </c>
      <c r="E176" s="117">
        <v>1000</v>
      </c>
      <c r="F176" s="117">
        <v>0</v>
      </c>
      <c r="G176" s="117">
        <v>250</v>
      </c>
      <c r="H176" s="101">
        <v>0</v>
      </c>
      <c r="I176" s="101">
        <f t="shared" si="11"/>
        <v>3152</v>
      </c>
      <c r="J176" s="45">
        <f t="shared" si="12"/>
        <v>87.06</v>
      </c>
      <c r="K176" s="45">
        <f>(D176+E176)*11%</f>
        <v>319.22000000000003</v>
      </c>
      <c r="L176" s="45">
        <v>0</v>
      </c>
      <c r="M176" s="45">
        <v>0</v>
      </c>
      <c r="N176" s="52">
        <f t="shared" si="14"/>
        <v>406.28</v>
      </c>
      <c r="O176" s="52">
        <f t="shared" si="13"/>
        <v>2745.72</v>
      </c>
      <c r="P176" s="52">
        <v>0</v>
      </c>
    </row>
    <row r="177" spans="1:16" ht="27" customHeight="1" x14ac:dyDescent="0.2">
      <c r="A177" s="91">
        <v>168</v>
      </c>
      <c r="B177" s="129" t="s">
        <v>936</v>
      </c>
      <c r="C177" s="99" t="s">
        <v>258</v>
      </c>
      <c r="D177" s="45">
        <v>2425</v>
      </c>
      <c r="E177" s="117">
        <v>0</v>
      </c>
      <c r="F177" s="117">
        <v>0</v>
      </c>
      <c r="G177" s="117">
        <v>0</v>
      </c>
      <c r="H177" s="101">
        <v>0</v>
      </c>
      <c r="I177" s="101">
        <f t="shared" si="11"/>
        <v>2425</v>
      </c>
      <c r="J177" s="45">
        <f t="shared" si="12"/>
        <v>72.75</v>
      </c>
      <c r="K177" s="45">
        <f>(D177+E177)*11%</f>
        <v>266.75</v>
      </c>
      <c r="L177" s="45">
        <v>0</v>
      </c>
      <c r="M177" s="45">
        <v>0</v>
      </c>
      <c r="N177" s="52">
        <f t="shared" si="14"/>
        <v>339.5</v>
      </c>
      <c r="O177" s="52">
        <f t="shared" si="13"/>
        <v>2085.5</v>
      </c>
      <c r="P177" s="52">
        <v>0</v>
      </c>
    </row>
    <row r="178" spans="1:16" ht="27" customHeight="1" x14ac:dyDescent="0.2">
      <c r="A178" s="91">
        <v>169</v>
      </c>
      <c r="B178" s="152" t="s">
        <v>272</v>
      </c>
      <c r="C178" s="99" t="s">
        <v>258</v>
      </c>
      <c r="D178" s="128">
        <v>2425</v>
      </c>
      <c r="E178" s="99">
        <v>0</v>
      </c>
      <c r="F178" s="117">
        <v>0</v>
      </c>
      <c r="G178" s="101">
        <v>0</v>
      </c>
      <c r="H178" s="101">
        <v>0</v>
      </c>
      <c r="I178" s="101">
        <f t="shared" si="11"/>
        <v>2425</v>
      </c>
      <c r="J178" s="45">
        <f t="shared" si="12"/>
        <v>72.75</v>
      </c>
      <c r="K178" s="45">
        <f>D178*11%</f>
        <v>266.75</v>
      </c>
      <c r="L178" s="45">
        <v>0</v>
      </c>
      <c r="M178" s="45">
        <v>0</v>
      </c>
      <c r="N178" s="52">
        <f t="shared" si="14"/>
        <v>339.5</v>
      </c>
      <c r="O178" s="52">
        <f t="shared" si="13"/>
        <v>2085.5</v>
      </c>
      <c r="P178" s="52">
        <v>0</v>
      </c>
    </row>
    <row r="179" spans="1:16" ht="27" customHeight="1" x14ac:dyDescent="0.2">
      <c r="A179" s="91">
        <v>170</v>
      </c>
      <c r="B179" s="99" t="s">
        <v>239</v>
      </c>
      <c r="C179" s="99" t="s">
        <v>260</v>
      </c>
      <c r="D179" s="128">
        <v>1940</v>
      </c>
      <c r="E179" s="99">
        <v>0</v>
      </c>
      <c r="F179" s="117">
        <v>0</v>
      </c>
      <c r="G179" s="101">
        <v>0</v>
      </c>
      <c r="H179" s="101">
        <v>0</v>
      </c>
      <c r="I179" s="101">
        <f t="shared" si="11"/>
        <v>1940</v>
      </c>
      <c r="J179" s="45">
        <f t="shared" si="12"/>
        <v>58.2</v>
      </c>
      <c r="K179" s="45">
        <f>D179*10%</f>
        <v>194</v>
      </c>
      <c r="L179" s="45">
        <v>0</v>
      </c>
      <c r="M179" s="45">
        <v>0</v>
      </c>
      <c r="N179" s="52">
        <f t="shared" si="14"/>
        <v>252.2</v>
      </c>
      <c r="O179" s="52">
        <f t="shared" si="13"/>
        <v>1687.8</v>
      </c>
      <c r="P179" s="52">
        <v>0</v>
      </c>
    </row>
    <row r="180" spans="1:16" ht="27" customHeight="1" x14ac:dyDescent="0.2">
      <c r="A180" s="91">
        <v>171</v>
      </c>
      <c r="B180" s="103" t="s">
        <v>273</v>
      </c>
      <c r="C180" s="99" t="s">
        <v>263</v>
      </c>
      <c r="D180" s="99">
        <v>3081</v>
      </c>
      <c r="E180" s="103">
        <v>1000</v>
      </c>
      <c r="F180" s="117">
        <v>0</v>
      </c>
      <c r="G180" s="101">
        <v>250</v>
      </c>
      <c r="H180" s="101">
        <v>0</v>
      </c>
      <c r="I180" s="101">
        <f t="shared" si="11"/>
        <v>4331</v>
      </c>
      <c r="J180" s="45">
        <f t="shared" si="12"/>
        <v>122.43</v>
      </c>
      <c r="K180" s="45">
        <f>(D180+E180)*12%</f>
        <v>489.72</v>
      </c>
      <c r="L180" s="45">
        <v>0</v>
      </c>
      <c r="M180" s="45">
        <v>0</v>
      </c>
      <c r="N180" s="52">
        <f t="shared" si="14"/>
        <v>612.15</v>
      </c>
      <c r="O180" s="52">
        <f t="shared" si="13"/>
        <v>3718.85</v>
      </c>
      <c r="P180" s="52">
        <v>0</v>
      </c>
    </row>
    <row r="181" spans="1:16" ht="27" customHeight="1" x14ac:dyDescent="0.2">
      <c r="A181" s="91">
        <v>172</v>
      </c>
      <c r="B181" s="103" t="s">
        <v>240</v>
      </c>
      <c r="C181" s="99" t="s">
        <v>263</v>
      </c>
      <c r="D181" s="137">
        <v>3081</v>
      </c>
      <c r="E181" s="104">
        <v>1000</v>
      </c>
      <c r="F181" s="117">
        <v>0</v>
      </c>
      <c r="G181" s="117">
        <v>250</v>
      </c>
      <c r="H181" s="101">
        <v>0</v>
      </c>
      <c r="I181" s="101">
        <f t="shared" si="11"/>
        <v>4331</v>
      </c>
      <c r="J181" s="45">
        <f t="shared" si="12"/>
        <v>122.43</v>
      </c>
      <c r="K181" s="45">
        <f>(D181+E181)*12%</f>
        <v>489.72</v>
      </c>
      <c r="L181" s="45">
        <v>0</v>
      </c>
      <c r="M181" s="45">
        <v>0</v>
      </c>
      <c r="N181" s="52">
        <f t="shared" si="14"/>
        <v>612.15</v>
      </c>
      <c r="O181" s="52">
        <f t="shared" si="13"/>
        <v>3718.85</v>
      </c>
      <c r="P181" s="52">
        <v>0</v>
      </c>
    </row>
    <row r="182" spans="1:16" ht="27" customHeight="1" x14ac:dyDescent="0.2">
      <c r="A182" s="91">
        <v>173</v>
      </c>
      <c r="B182" s="99" t="s">
        <v>334</v>
      </c>
      <c r="C182" s="99" t="s">
        <v>258</v>
      </c>
      <c r="D182" s="128">
        <v>2425</v>
      </c>
      <c r="E182" s="99">
        <v>0</v>
      </c>
      <c r="F182" s="117">
        <v>0</v>
      </c>
      <c r="G182" s="101">
        <v>0</v>
      </c>
      <c r="H182" s="101">
        <v>0</v>
      </c>
      <c r="I182" s="101">
        <f t="shared" si="11"/>
        <v>2425</v>
      </c>
      <c r="J182" s="45">
        <f t="shared" si="12"/>
        <v>72.75</v>
      </c>
      <c r="K182" s="45">
        <f>D182*11%</f>
        <v>266.75</v>
      </c>
      <c r="L182" s="45">
        <v>0</v>
      </c>
      <c r="M182" s="45">
        <v>0</v>
      </c>
      <c r="N182" s="52">
        <f t="shared" si="14"/>
        <v>339.5</v>
      </c>
      <c r="O182" s="52">
        <f t="shared" si="13"/>
        <v>2085.5</v>
      </c>
      <c r="P182" s="52">
        <v>0</v>
      </c>
    </row>
    <row r="183" spans="1:16" ht="27" customHeight="1" x14ac:dyDescent="0.2">
      <c r="A183" s="91">
        <v>174</v>
      </c>
      <c r="B183" s="129" t="s">
        <v>916</v>
      </c>
      <c r="C183" s="105" t="s">
        <v>91</v>
      </c>
      <c r="D183" s="158">
        <v>1902</v>
      </c>
      <c r="E183" s="99">
        <v>1000</v>
      </c>
      <c r="F183" s="117">
        <v>0</v>
      </c>
      <c r="G183" s="101">
        <v>250</v>
      </c>
      <c r="H183" s="101">
        <v>0</v>
      </c>
      <c r="I183" s="101">
        <f t="shared" si="11"/>
        <v>3152</v>
      </c>
      <c r="J183" s="45">
        <f t="shared" si="12"/>
        <v>87.06</v>
      </c>
      <c r="K183" s="45">
        <f>(D183+E183)*11%</f>
        <v>319.22000000000003</v>
      </c>
      <c r="L183" s="45">
        <v>0</v>
      </c>
      <c r="M183" s="45">
        <v>0</v>
      </c>
      <c r="N183" s="52">
        <f t="shared" si="14"/>
        <v>406.28</v>
      </c>
      <c r="O183" s="52">
        <f t="shared" si="13"/>
        <v>2745.72</v>
      </c>
      <c r="P183" s="52">
        <v>0</v>
      </c>
    </row>
    <row r="184" spans="1:16" ht="27" customHeight="1" x14ac:dyDescent="0.2">
      <c r="A184" s="91">
        <v>175</v>
      </c>
      <c r="B184" s="99" t="s">
        <v>252</v>
      </c>
      <c r="C184" s="99" t="s">
        <v>386</v>
      </c>
      <c r="D184" s="133">
        <v>3241</v>
      </c>
      <c r="E184" s="99">
        <v>1000</v>
      </c>
      <c r="F184" s="117">
        <v>0</v>
      </c>
      <c r="G184" s="101">
        <v>250</v>
      </c>
      <c r="H184" s="101">
        <v>0</v>
      </c>
      <c r="I184" s="101">
        <f t="shared" si="11"/>
        <v>4491</v>
      </c>
      <c r="J184" s="45">
        <f t="shared" si="12"/>
        <v>127.23</v>
      </c>
      <c r="K184" s="45">
        <f>(D184+E184)*12%</f>
        <v>508.92</v>
      </c>
      <c r="L184" s="45">
        <v>0</v>
      </c>
      <c r="M184" s="45">
        <v>0</v>
      </c>
      <c r="N184" s="52">
        <f t="shared" si="14"/>
        <v>636.15</v>
      </c>
      <c r="O184" s="52">
        <f t="shared" si="13"/>
        <v>3854.85</v>
      </c>
      <c r="P184" s="52">
        <v>0</v>
      </c>
    </row>
    <row r="185" spans="1:16" ht="27" customHeight="1" x14ac:dyDescent="0.2">
      <c r="A185" s="91">
        <v>176</v>
      </c>
      <c r="B185" s="103" t="s">
        <v>254</v>
      </c>
      <c r="C185" s="99" t="s">
        <v>88</v>
      </c>
      <c r="D185" s="117">
        <v>1902</v>
      </c>
      <c r="E185" s="117">
        <v>1000</v>
      </c>
      <c r="F185" s="117">
        <v>0</v>
      </c>
      <c r="G185" s="117">
        <v>250</v>
      </c>
      <c r="H185" s="101">
        <v>0</v>
      </c>
      <c r="I185" s="101">
        <f t="shared" si="11"/>
        <v>3152</v>
      </c>
      <c r="J185" s="45">
        <f t="shared" si="12"/>
        <v>87.06</v>
      </c>
      <c r="K185" s="45">
        <f>(D185+E185)*11%</f>
        <v>319.22000000000003</v>
      </c>
      <c r="L185" s="45">
        <v>0</v>
      </c>
      <c r="M185" s="45">
        <v>0</v>
      </c>
      <c r="N185" s="52">
        <f t="shared" si="14"/>
        <v>406.28</v>
      </c>
      <c r="O185" s="52">
        <f t="shared" si="13"/>
        <v>2745.72</v>
      </c>
      <c r="P185" s="52">
        <v>0</v>
      </c>
    </row>
    <row r="186" spans="1:16" ht="25.5" x14ac:dyDescent="0.2">
      <c r="A186" s="91">
        <v>177</v>
      </c>
      <c r="B186" s="99" t="s">
        <v>241</v>
      </c>
      <c r="C186" s="99" t="s">
        <v>258</v>
      </c>
      <c r="D186" s="99">
        <v>2425</v>
      </c>
      <c r="E186" s="99">
        <v>0</v>
      </c>
      <c r="F186" s="117">
        <v>0</v>
      </c>
      <c r="G186" s="101">
        <v>0</v>
      </c>
      <c r="H186" s="101">
        <v>0</v>
      </c>
      <c r="I186" s="101">
        <f t="shared" si="11"/>
        <v>2425</v>
      </c>
      <c r="J186" s="45">
        <f t="shared" si="12"/>
        <v>72.75</v>
      </c>
      <c r="K186" s="45">
        <f>D186*11%</f>
        <v>266.75</v>
      </c>
      <c r="L186" s="45">
        <v>0</v>
      </c>
      <c r="M186" s="45">
        <v>0</v>
      </c>
      <c r="N186" s="52">
        <f t="shared" si="14"/>
        <v>339.5</v>
      </c>
      <c r="O186" s="52">
        <f t="shared" si="13"/>
        <v>2085.5</v>
      </c>
      <c r="P186" s="52">
        <v>0</v>
      </c>
    </row>
    <row r="187" spans="1:16" ht="25.5" x14ac:dyDescent="0.2">
      <c r="A187" s="91">
        <v>178</v>
      </c>
      <c r="B187" s="129" t="s">
        <v>948</v>
      </c>
      <c r="C187" s="99" t="s">
        <v>258</v>
      </c>
      <c r="D187" s="45">
        <v>2425</v>
      </c>
      <c r="E187" s="99">
        <v>0</v>
      </c>
      <c r="F187" s="117">
        <v>0</v>
      </c>
      <c r="G187" s="101">
        <v>0</v>
      </c>
      <c r="H187" s="101">
        <v>0</v>
      </c>
      <c r="I187" s="101">
        <f t="shared" si="11"/>
        <v>2425</v>
      </c>
      <c r="J187" s="45">
        <f t="shared" si="12"/>
        <v>72.75</v>
      </c>
      <c r="K187" s="45">
        <f>D187*11%</f>
        <v>266.75</v>
      </c>
      <c r="L187" s="45">
        <v>0</v>
      </c>
      <c r="M187" s="45">
        <v>0</v>
      </c>
      <c r="N187" s="52">
        <f t="shared" si="14"/>
        <v>339.5</v>
      </c>
      <c r="O187" s="52">
        <f t="shared" si="13"/>
        <v>2085.5</v>
      </c>
      <c r="P187" s="52">
        <v>0</v>
      </c>
    </row>
    <row r="188" spans="1:16" ht="25.5" x14ac:dyDescent="0.2">
      <c r="A188" s="91">
        <v>179</v>
      </c>
      <c r="B188" s="99" t="s">
        <v>322</v>
      </c>
      <c r="C188" s="157" t="s">
        <v>274</v>
      </c>
      <c r="D188" s="140">
        <v>1649</v>
      </c>
      <c r="E188" s="99">
        <v>0</v>
      </c>
      <c r="F188" s="117">
        <v>0</v>
      </c>
      <c r="G188" s="101">
        <v>0</v>
      </c>
      <c r="H188" s="101">
        <v>0</v>
      </c>
      <c r="I188" s="101">
        <f t="shared" si="11"/>
        <v>1649</v>
      </c>
      <c r="J188" s="45">
        <f t="shared" si="12"/>
        <v>49.47</v>
      </c>
      <c r="K188" s="45">
        <f>D188*10%</f>
        <v>164.9</v>
      </c>
      <c r="L188" s="45">
        <v>0</v>
      </c>
      <c r="M188" s="45">
        <v>22.16</v>
      </c>
      <c r="N188" s="52">
        <f t="shared" si="14"/>
        <v>236.53</v>
      </c>
      <c r="O188" s="52">
        <f t="shared" si="13"/>
        <v>1412.47</v>
      </c>
      <c r="P188" s="52">
        <v>0</v>
      </c>
    </row>
    <row r="189" spans="1:16" ht="25.5" x14ac:dyDescent="0.2">
      <c r="A189" s="91">
        <v>180</v>
      </c>
      <c r="B189" s="129" t="s">
        <v>965</v>
      </c>
      <c r="C189" s="99" t="s">
        <v>258</v>
      </c>
      <c r="D189" s="140">
        <v>2425</v>
      </c>
      <c r="E189" s="99">
        <v>0</v>
      </c>
      <c r="F189" s="117">
        <v>0</v>
      </c>
      <c r="G189" s="101">
        <v>0</v>
      </c>
      <c r="H189" s="101">
        <v>0</v>
      </c>
      <c r="I189" s="101">
        <f t="shared" si="11"/>
        <v>2425</v>
      </c>
      <c r="J189" s="45">
        <f t="shared" si="12"/>
        <v>72.75</v>
      </c>
      <c r="K189" s="45">
        <f>D189*11%</f>
        <v>266.75</v>
      </c>
      <c r="L189" s="45">
        <v>0</v>
      </c>
      <c r="M189" s="45">
        <v>0</v>
      </c>
      <c r="N189" s="52">
        <f t="shared" si="14"/>
        <v>339.5</v>
      </c>
      <c r="O189" s="52">
        <f t="shared" si="13"/>
        <v>2085.5</v>
      </c>
      <c r="P189" s="52">
        <v>0</v>
      </c>
    </row>
    <row r="190" spans="1:16" ht="25.5" x14ac:dyDescent="0.2">
      <c r="A190" s="91">
        <v>181</v>
      </c>
      <c r="B190" s="99" t="s">
        <v>769</v>
      </c>
      <c r="C190" s="99" t="s">
        <v>977</v>
      </c>
      <c r="D190" s="140">
        <v>5787</v>
      </c>
      <c r="E190" s="99">
        <v>1800</v>
      </c>
      <c r="F190" s="117"/>
      <c r="G190" s="101">
        <v>250</v>
      </c>
      <c r="H190" s="101">
        <v>0</v>
      </c>
      <c r="I190" s="101">
        <f t="shared" si="11"/>
        <v>7837</v>
      </c>
      <c r="J190" s="45">
        <f t="shared" si="12"/>
        <v>227.61</v>
      </c>
      <c r="K190" s="45">
        <f>(D190+E190)*13%</f>
        <v>986.31</v>
      </c>
      <c r="L190" s="45">
        <v>96.85</v>
      </c>
      <c r="M190" s="45">
        <v>101.97</v>
      </c>
      <c r="N190" s="52">
        <f t="shared" si="14"/>
        <v>1412.74</v>
      </c>
      <c r="O190" s="52">
        <f t="shared" si="13"/>
        <v>6424.26</v>
      </c>
      <c r="P190" s="52">
        <v>0</v>
      </c>
    </row>
    <row r="191" spans="1:16" ht="25.5" x14ac:dyDescent="0.2">
      <c r="A191" s="91">
        <v>182</v>
      </c>
      <c r="B191" s="45" t="s">
        <v>275</v>
      </c>
      <c r="C191" s="105" t="s">
        <v>87</v>
      </c>
      <c r="D191" s="45">
        <v>2920</v>
      </c>
      <c r="E191" s="45">
        <v>1000</v>
      </c>
      <c r="F191" s="117">
        <v>0</v>
      </c>
      <c r="G191" s="101">
        <v>250</v>
      </c>
      <c r="H191" s="101">
        <v>0</v>
      </c>
      <c r="I191" s="101">
        <f t="shared" si="11"/>
        <v>4170</v>
      </c>
      <c r="J191" s="45">
        <f t="shared" si="12"/>
        <v>117.6</v>
      </c>
      <c r="K191" s="45">
        <f>(D191+E191)*11%</f>
        <v>431.2</v>
      </c>
      <c r="L191" s="45">
        <v>0</v>
      </c>
      <c r="M191" s="45">
        <v>0</v>
      </c>
      <c r="N191" s="52">
        <f t="shared" si="14"/>
        <v>548.79999999999995</v>
      </c>
      <c r="O191" s="52">
        <f t="shared" si="13"/>
        <v>3621.2</v>
      </c>
      <c r="P191" s="52">
        <v>0</v>
      </c>
    </row>
    <row r="192" spans="1:16" ht="25.5" x14ac:dyDescent="0.2">
      <c r="A192" s="91">
        <v>183</v>
      </c>
      <c r="B192" s="103" t="s">
        <v>41</v>
      </c>
      <c r="C192" s="99" t="s">
        <v>383</v>
      </c>
      <c r="D192" s="45">
        <v>2375</v>
      </c>
      <c r="E192" s="45">
        <v>1000</v>
      </c>
      <c r="F192" s="117">
        <v>0</v>
      </c>
      <c r="G192" s="101">
        <v>250</v>
      </c>
      <c r="H192" s="101">
        <v>0</v>
      </c>
      <c r="I192" s="101">
        <f t="shared" si="11"/>
        <v>3625</v>
      </c>
      <c r="J192" s="45">
        <f t="shared" si="12"/>
        <v>101.25</v>
      </c>
      <c r="K192" s="45">
        <f>(D192+E192)*11%</f>
        <v>371.25</v>
      </c>
      <c r="L192" s="45">
        <v>0</v>
      </c>
      <c r="M192" s="45">
        <v>0</v>
      </c>
      <c r="N192" s="52">
        <f t="shared" si="14"/>
        <v>472.5</v>
      </c>
      <c r="O192" s="52">
        <f t="shared" si="13"/>
        <v>3152.5</v>
      </c>
      <c r="P192" s="52">
        <v>0</v>
      </c>
    </row>
    <row r="193" spans="1:16" ht="25.5" x14ac:dyDescent="0.2">
      <c r="A193" s="91">
        <v>184</v>
      </c>
      <c r="B193" s="129" t="s">
        <v>949</v>
      </c>
      <c r="C193" s="99" t="s">
        <v>258</v>
      </c>
      <c r="D193" s="45">
        <v>2425</v>
      </c>
      <c r="E193" s="45">
        <v>0</v>
      </c>
      <c r="F193" s="117">
        <v>0</v>
      </c>
      <c r="G193" s="101">
        <v>0</v>
      </c>
      <c r="H193" s="101">
        <v>0</v>
      </c>
      <c r="I193" s="101">
        <f t="shared" si="11"/>
        <v>2425</v>
      </c>
      <c r="J193" s="45">
        <f t="shared" si="12"/>
        <v>72.75</v>
      </c>
      <c r="K193" s="45">
        <f>(D193+E193)*11%</f>
        <v>266.75</v>
      </c>
      <c r="L193" s="45">
        <v>0</v>
      </c>
      <c r="M193" s="45">
        <v>0</v>
      </c>
      <c r="N193" s="52">
        <f t="shared" si="14"/>
        <v>339.5</v>
      </c>
      <c r="O193" s="52">
        <f t="shared" si="13"/>
        <v>2085.5</v>
      </c>
      <c r="P193" s="52">
        <v>0</v>
      </c>
    </row>
    <row r="194" spans="1:16" x14ac:dyDescent="0.2">
      <c r="A194" s="91">
        <v>185</v>
      </c>
      <c r="B194" s="99" t="s">
        <v>216</v>
      </c>
      <c r="C194" s="99" t="s">
        <v>90</v>
      </c>
      <c r="D194" s="99">
        <v>1668</v>
      </c>
      <c r="E194" s="99">
        <v>1000</v>
      </c>
      <c r="F194" s="117">
        <v>0</v>
      </c>
      <c r="G194" s="101">
        <v>250</v>
      </c>
      <c r="H194" s="101">
        <v>0</v>
      </c>
      <c r="I194" s="101">
        <f t="shared" si="11"/>
        <v>2918</v>
      </c>
      <c r="J194" s="45">
        <f t="shared" si="12"/>
        <v>80.040000000000006</v>
      </c>
      <c r="K194" s="45">
        <f>(D194+E194)*11%</f>
        <v>293.48</v>
      </c>
      <c r="L194" s="45">
        <v>0</v>
      </c>
      <c r="M194" s="45">
        <v>0</v>
      </c>
      <c r="N194" s="52">
        <f t="shared" si="14"/>
        <v>373.52</v>
      </c>
      <c r="O194" s="52">
        <f t="shared" si="13"/>
        <v>2544.48</v>
      </c>
      <c r="P194" s="52">
        <v>0</v>
      </c>
    </row>
    <row r="195" spans="1:16" ht="25.5" x14ac:dyDescent="0.2">
      <c r="A195" s="91">
        <v>186</v>
      </c>
      <c r="B195" s="99" t="s">
        <v>52</v>
      </c>
      <c r="C195" s="99" t="s">
        <v>370</v>
      </c>
      <c r="D195" s="117">
        <v>3404</v>
      </c>
      <c r="E195" s="117">
        <v>1000</v>
      </c>
      <c r="F195" s="117">
        <v>0</v>
      </c>
      <c r="G195" s="117">
        <v>250</v>
      </c>
      <c r="H195" s="101">
        <v>0</v>
      </c>
      <c r="I195" s="101">
        <f t="shared" si="11"/>
        <v>4654</v>
      </c>
      <c r="J195" s="45">
        <f t="shared" si="12"/>
        <v>132.12</v>
      </c>
      <c r="K195" s="117">
        <f>(D195+E195)*12%</f>
        <v>528.48</v>
      </c>
      <c r="L195" s="117">
        <v>0</v>
      </c>
      <c r="M195" s="117">
        <v>59.19</v>
      </c>
      <c r="N195" s="52">
        <f t="shared" si="14"/>
        <v>719.79</v>
      </c>
      <c r="O195" s="52">
        <f t="shared" si="13"/>
        <v>3934.21</v>
      </c>
      <c r="P195" s="52">
        <v>0</v>
      </c>
    </row>
    <row r="196" spans="1:16" ht="25.5" x14ac:dyDescent="0.2">
      <c r="A196" s="91">
        <v>187</v>
      </c>
      <c r="B196" s="99" t="s">
        <v>242</v>
      </c>
      <c r="C196" s="99" t="s">
        <v>260</v>
      </c>
      <c r="D196" s="128">
        <v>1940</v>
      </c>
      <c r="E196" s="99">
        <v>0</v>
      </c>
      <c r="F196" s="117">
        <v>0</v>
      </c>
      <c r="G196" s="101">
        <v>0</v>
      </c>
      <c r="H196" s="101">
        <v>0</v>
      </c>
      <c r="I196" s="101">
        <f t="shared" si="11"/>
        <v>1940</v>
      </c>
      <c r="J196" s="45">
        <f t="shared" si="12"/>
        <v>58.2</v>
      </c>
      <c r="K196" s="45">
        <f>D196*10%</f>
        <v>194</v>
      </c>
      <c r="L196" s="45">
        <v>0</v>
      </c>
      <c r="M196" s="45">
        <v>0</v>
      </c>
      <c r="N196" s="52">
        <f t="shared" si="14"/>
        <v>252.2</v>
      </c>
      <c r="O196" s="52">
        <f t="shared" si="13"/>
        <v>1687.8</v>
      </c>
      <c r="P196" s="52">
        <v>0</v>
      </c>
    </row>
    <row r="197" spans="1:16" ht="25.5" x14ac:dyDescent="0.2">
      <c r="A197" s="91">
        <v>188</v>
      </c>
      <c r="B197" s="129" t="s">
        <v>950</v>
      </c>
      <c r="C197" s="99" t="s">
        <v>258</v>
      </c>
      <c r="D197" s="45">
        <v>2425</v>
      </c>
      <c r="E197" s="117">
        <v>0</v>
      </c>
      <c r="F197" s="117">
        <v>0</v>
      </c>
      <c r="G197" s="117">
        <v>0</v>
      </c>
      <c r="H197" s="101">
        <v>0</v>
      </c>
      <c r="I197" s="101">
        <f t="shared" si="11"/>
        <v>2425</v>
      </c>
      <c r="J197" s="45">
        <f t="shared" si="12"/>
        <v>72.75</v>
      </c>
      <c r="K197" s="45">
        <f>(D197+E197)*11%</f>
        <v>266.75</v>
      </c>
      <c r="L197" s="45">
        <v>0</v>
      </c>
      <c r="M197" s="45">
        <v>0</v>
      </c>
      <c r="N197" s="52">
        <f t="shared" ref="N197:N228" si="15">J197+K197+L197+M197</f>
        <v>339.5</v>
      </c>
      <c r="O197" s="52">
        <f t="shared" si="13"/>
        <v>2085.5</v>
      </c>
      <c r="P197" s="52">
        <v>0</v>
      </c>
    </row>
    <row r="198" spans="1:16" ht="25.5" x14ac:dyDescent="0.2">
      <c r="A198" s="91">
        <v>189</v>
      </c>
      <c r="B198" s="109" t="s">
        <v>796</v>
      </c>
      <c r="C198" s="159" t="s">
        <v>276</v>
      </c>
      <c r="D198" s="45">
        <v>1358</v>
      </c>
      <c r="E198" s="99">
        <v>0</v>
      </c>
      <c r="F198" s="117">
        <v>0</v>
      </c>
      <c r="G198" s="101">
        <v>0</v>
      </c>
      <c r="H198" s="101">
        <v>0</v>
      </c>
      <c r="I198" s="101">
        <f t="shared" si="11"/>
        <v>1358</v>
      </c>
      <c r="J198" s="45">
        <f t="shared" si="12"/>
        <v>40.74</v>
      </c>
      <c r="K198" s="45">
        <f>(D198+E198)*10%</f>
        <v>135.80000000000001</v>
      </c>
      <c r="L198" s="45">
        <v>0</v>
      </c>
      <c r="M198" s="45">
        <v>0</v>
      </c>
      <c r="N198" s="52">
        <f t="shared" si="15"/>
        <v>176.54</v>
      </c>
      <c r="O198" s="52">
        <f t="shared" si="13"/>
        <v>1181.46</v>
      </c>
      <c r="P198" s="52">
        <v>0</v>
      </c>
    </row>
    <row r="199" spans="1:16" ht="25.5" x14ac:dyDescent="0.2">
      <c r="A199" s="91">
        <v>190</v>
      </c>
      <c r="B199" s="99" t="s">
        <v>156</v>
      </c>
      <c r="C199" s="99" t="s">
        <v>258</v>
      </c>
      <c r="D199" s="99">
        <v>2425</v>
      </c>
      <c r="E199" s="99">
        <v>0</v>
      </c>
      <c r="F199" s="117">
        <v>0</v>
      </c>
      <c r="G199" s="101">
        <v>0</v>
      </c>
      <c r="H199" s="101">
        <v>0</v>
      </c>
      <c r="I199" s="101">
        <f t="shared" si="11"/>
        <v>2425</v>
      </c>
      <c r="J199" s="45">
        <f t="shared" si="12"/>
        <v>72.75</v>
      </c>
      <c r="K199" s="45">
        <f>D199*11%</f>
        <v>266.75</v>
      </c>
      <c r="L199" s="45">
        <v>0</v>
      </c>
      <c r="M199" s="45">
        <v>0</v>
      </c>
      <c r="N199" s="52">
        <f t="shared" si="15"/>
        <v>339.5</v>
      </c>
      <c r="O199" s="52">
        <f t="shared" si="13"/>
        <v>2085.5</v>
      </c>
      <c r="P199" s="52">
        <v>0</v>
      </c>
    </row>
    <row r="200" spans="1:16" ht="25.5" x14ac:dyDescent="0.2">
      <c r="A200" s="91">
        <v>191</v>
      </c>
      <c r="B200" s="99" t="s">
        <v>243</v>
      </c>
      <c r="C200" s="99" t="s">
        <v>260</v>
      </c>
      <c r="D200" s="128">
        <v>1940</v>
      </c>
      <c r="E200" s="99">
        <v>0</v>
      </c>
      <c r="F200" s="101">
        <v>0</v>
      </c>
      <c r="G200" s="101">
        <v>0</v>
      </c>
      <c r="H200" s="101">
        <v>0</v>
      </c>
      <c r="I200" s="101">
        <f t="shared" si="11"/>
        <v>1940</v>
      </c>
      <c r="J200" s="45">
        <f t="shared" si="12"/>
        <v>58.2</v>
      </c>
      <c r="K200" s="45">
        <f>D200*10%</f>
        <v>194</v>
      </c>
      <c r="L200" s="45">
        <v>0</v>
      </c>
      <c r="M200" s="45">
        <v>0</v>
      </c>
      <c r="N200" s="52">
        <f t="shared" si="15"/>
        <v>252.2</v>
      </c>
      <c r="O200" s="52">
        <f t="shared" si="13"/>
        <v>1687.8</v>
      </c>
      <c r="P200" s="52">
        <v>0</v>
      </c>
    </row>
    <row r="201" spans="1:16" ht="25.5" x14ac:dyDescent="0.2">
      <c r="A201" s="91">
        <v>192</v>
      </c>
      <c r="B201" s="99" t="s">
        <v>54</v>
      </c>
      <c r="C201" s="99" t="s">
        <v>88</v>
      </c>
      <c r="D201" s="99">
        <v>1902</v>
      </c>
      <c r="E201" s="99">
        <v>1000</v>
      </c>
      <c r="F201" s="117">
        <v>0</v>
      </c>
      <c r="G201" s="101">
        <v>250</v>
      </c>
      <c r="H201" s="101">
        <v>0</v>
      </c>
      <c r="I201" s="101">
        <f t="shared" si="11"/>
        <v>3152</v>
      </c>
      <c r="J201" s="45">
        <f t="shared" si="12"/>
        <v>87.06</v>
      </c>
      <c r="K201" s="45">
        <f>(D201+E201)*11%</f>
        <v>319.22000000000003</v>
      </c>
      <c r="L201" s="45">
        <v>0</v>
      </c>
      <c r="M201" s="45">
        <v>0</v>
      </c>
      <c r="N201" s="52">
        <f t="shared" si="15"/>
        <v>406.28</v>
      </c>
      <c r="O201" s="52">
        <f t="shared" si="13"/>
        <v>2745.72</v>
      </c>
      <c r="P201" s="52">
        <v>0</v>
      </c>
    </row>
    <row r="202" spans="1:16" ht="25.5" x14ac:dyDescent="0.2">
      <c r="A202" s="91">
        <v>193</v>
      </c>
      <c r="B202" s="153" t="s">
        <v>244</v>
      </c>
      <c r="C202" s="135" t="s">
        <v>85</v>
      </c>
      <c r="D202" s="117">
        <v>2760</v>
      </c>
      <c r="E202" s="117">
        <v>1000</v>
      </c>
      <c r="F202" s="117">
        <v>0</v>
      </c>
      <c r="G202" s="117">
        <v>250</v>
      </c>
      <c r="H202" s="101">
        <v>0</v>
      </c>
      <c r="I202" s="101">
        <f t="shared" ref="I202:I265" si="16">(D202+E202+F202+G202+H202)</f>
        <v>4010</v>
      </c>
      <c r="J202" s="45">
        <f t="shared" ref="J202:J240" si="17">(D202+E202+F202)*3%</f>
        <v>112.8</v>
      </c>
      <c r="K202" s="45">
        <f>(D202+E202)*11%</f>
        <v>413.6</v>
      </c>
      <c r="L202" s="45">
        <v>0</v>
      </c>
      <c r="M202" s="45">
        <v>0</v>
      </c>
      <c r="N202" s="52">
        <f t="shared" si="15"/>
        <v>526.4</v>
      </c>
      <c r="O202" s="52">
        <f t="shared" ref="O202:O265" si="18">I202-N202</f>
        <v>3483.6</v>
      </c>
      <c r="P202" s="52">
        <v>0</v>
      </c>
    </row>
    <row r="203" spans="1:16" ht="25.5" x14ac:dyDescent="0.2">
      <c r="A203" s="91">
        <v>194</v>
      </c>
      <c r="B203" s="99" t="s">
        <v>136</v>
      </c>
      <c r="C203" s="159" t="s">
        <v>260</v>
      </c>
      <c r="D203" s="99">
        <v>1940</v>
      </c>
      <c r="E203" s="99">
        <v>0</v>
      </c>
      <c r="F203" s="117">
        <v>0</v>
      </c>
      <c r="G203" s="101">
        <v>0</v>
      </c>
      <c r="H203" s="101">
        <v>0</v>
      </c>
      <c r="I203" s="101">
        <f t="shared" si="16"/>
        <v>1940</v>
      </c>
      <c r="J203" s="45">
        <f t="shared" si="17"/>
        <v>58.2</v>
      </c>
      <c r="K203" s="45">
        <f>D203*10%</f>
        <v>194</v>
      </c>
      <c r="L203" s="45">
        <v>0</v>
      </c>
      <c r="M203" s="45">
        <v>0</v>
      </c>
      <c r="N203" s="52">
        <f t="shared" si="15"/>
        <v>252.2</v>
      </c>
      <c r="O203" s="52">
        <f t="shared" si="18"/>
        <v>1687.8</v>
      </c>
      <c r="P203" s="52">
        <v>0</v>
      </c>
    </row>
    <row r="204" spans="1:16" ht="25.5" x14ac:dyDescent="0.2">
      <c r="A204" s="91">
        <v>195</v>
      </c>
      <c r="B204" s="109" t="s">
        <v>799</v>
      </c>
      <c r="C204" s="99" t="s">
        <v>896</v>
      </c>
      <c r="D204" s="45">
        <v>1746</v>
      </c>
      <c r="E204" s="99">
        <v>0</v>
      </c>
      <c r="F204" s="117">
        <v>0</v>
      </c>
      <c r="G204" s="101">
        <v>0</v>
      </c>
      <c r="H204" s="101">
        <v>0</v>
      </c>
      <c r="I204" s="101">
        <f t="shared" si="16"/>
        <v>1746</v>
      </c>
      <c r="J204" s="45">
        <f t="shared" si="17"/>
        <v>52.38</v>
      </c>
      <c r="K204" s="45">
        <f>(D204+E204)*10%</f>
        <v>174.6</v>
      </c>
      <c r="L204" s="45">
        <v>0</v>
      </c>
      <c r="M204" s="45">
        <v>0</v>
      </c>
      <c r="N204" s="52">
        <f t="shared" si="15"/>
        <v>226.98</v>
      </c>
      <c r="O204" s="52">
        <f t="shared" si="18"/>
        <v>1519.02</v>
      </c>
      <c r="P204" s="52">
        <v>0</v>
      </c>
    </row>
    <row r="205" spans="1:16" ht="25.5" x14ac:dyDescent="0.2">
      <c r="A205" s="91">
        <v>196</v>
      </c>
      <c r="B205" s="99" t="s">
        <v>150</v>
      </c>
      <c r="C205" s="99" t="s">
        <v>383</v>
      </c>
      <c r="D205" s="99">
        <v>2375</v>
      </c>
      <c r="E205" s="99">
        <v>1000</v>
      </c>
      <c r="F205" s="117">
        <v>0</v>
      </c>
      <c r="G205" s="101">
        <v>250</v>
      </c>
      <c r="H205" s="101">
        <v>0</v>
      </c>
      <c r="I205" s="101">
        <f t="shared" si="16"/>
        <v>3625</v>
      </c>
      <c r="J205" s="45">
        <f t="shared" si="17"/>
        <v>101.25</v>
      </c>
      <c r="K205" s="45">
        <f>(D205+E205)*11%</f>
        <v>371.25</v>
      </c>
      <c r="L205" s="45">
        <v>0</v>
      </c>
      <c r="M205" s="45">
        <v>0</v>
      </c>
      <c r="N205" s="52">
        <f t="shared" si="15"/>
        <v>472.5</v>
      </c>
      <c r="O205" s="52">
        <f t="shared" si="18"/>
        <v>3152.5</v>
      </c>
      <c r="P205" s="52">
        <v>0</v>
      </c>
    </row>
    <row r="206" spans="1:16" ht="25.5" x14ac:dyDescent="0.2">
      <c r="A206" s="91">
        <v>197</v>
      </c>
      <c r="B206" s="103" t="s">
        <v>245</v>
      </c>
      <c r="C206" s="103" t="s">
        <v>91</v>
      </c>
      <c r="D206" s="137">
        <v>1902</v>
      </c>
      <c r="E206" s="104">
        <v>1000</v>
      </c>
      <c r="F206" s="117">
        <v>0</v>
      </c>
      <c r="G206" s="101">
        <v>250</v>
      </c>
      <c r="H206" s="101">
        <v>0</v>
      </c>
      <c r="I206" s="101">
        <f t="shared" si="16"/>
        <v>3152</v>
      </c>
      <c r="J206" s="45">
        <f t="shared" si="17"/>
        <v>87.06</v>
      </c>
      <c r="K206" s="45">
        <f>(D206+E206+F206)*11%</f>
        <v>319.22000000000003</v>
      </c>
      <c r="L206" s="45">
        <v>0</v>
      </c>
      <c r="M206" s="45">
        <v>0</v>
      </c>
      <c r="N206" s="52">
        <f t="shared" si="15"/>
        <v>406.28</v>
      </c>
      <c r="O206" s="52">
        <f t="shared" si="18"/>
        <v>2745.72</v>
      </c>
      <c r="P206" s="52">
        <v>0</v>
      </c>
    </row>
    <row r="207" spans="1:16" ht="25.5" x14ac:dyDescent="0.2">
      <c r="A207" s="91">
        <v>198</v>
      </c>
      <c r="B207" s="99" t="s">
        <v>83</v>
      </c>
      <c r="C207" s="99" t="s">
        <v>260</v>
      </c>
      <c r="D207" s="128">
        <v>1940</v>
      </c>
      <c r="E207" s="99">
        <v>0</v>
      </c>
      <c r="F207" s="117">
        <v>0</v>
      </c>
      <c r="G207" s="101">
        <v>0</v>
      </c>
      <c r="H207" s="101">
        <v>0</v>
      </c>
      <c r="I207" s="101">
        <f t="shared" si="16"/>
        <v>1940</v>
      </c>
      <c r="J207" s="45">
        <f t="shared" si="17"/>
        <v>58.2</v>
      </c>
      <c r="K207" s="45">
        <f>D207*10%</f>
        <v>194</v>
      </c>
      <c r="L207" s="45">
        <v>0</v>
      </c>
      <c r="M207" s="45">
        <v>0</v>
      </c>
      <c r="N207" s="52">
        <f t="shared" si="15"/>
        <v>252.2</v>
      </c>
      <c r="O207" s="52">
        <f t="shared" si="18"/>
        <v>1687.8</v>
      </c>
      <c r="P207" s="52">
        <v>0</v>
      </c>
    </row>
    <row r="208" spans="1:16" ht="25.5" x14ac:dyDescent="0.2">
      <c r="A208" s="91">
        <v>199</v>
      </c>
      <c r="B208" s="141" t="s">
        <v>39</v>
      </c>
      <c r="C208" s="135" t="s">
        <v>390</v>
      </c>
      <c r="D208" s="117">
        <v>2076</v>
      </c>
      <c r="E208" s="117">
        <v>1000</v>
      </c>
      <c r="F208" s="117">
        <v>0</v>
      </c>
      <c r="G208" s="117">
        <v>250</v>
      </c>
      <c r="H208" s="101">
        <v>0</v>
      </c>
      <c r="I208" s="101">
        <f t="shared" si="16"/>
        <v>3326</v>
      </c>
      <c r="J208" s="45">
        <f t="shared" si="17"/>
        <v>92.28</v>
      </c>
      <c r="K208" s="45">
        <f>(D208+E208)*11%</f>
        <v>338.36</v>
      </c>
      <c r="L208" s="45">
        <v>0</v>
      </c>
      <c r="M208" s="45">
        <v>0</v>
      </c>
      <c r="N208" s="52">
        <f t="shared" si="15"/>
        <v>430.64</v>
      </c>
      <c r="O208" s="52">
        <f t="shared" si="18"/>
        <v>2895.36</v>
      </c>
      <c r="P208" s="52">
        <v>0</v>
      </c>
    </row>
    <row r="209" spans="1:16" ht="25.5" x14ac:dyDescent="0.2">
      <c r="A209" s="91">
        <v>200</v>
      </c>
      <c r="B209" s="99" t="s">
        <v>323</v>
      </c>
      <c r="C209" s="99" t="s">
        <v>260</v>
      </c>
      <c r="D209" s="128">
        <v>1940</v>
      </c>
      <c r="E209" s="99">
        <v>0</v>
      </c>
      <c r="F209" s="117">
        <v>0</v>
      </c>
      <c r="G209" s="101">
        <v>0</v>
      </c>
      <c r="H209" s="101">
        <v>0</v>
      </c>
      <c r="I209" s="101">
        <f t="shared" si="16"/>
        <v>1940</v>
      </c>
      <c r="J209" s="45">
        <f t="shared" si="17"/>
        <v>58.2</v>
      </c>
      <c r="K209" s="45">
        <f>D209*10%</f>
        <v>194</v>
      </c>
      <c r="L209" s="45">
        <v>0</v>
      </c>
      <c r="M209" s="45">
        <v>0</v>
      </c>
      <c r="N209" s="52">
        <f t="shared" si="15"/>
        <v>252.2</v>
      </c>
      <c r="O209" s="52">
        <f t="shared" si="18"/>
        <v>1687.8</v>
      </c>
      <c r="P209" s="52">
        <v>0</v>
      </c>
    </row>
    <row r="210" spans="1:16" ht="25.5" x14ac:dyDescent="0.2">
      <c r="A210" s="91">
        <v>201</v>
      </c>
      <c r="B210" s="99" t="s">
        <v>733</v>
      </c>
      <c r="C210" s="105" t="s">
        <v>87</v>
      </c>
      <c r="D210" s="128">
        <v>2920</v>
      </c>
      <c r="E210" s="99">
        <v>1000</v>
      </c>
      <c r="F210" s="117">
        <v>0</v>
      </c>
      <c r="G210" s="101">
        <v>250</v>
      </c>
      <c r="H210" s="101">
        <v>0</v>
      </c>
      <c r="I210" s="101">
        <f t="shared" si="16"/>
        <v>4170</v>
      </c>
      <c r="J210" s="45">
        <f t="shared" si="17"/>
        <v>117.6</v>
      </c>
      <c r="K210" s="45">
        <f>(D210+E210)*11%</f>
        <v>431.2</v>
      </c>
      <c r="L210" s="45">
        <v>0</v>
      </c>
      <c r="M210" s="45">
        <v>52.68</v>
      </c>
      <c r="N210" s="52">
        <f t="shared" si="15"/>
        <v>601.48</v>
      </c>
      <c r="O210" s="52">
        <f t="shared" si="18"/>
        <v>3568.52</v>
      </c>
      <c r="P210" s="52">
        <v>0</v>
      </c>
    </row>
    <row r="211" spans="1:16" ht="25.5" x14ac:dyDescent="0.2">
      <c r="A211" s="91">
        <v>202</v>
      </c>
      <c r="B211" s="45" t="s">
        <v>371</v>
      </c>
      <c r="C211" s="99" t="s">
        <v>263</v>
      </c>
      <c r="D211" s="117">
        <v>3081</v>
      </c>
      <c r="E211" s="117">
        <v>1000</v>
      </c>
      <c r="F211" s="117">
        <v>0</v>
      </c>
      <c r="G211" s="117">
        <v>250</v>
      </c>
      <c r="H211" s="101">
        <v>0</v>
      </c>
      <c r="I211" s="101">
        <f t="shared" si="16"/>
        <v>4331</v>
      </c>
      <c r="J211" s="45">
        <f t="shared" si="17"/>
        <v>122.43</v>
      </c>
      <c r="K211" s="45">
        <f>(D211+E211)*12%</f>
        <v>489.72</v>
      </c>
      <c r="L211" s="117">
        <v>0</v>
      </c>
      <c r="M211" s="117">
        <v>0</v>
      </c>
      <c r="N211" s="52">
        <f t="shared" si="15"/>
        <v>612.15</v>
      </c>
      <c r="O211" s="52">
        <f t="shared" si="18"/>
        <v>3718.85</v>
      </c>
      <c r="P211" s="52">
        <v>0</v>
      </c>
    </row>
    <row r="212" spans="1:16" ht="25.5" x14ac:dyDescent="0.2">
      <c r="A212" s="91">
        <v>203</v>
      </c>
      <c r="B212" s="131" t="s">
        <v>29</v>
      </c>
      <c r="C212" s="135" t="s">
        <v>391</v>
      </c>
      <c r="D212" s="128">
        <v>5373</v>
      </c>
      <c r="E212" s="99">
        <v>3000</v>
      </c>
      <c r="F212" s="117">
        <v>0</v>
      </c>
      <c r="G212" s="117">
        <v>250</v>
      </c>
      <c r="H212" s="101">
        <v>0</v>
      </c>
      <c r="I212" s="101">
        <f t="shared" si="16"/>
        <v>8623</v>
      </c>
      <c r="J212" s="45">
        <f t="shared" si="17"/>
        <v>251.19</v>
      </c>
      <c r="K212" s="45">
        <v>1172.22</v>
      </c>
      <c r="L212" s="45">
        <v>145.44999999999999</v>
      </c>
      <c r="M212" s="45">
        <v>112.53</v>
      </c>
      <c r="N212" s="52">
        <f t="shared" si="15"/>
        <v>1681.39</v>
      </c>
      <c r="O212" s="52">
        <f t="shared" si="18"/>
        <v>6941.61</v>
      </c>
      <c r="P212" s="52">
        <v>0</v>
      </c>
    </row>
    <row r="213" spans="1:16" ht="25.5" x14ac:dyDescent="0.2">
      <c r="A213" s="91">
        <v>204</v>
      </c>
      <c r="B213" s="105" t="s">
        <v>828</v>
      </c>
      <c r="C213" s="99" t="s">
        <v>263</v>
      </c>
      <c r="D213" s="117">
        <f>3081</f>
        <v>3081</v>
      </c>
      <c r="E213" s="117">
        <v>1000</v>
      </c>
      <c r="F213" s="117">
        <v>0</v>
      </c>
      <c r="G213" s="117">
        <v>250</v>
      </c>
      <c r="H213" s="101">
        <v>0</v>
      </c>
      <c r="I213" s="101">
        <f t="shared" si="16"/>
        <v>4331</v>
      </c>
      <c r="J213" s="45">
        <f t="shared" si="17"/>
        <v>122.43</v>
      </c>
      <c r="K213" s="45">
        <f>(D213+E213)*12%</f>
        <v>489.72</v>
      </c>
      <c r="L213" s="45">
        <v>0</v>
      </c>
      <c r="M213" s="45">
        <v>0</v>
      </c>
      <c r="N213" s="52">
        <f t="shared" si="15"/>
        <v>612.15</v>
      </c>
      <c r="O213" s="52">
        <f t="shared" si="18"/>
        <v>3718.85</v>
      </c>
      <c r="P213" s="52">
        <v>0</v>
      </c>
    </row>
    <row r="214" spans="1:16" ht="25.5" x14ac:dyDescent="0.2">
      <c r="A214" s="91">
        <v>205</v>
      </c>
      <c r="B214" s="103" t="s">
        <v>246</v>
      </c>
      <c r="C214" s="99" t="s">
        <v>260</v>
      </c>
      <c r="D214" s="99">
        <v>1940</v>
      </c>
      <c r="E214" s="99">
        <v>0</v>
      </c>
      <c r="F214" s="117">
        <v>0</v>
      </c>
      <c r="G214" s="101">
        <v>0</v>
      </c>
      <c r="H214" s="101">
        <v>0</v>
      </c>
      <c r="I214" s="101">
        <f t="shared" si="16"/>
        <v>1940</v>
      </c>
      <c r="J214" s="45">
        <f t="shared" si="17"/>
        <v>58.2</v>
      </c>
      <c r="K214" s="45">
        <f>D214*10%</f>
        <v>194</v>
      </c>
      <c r="L214" s="45">
        <v>0</v>
      </c>
      <c r="M214" s="45">
        <v>0</v>
      </c>
      <c r="N214" s="52">
        <f t="shared" si="15"/>
        <v>252.2</v>
      </c>
      <c r="O214" s="52">
        <f t="shared" si="18"/>
        <v>1687.8</v>
      </c>
      <c r="P214" s="52">
        <v>0</v>
      </c>
    </row>
    <row r="215" spans="1:16" ht="25.5" x14ac:dyDescent="0.2">
      <c r="A215" s="91">
        <v>206</v>
      </c>
      <c r="B215" s="99" t="s">
        <v>217</v>
      </c>
      <c r="C215" s="99" t="s">
        <v>258</v>
      </c>
      <c r="D215" s="128">
        <v>2425</v>
      </c>
      <c r="E215" s="99">
        <v>0</v>
      </c>
      <c r="F215" s="117">
        <v>0</v>
      </c>
      <c r="G215" s="101">
        <v>0</v>
      </c>
      <c r="H215" s="101">
        <v>0</v>
      </c>
      <c r="I215" s="101">
        <f t="shared" si="16"/>
        <v>2425</v>
      </c>
      <c r="J215" s="45">
        <f t="shared" si="17"/>
        <v>72.75</v>
      </c>
      <c r="K215" s="45">
        <f>D215*11%</f>
        <v>266.75</v>
      </c>
      <c r="L215" s="45">
        <v>0</v>
      </c>
      <c r="M215" s="45">
        <v>0</v>
      </c>
      <c r="N215" s="52">
        <f t="shared" si="15"/>
        <v>339.5</v>
      </c>
      <c r="O215" s="52">
        <f t="shared" si="18"/>
        <v>2085.5</v>
      </c>
      <c r="P215" s="52">
        <v>0</v>
      </c>
    </row>
    <row r="216" spans="1:16" x14ac:dyDescent="0.2">
      <c r="A216" s="91">
        <v>207</v>
      </c>
      <c r="B216" s="152" t="s">
        <v>341</v>
      </c>
      <c r="C216" s="99" t="s">
        <v>46</v>
      </c>
      <c r="D216" s="99">
        <v>1668</v>
      </c>
      <c r="E216" s="99">
        <v>1000</v>
      </c>
      <c r="F216" s="117">
        <v>0</v>
      </c>
      <c r="G216" s="101">
        <v>250</v>
      </c>
      <c r="H216" s="101">
        <v>0</v>
      </c>
      <c r="I216" s="101">
        <f t="shared" si="16"/>
        <v>2918</v>
      </c>
      <c r="J216" s="45">
        <f t="shared" si="17"/>
        <v>80.040000000000006</v>
      </c>
      <c r="K216" s="45">
        <f>(D216+E216)*11%</f>
        <v>293.48</v>
      </c>
      <c r="L216" s="45">
        <v>0</v>
      </c>
      <c r="M216" s="45">
        <v>0</v>
      </c>
      <c r="N216" s="52">
        <f t="shared" si="15"/>
        <v>373.52</v>
      </c>
      <c r="O216" s="52">
        <f t="shared" si="18"/>
        <v>2544.48</v>
      </c>
      <c r="P216" s="52">
        <v>0</v>
      </c>
    </row>
    <row r="217" spans="1:16" ht="25.5" x14ac:dyDescent="0.2">
      <c r="A217" s="91">
        <v>208</v>
      </c>
      <c r="B217" s="99" t="s">
        <v>49</v>
      </c>
      <c r="C217" s="105" t="s">
        <v>87</v>
      </c>
      <c r="D217" s="99">
        <v>2920</v>
      </c>
      <c r="E217" s="99">
        <v>1000</v>
      </c>
      <c r="F217" s="117">
        <v>0</v>
      </c>
      <c r="G217" s="101">
        <v>250</v>
      </c>
      <c r="H217" s="101">
        <v>0</v>
      </c>
      <c r="I217" s="101">
        <f t="shared" si="16"/>
        <v>4170</v>
      </c>
      <c r="J217" s="45">
        <f t="shared" si="17"/>
        <v>117.6</v>
      </c>
      <c r="K217" s="45">
        <f>(D217+E217)*11%</f>
        <v>431.2</v>
      </c>
      <c r="L217" s="45">
        <v>0</v>
      </c>
      <c r="M217" s="45">
        <v>52.68</v>
      </c>
      <c r="N217" s="52">
        <f t="shared" si="15"/>
        <v>601.48</v>
      </c>
      <c r="O217" s="52">
        <f t="shared" si="18"/>
        <v>3568.52</v>
      </c>
      <c r="P217" s="52">
        <v>0</v>
      </c>
    </row>
    <row r="218" spans="1:16" ht="25.5" x14ac:dyDescent="0.2">
      <c r="A218" s="91">
        <v>209</v>
      </c>
      <c r="B218" s="103" t="s">
        <v>122</v>
      </c>
      <c r="C218" s="103" t="s">
        <v>324</v>
      </c>
      <c r="D218" s="103">
        <v>5787</v>
      </c>
      <c r="E218" s="103">
        <v>1800</v>
      </c>
      <c r="F218" s="117">
        <v>0</v>
      </c>
      <c r="G218" s="138">
        <v>250</v>
      </c>
      <c r="H218" s="101">
        <v>0</v>
      </c>
      <c r="I218" s="101">
        <f t="shared" si="16"/>
        <v>7837</v>
      </c>
      <c r="J218" s="45">
        <f t="shared" si="17"/>
        <v>227.61</v>
      </c>
      <c r="K218" s="139">
        <f>(D218+E218)*13%</f>
        <v>986.31</v>
      </c>
      <c r="L218" s="139">
        <v>131.99</v>
      </c>
      <c r="M218" s="139">
        <v>101.97</v>
      </c>
      <c r="N218" s="52">
        <f t="shared" si="15"/>
        <v>1447.88</v>
      </c>
      <c r="O218" s="52">
        <f t="shared" si="18"/>
        <v>6389.12</v>
      </c>
      <c r="P218" s="52">
        <v>0</v>
      </c>
    </row>
    <row r="219" spans="1:16" ht="25.5" x14ac:dyDescent="0.2">
      <c r="A219" s="91">
        <v>210</v>
      </c>
      <c r="B219" s="132" t="s">
        <v>277</v>
      </c>
      <c r="C219" s="129" t="s">
        <v>966</v>
      </c>
      <c r="D219" s="103">
        <v>5787</v>
      </c>
      <c r="E219" s="103">
        <v>1800</v>
      </c>
      <c r="F219" s="117">
        <v>0</v>
      </c>
      <c r="G219" s="138">
        <v>250</v>
      </c>
      <c r="H219" s="101">
        <v>0</v>
      </c>
      <c r="I219" s="101">
        <f t="shared" si="16"/>
        <v>7837</v>
      </c>
      <c r="J219" s="45">
        <f t="shared" si="17"/>
        <v>227.61</v>
      </c>
      <c r="K219" s="139">
        <f>(D219+E219)*13%</f>
        <v>986.31</v>
      </c>
      <c r="L219" s="139">
        <v>148.24</v>
      </c>
      <c r="M219" s="139">
        <v>101.97</v>
      </c>
      <c r="N219" s="52">
        <f t="shared" si="15"/>
        <v>1464.13</v>
      </c>
      <c r="O219" s="52">
        <f t="shared" si="18"/>
        <v>6372.87</v>
      </c>
      <c r="P219" s="52">
        <v>0</v>
      </c>
    </row>
    <row r="220" spans="1:16" ht="25.5" x14ac:dyDescent="0.2">
      <c r="A220" s="91">
        <v>211</v>
      </c>
      <c r="B220" s="99" t="s">
        <v>218</v>
      </c>
      <c r="C220" s="99" t="s">
        <v>258</v>
      </c>
      <c r="D220" s="140">
        <v>2425</v>
      </c>
      <c r="E220" s="99">
        <v>0</v>
      </c>
      <c r="F220" s="117">
        <v>0</v>
      </c>
      <c r="G220" s="101">
        <v>0</v>
      </c>
      <c r="H220" s="101">
        <v>0</v>
      </c>
      <c r="I220" s="101">
        <f t="shared" si="16"/>
        <v>2425</v>
      </c>
      <c r="J220" s="45">
        <f t="shared" si="17"/>
        <v>72.75</v>
      </c>
      <c r="K220" s="45">
        <f>D220*11%</f>
        <v>266.75</v>
      </c>
      <c r="L220" s="45">
        <v>0</v>
      </c>
      <c r="M220" s="45">
        <v>32.590000000000003</v>
      </c>
      <c r="N220" s="52">
        <f t="shared" si="15"/>
        <v>372.09</v>
      </c>
      <c r="O220" s="52">
        <f t="shared" si="18"/>
        <v>2052.91</v>
      </c>
      <c r="P220" s="52">
        <v>0</v>
      </c>
    </row>
    <row r="221" spans="1:16" ht="25.5" x14ac:dyDescent="0.2">
      <c r="A221" s="91">
        <v>212</v>
      </c>
      <c r="B221" s="99" t="s">
        <v>65</v>
      </c>
      <c r="C221" s="99" t="s">
        <v>260</v>
      </c>
      <c r="D221" s="128">
        <v>1940</v>
      </c>
      <c r="E221" s="99">
        <v>0</v>
      </c>
      <c r="F221" s="117">
        <v>0</v>
      </c>
      <c r="G221" s="101">
        <v>0</v>
      </c>
      <c r="H221" s="101">
        <v>0</v>
      </c>
      <c r="I221" s="101">
        <f t="shared" si="16"/>
        <v>1940</v>
      </c>
      <c r="J221" s="45">
        <f t="shared" si="17"/>
        <v>58.2</v>
      </c>
      <c r="K221" s="45">
        <f>D221*10%</f>
        <v>194</v>
      </c>
      <c r="L221" s="45">
        <v>0</v>
      </c>
      <c r="M221" s="45">
        <v>0</v>
      </c>
      <c r="N221" s="52">
        <f t="shared" si="15"/>
        <v>252.2</v>
      </c>
      <c r="O221" s="52">
        <f t="shared" si="18"/>
        <v>1687.8</v>
      </c>
      <c r="P221" s="52">
        <v>0</v>
      </c>
    </row>
    <row r="222" spans="1:16" ht="25.5" x14ac:dyDescent="0.2">
      <c r="A222" s="91">
        <v>213</v>
      </c>
      <c r="B222" s="99" t="s">
        <v>74</v>
      </c>
      <c r="C222" s="99" t="s">
        <v>258</v>
      </c>
      <c r="D222" s="128">
        <v>2425</v>
      </c>
      <c r="E222" s="99">
        <v>0</v>
      </c>
      <c r="F222" s="117">
        <v>0</v>
      </c>
      <c r="G222" s="101">
        <v>0</v>
      </c>
      <c r="H222" s="101">
        <v>0</v>
      </c>
      <c r="I222" s="101">
        <f t="shared" si="16"/>
        <v>2425</v>
      </c>
      <c r="J222" s="45">
        <f t="shared" si="17"/>
        <v>72.75</v>
      </c>
      <c r="K222" s="45">
        <f>D222*11%</f>
        <v>266.75</v>
      </c>
      <c r="L222" s="45">
        <v>0</v>
      </c>
      <c r="M222" s="45">
        <v>0</v>
      </c>
      <c r="N222" s="52">
        <f t="shared" si="15"/>
        <v>339.5</v>
      </c>
      <c r="O222" s="52">
        <f t="shared" si="18"/>
        <v>2085.5</v>
      </c>
      <c r="P222" s="52">
        <v>0</v>
      </c>
    </row>
    <row r="223" spans="1:16" ht="25.5" x14ac:dyDescent="0.2">
      <c r="A223" s="91">
        <v>214</v>
      </c>
      <c r="B223" s="99" t="s">
        <v>73</v>
      </c>
      <c r="C223" s="99" t="s">
        <v>258</v>
      </c>
      <c r="D223" s="128">
        <v>2425</v>
      </c>
      <c r="E223" s="99">
        <v>0</v>
      </c>
      <c r="F223" s="117">
        <v>0</v>
      </c>
      <c r="G223" s="101">
        <v>0</v>
      </c>
      <c r="H223" s="101">
        <v>0</v>
      </c>
      <c r="I223" s="101">
        <f t="shared" si="16"/>
        <v>2425</v>
      </c>
      <c r="J223" s="45">
        <f t="shared" si="17"/>
        <v>72.75</v>
      </c>
      <c r="K223" s="45">
        <f>D223*11%</f>
        <v>266.75</v>
      </c>
      <c r="L223" s="45">
        <v>0</v>
      </c>
      <c r="M223" s="45">
        <v>0</v>
      </c>
      <c r="N223" s="52">
        <f t="shared" si="15"/>
        <v>339.5</v>
      </c>
      <c r="O223" s="52">
        <f t="shared" si="18"/>
        <v>2085.5</v>
      </c>
      <c r="P223" s="52">
        <v>0</v>
      </c>
    </row>
    <row r="224" spans="1:16" ht="25.5" x14ac:dyDescent="0.2">
      <c r="A224" s="91">
        <v>215</v>
      </c>
      <c r="B224" s="103" t="s">
        <v>42</v>
      </c>
      <c r="C224" s="99" t="s">
        <v>263</v>
      </c>
      <c r="D224" s="45">
        <v>3081</v>
      </c>
      <c r="E224" s="45">
        <v>1000</v>
      </c>
      <c r="F224" s="117">
        <v>0</v>
      </c>
      <c r="G224" s="101">
        <v>250</v>
      </c>
      <c r="H224" s="101">
        <v>0</v>
      </c>
      <c r="I224" s="101">
        <f t="shared" si="16"/>
        <v>4331</v>
      </c>
      <c r="J224" s="45">
        <f t="shared" si="17"/>
        <v>122.43</v>
      </c>
      <c r="K224" s="45">
        <f>(D224+E224)*12%</f>
        <v>489.72</v>
      </c>
      <c r="L224" s="45">
        <v>0</v>
      </c>
      <c r="M224" s="45">
        <v>0</v>
      </c>
      <c r="N224" s="52">
        <f t="shared" si="15"/>
        <v>612.15</v>
      </c>
      <c r="O224" s="52">
        <f t="shared" si="18"/>
        <v>3718.85</v>
      </c>
      <c r="P224" s="52">
        <v>0</v>
      </c>
    </row>
    <row r="225" spans="1:16" ht="25.5" x14ac:dyDescent="0.2">
      <c r="A225" s="91">
        <v>216</v>
      </c>
      <c r="B225" s="99" t="s">
        <v>325</v>
      </c>
      <c r="C225" s="135" t="s">
        <v>390</v>
      </c>
      <c r="D225" s="117">
        <v>2076</v>
      </c>
      <c r="E225" s="117">
        <v>1000</v>
      </c>
      <c r="F225" s="117">
        <v>0</v>
      </c>
      <c r="G225" s="117">
        <v>250</v>
      </c>
      <c r="H225" s="101">
        <v>0</v>
      </c>
      <c r="I225" s="101">
        <f t="shared" si="16"/>
        <v>3326</v>
      </c>
      <c r="J225" s="45">
        <f t="shared" si="17"/>
        <v>92.28</v>
      </c>
      <c r="K225" s="45">
        <f>(D225+E225)*11%</f>
        <v>338.36</v>
      </c>
      <c r="L225" s="45">
        <v>0</v>
      </c>
      <c r="M225" s="45">
        <v>0</v>
      </c>
      <c r="N225" s="52">
        <f t="shared" si="15"/>
        <v>430.64</v>
      </c>
      <c r="O225" s="52">
        <f t="shared" si="18"/>
        <v>2895.36</v>
      </c>
      <c r="P225" s="52">
        <v>0</v>
      </c>
    </row>
    <row r="226" spans="1:16" ht="25.5" x14ac:dyDescent="0.2">
      <c r="A226" s="91">
        <v>217</v>
      </c>
      <c r="B226" s="99" t="s">
        <v>362</v>
      </c>
      <c r="C226" s="103" t="s">
        <v>91</v>
      </c>
      <c r="D226" s="45">
        <v>1902</v>
      </c>
      <c r="E226" s="45">
        <v>1000</v>
      </c>
      <c r="F226" s="117">
        <v>0</v>
      </c>
      <c r="G226" s="101">
        <v>250</v>
      </c>
      <c r="H226" s="101">
        <v>0</v>
      </c>
      <c r="I226" s="101">
        <f t="shared" si="16"/>
        <v>3152</v>
      </c>
      <c r="J226" s="45">
        <f t="shared" si="17"/>
        <v>87.06</v>
      </c>
      <c r="K226" s="45">
        <f>(D226+E226)*11%</f>
        <v>319.22000000000003</v>
      </c>
      <c r="L226" s="45">
        <v>0</v>
      </c>
      <c r="M226" s="45">
        <v>0</v>
      </c>
      <c r="N226" s="52">
        <f t="shared" si="15"/>
        <v>406.28</v>
      </c>
      <c r="O226" s="52">
        <f t="shared" si="18"/>
        <v>2745.72</v>
      </c>
      <c r="P226" s="52">
        <v>0</v>
      </c>
    </row>
    <row r="227" spans="1:16" ht="25.5" x14ac:dyDescent="0.2">
      <c r="A227" s="91">
        <v>218</v>
      </c>
      <c r="B227" s="99" t="s">
        <v>247</v>
      </c>
      <c r="C227" s="99" t="s">
        <v>976</v>
      </c>
      <c r="D227" s="99">
        <v>1668</v>
      </c>
      <c r="E227" s="103">
        <v>1000</v>
      </c>
      <c r="F227" s="117">
        <v>0</v>
      </c>
      <c r="G227" s="101">
        <v>250</v>
      </c>
      <c r="H227" s="101">
        <v>0</v>
      </c>
      <c r="I227" s="101">
        <f t="shared" si="16"/>
        <v>2918</v>
      </c>
      <c r="J227" s="45">
        <f t="shared" si="17"/>
        <v>80.040000000000006</v>
      </c>
      <c r="K227" s="45">
        <f>(D227+E227)*11%</f>
        <v>293.48</v>
      </c>
      <c r="L227" s="45">
        <v>0</v>
      </c>
      <c r="M227" s="45">
        <v>0</v>
      </c>
      <c r="N227" s="52">
        <f t="shared" si="15"/>
        <v>373.52</v>
      </c>
      <c r="O227" s="52">
        <f t="shared" si="18"/>
        <v>2544.48</v>
      </c>
      <c r="P227" s="52">
        <v>0</v>
      </c>
    </row>
    <row r="228" spans="1:16" ht="25.5" x14ac:dyDescent="0.2">
      <c r="A228" s="91">
        <v>219</v>
      </c>
      <c r="B228" s="131" t="s">
        <v>278</v>
      </c>
      <c r="C228" s="99" t="s">
        <v>387</v>
      </c>
      <c r="D228" s="117">
        <v>2234</v>
      </c>
      <c r="E228" s="117">
        <v>1900</v>
      </c>
      <c r="F228" s="117">
        <v>0</v>
      </c>
      <c r="G228" s="117">
        <v>250</v>
      </c>
      <c r="H228" s="101">
        <v>0</v>
      </c>
      <c r="I228" s="101">
        <f t="shared" si="16"/>
        <v>4384</v>
      </c>
      <c r="J228" s="45">
        <f t="shared" si="17"/>
        <v>124.02</v>
      </c>
      <c r="K228" s="45">
        <f>(D228+E228)*12%</f>
        <v>496.08</v>
      </c>
      <c r="L228" s="45">
        <v>0</v>
      </c>
      <c r="M228" s="45">
        <v>55.56</v>
      </c>
      <c r="N228" s="52">
        <f t="shared" si="15"/>
        <v>675.66</v>
      </c>
      <c r="O228" s="52">
        <f t="shared" si="18"/>
        <v>3708.34</v>
      </c>
      <c r="P228" s="52">
        <v>0</v>
      </c>
    </row>
    <row r="229" spans="1:16" ht="25.5" x14ac:dyDescent="0.2">
      <c r="A229" s="91">
        <v>220</v>
      </c>
      <c r="B229" s="99" t="s">
        <v>921</v>
      </c>
      <c r="C229" s="99" t="s">
        <v>258</v>
      </c>
      <c r="D229" s="45">
        <v>2425</v>
      </c>
      <c r="E229" s="99">
        <v>0</v>
      </c>
      <c r="F229" s="117">
        <v>0</v>
      </c>
      <c r="G229" s="101">
        <v>0</v>
      </c>
      <c r="H229" s="101">
        <v>0</v>
      </c>
      <c r="I229" s="101">
        <f t="shared" si="16"/>
        <v>2425</v>
      </c>
      <c r="J229" s="45">
        <f t="shared" si="17"/>
        <v>72.75</v>
      </c>
      <c r="K229" s="45">
        <f>(D229+E229)*11%</f>
        <v>266.75</v>
      </c>
      <c r="L229" s="45">
        <v>0</v>
      </c>
      <c r="M229" s="45">
        <v>0</v>
      </c>
      <c r="N229" s="52">
        <f t="shared" ref="N229:N260" si="19">J229+K229+L229+M229</f>
        <v>339.5</v>
      </c>
      <c r="O229" s="52">
        <f t="shared" si="18"/>
        <v>2085.5</v>
      </c>
      <c r="P229" s="52">
        <v>0</v>
      </c>
    </row>
    <row r="230" spans="1:16" ht="25.5" x14ac:dyDescent="0.2">
      <c r="A230" s="91">
        <v>221</v>
      </c>
      <c r="B230" s="131" t="s">
        <v>31</v>
      </c>
      <c r="C230" s="105" t="s">
        <v>378</v>
      </c>
      <c r="D230" s="117">
        <v>3081</v>
      </c>
      <c r="E230" s="117">
        <v>1000</v>
      </c>
      <c r="F230" s="117">
        <v>0</v>
      </c>
      <c r="G230" s="117">
        <v>250</v>
      </c>
      <c r="H230" s="101">
        <v>0</v>
      </c>
      <c r="I230" s="101">
        <f t="shared" si="16"/>
        <v>4331</v>
      </c>
      <c r="J230" s="45">
        <f t="shared" si="17"/>
        <v>122.43</v>
      </c>
      <c r="K230" s="45">
        <f>(D230+E230)*12%</f>
        <v>489.72</v>
      </c>
      <c r="L230" s="45">
        <v>0</v>
      </c>
      <c r="M230" s="45">
        <v>0</v>
      </c>
      <c r="N230" s="52">
        <f t="shared" si="19"/>
        <v>612.15</v>
      </c>
      <c r="O230" s="52">
        <f t="shared" si="18"/>
        <v>3718.85</v>
      </c>
      <c r="P230" s="52">
        <v>0</v>
      </c>
    </row>
    <row r="231" spans="1:16" ht="25.5" x14ac:dyDescent="0.2">
      <c r="A231" s="91">
        <v>222</v>
      </c>
      <c r="B231" s="129" t="s">
        <v>937</v>
      </c>
      <c r="C231" s="99" t="s">
        <v>258</v>
      </c>
      <c r="D231" s="117">
        <v>2425</v>
      </c>
      <c r="E231" s="117">
        <v>0</v>
      </c>
      <c r="F231" s="117">
        <v>0</v>
      </c>
      <c r="G231" s="117">
        <v>0</v>
      </c>
      <c r="H231" s="101">
        <v>0</v>
      </c>
      <c r="I231" s="101">
        <f t="shared" si="16"/>
        <v>2425</v>
      </c>
      <c r="J231" s="45">
        <f t="shared" si="17"/>
        <v>72.75</v>
      </c>
      <c r="K231" s="45">
        <f>(D231+E231)*11%</f>
        <v>266.75</v>
      </c>
      <c r="L231" s="45">
        <v>0</v>
      </c>
      <c r="M231" s="45">
        <v>0</v>
      </c>
      <c r="N231" s="52">
        <f t="shared" si="19"/>
        <v>339.5</v>
      </c>
      <c r="O231" s="52">
        <f t="shared" si="18"/>
        <v>2085.5</v>
      </c>
      <c r="P231" s="52">
        <v>0</v>
      </c>
    </row>
    <row r="232" spans="1:16" ht="25.5" x14ac:dyDescent="0.2">
      <c r="A232" s="91">
        <v>223</v>
      </c>
      <c r="B232" s="131" t="s">
        <v>951</v>
      </c>
      <c r="C232" s="99" t="s">
        <v>258</v>
      </c>
      <c r="D232" s="45">
        <v>2425</v>
      </c>
      <c r="E232" s="117">
        <v>0</v>
      </c>
      <c r="F232" s="117">
        <v>0</v>
      </c>
      <c r="G232" s="117">
        <v>0</v>
      </c>
      <c r="H232" s="101">
        <v>0</v>
      </c>
      <c r="I232" s="101">
        <f t="shared" si="16"/>
        <v>2425</v>
      </c>
      <c r="J232" s="45">
        <f t="shared" si="17"/>
        <v>72.75</v>
      </c>
      <c r="K232" s="45">
        <f>(D232+E232)*11%</f>
        <v>266.75</v>
      </c>
      <c r="L232" s="45">
        <v>0</v>
      </c>
      <c r="M232" s="45">
        <v>0</v>
      </c>
      <c r="N232" s="52">
        <f t="shared" si="19"/>
        <v>339.5</v>
      </c>
      <c r="O232" s="52">
        <f t="shared" si="18"/>
        <v>2085.5</v>
      </c>
      <c r="P232" s="52">
        <v>0</v>
      </c>
    </row>
    <row r="233" spans="1:16" ht="25.5" x14ac:dyDescent="0.2">
      <c r="A233" s="91">
        <v>224</v>
      </c>
      <c r="B233" s="99" t="s">
        <v>75</v>
      </c>
      <c r="C233" s="99" t="s">
        <v>260</v>
      </c>
      <c r="D233" s="128">
        <v>1940</v>
      </c>
      <c r="E233" s="99">
        <v>0</v>
      </c>
      <c r="F233" s="117">
        <v>0</v>
      </c>
      <c r="G233" s="101">
        <v>0</v>
      </c>
      <c r="H233" s="101">
        <v>0</v>
      </c>
      <c r="I233" s="101">
        <f t="shared" si="16"/>
        <v>1940</v>
      </c>
      <c r="J233" s="45">
        <f t="shared" si="17"/>
        <v>58.2</v>
      </c>
      <c r="K233" s="45">
        <f>D233*10%</f>
        <v>194</v>
      </c>
      <c r="L233" s="45">
        <v>0</v>
      </c>
      <c r="M233" s="45">
        <v>0</v>
      </c>
      <c r="N233" s="52">
        <f t="shared" si="19"/>
        <v>252.2</v>
      </c>
      <c r="O233" s="52">
        <f t="shared" si="18"/>
        <v>1687.8</v>
      </c>
      <c r="P233" s="52">
        <v>0</v>
      </c>
    </row>
    <row r="234" spans="1:16" ht="25.5" x14ac:dyDescent="0.2">
      <c r="A234" s="91">
        <v>225</v>
      </c>
      <c r="B234" s="99" t="s">
        <v>349</v>
      </c>
      <c r="C234" s="99" t="s">
        <v>263</v>
      </c>
      <c r="D234" s="128">
        <v>3081</v>
      </c>
      <c r="E234" s="99">
        <v>1000</v>
      </c>
      <c r="F234" s="117">
        <v>0</v>
      </c>
      <c r="G234" s="101">
        <v>250</v>
      </c>
      <c r="H234" s="101">
        <v>0</v>
      </c>
      <c r="I234" s="101">
        <f t="shared" si="16"/>
        <v>4331</v>
      </c>
      <c r="J234" s="45">
        <f t="shared" si="17"/>
        <v>122.43</v>
      </c>
      <c r="K234" s="45">
        <f>(D234+E234)*12%</f>
        <v>489.72</v>
      </c>
      <c r="L234" s="45">
        <v>0</v>
      </c>
      <c r="M234" s="45">
        <v>0</v>
      </c>
      <c r="N234" s="52">
        <f t="shared" si="19"/>
        <v>612.15</v>
      </c>
      <c r="O234" s="52">
        <f t="shared" si="18"/>
        <v>3718.85</v>
      </c>
      <c r="P234" s="52">
        <v>0</v>
      </c>
    </row>
    <row r="235" spans="1:16" ht="25.5" x14ac:dyDescent="0.2">
      <c r="A235" s="91">
        <v>226</v>
      </c>
      <c r="B235" s="109" t="s">
        <v>967</v>
      </c>
      <c r="C235" s="99" t="s">
        <v>258</v>
      </c>
      <c r="D235" s="45">
        <v>2425</v>
      </c>
      <c r="E235" s="99">
        <v>0</v>
      </c>
      <c r="F235" s="117">
        <v>0</v>
      </c>
      <c r="G235" s="101">
        <v>0</v>
      </c>
      <c r="H235" s="101">
        <v>0</v>
      </c>
      <c r="I235" s="101">
        <f t="shared" si="16"/>
        <v>2425</v>
      </c>
      <c r="J235" s="45">
        <f t="shared" si="17"/>
        <v>72.75</v>
      </c>
      <c r="K235" s="45">
        <f>(D235+E235)*11%</f>
        <v>266.75</v>
      </c>
      <c r="L235" s="45">
        <v>0</v>
      </c>
      <c r="M235" s="45">
        <v>0</v>
      </c>
      <c r="N235" s="52">
        <f t="shared" si="19"/>
        <v>339.5</v>
      </c>
      <c r="O235" s="52">
        <f t="shared" si="18"/>
        <v>2085.5</v>
      </c>
      <c r="P235" s="52">
        <v>0</v>
      </c>
    </row>
    <row r="236" spans="1:16" ht="25.5" x14ac:dyDescent="0.2">
      <c r="A236" s="91">
        <v>227</v>
      </c>
      <c r="B236" s="99" t="s">
        <v>326</v>
      </c>
      <c r="C236" s="99" t="s">
        <v>386</v>
      </c>
      <c r="D236" s="99">
        <v>3241</v>
      </c>
      <c r="E236" s="103">
        <v>1000</v>
      </c>
      <c r="F236" s="117">
        <v>0</v>
      </c>
      <c r="G236" s="101">
        <v>250</v>
      </c>
      <c r="H236" s="101">
        <v>0</v>
      </c>
      <c r="I236" s="101">
        <f t="shared" si="16"/>
        <v>4491</v>
      </c>
      <c r="J236" s="45">
        <f t="shared" si="17"/>
        <v>127.23</v>
      </c>
      <c r="K236" s="45">
        <f>(D236+E236)*12%</f>
        <v>508.92</v>
      </c>
      <c r="L236" s="45">
        <v>0</v>
      </c>
      <c r="M236" s="45">
        <v>0</v>
      </c>
      <c r="N236" s="52">
        <f t="shared" si="19"/>
        <v>636.15</v>
      </c>
      <c r="O236" s="52">
        <f t="shared" si="18"/>
        <v>3854.85</v>
      </c>
      <c r="P236" s="52">
        <v>0</v>
      </c>
    </row>
    <row r="237" spans="1:16" ht="25.5" x14ac:dyDescent="0.2">
      <c r="A237" s="91">
        <v>228</v>
      </c>
      <c r="B237" s="129" t="s">
        <v>952</v>
      </c>
      <c r="C237" s="99" t="s">
        <v>258</v>
      </c>
      <c r="D237" s="45">
        <v>2425</v>
      </c>
      <c r="E237" s="99">
        <v>0</v>
      </c>
      <c r="F237" s="117">
        <v>0</v>
      </c>
      <c r="G237" s="101">
        <v>0</v>
      </c>
      <c r="H237" s="101">
        <v>0</v>
      </c>
      <c r="I237" s="101">
        <f t="shared" si="16"/>
        <v>2425</v>
      </c>
      <c r="J237" s="45">
        <f t="shared" si="17"/>
        <v>72.75</v>
      </c>
      <c r="K237" s="45">
        <f>(D237+E237)*11%</f>
        <v>266.75</v>
      </c>
      <c r="L237" s="45">
        <v>0</v>
      </c>
      <c r="M237" s="45">
        <v>0</v>
      </c>
      <c r="N237" s="52">
        <f t="shared" si="19"/>
        <v>339.5</v>
      </c>
      <c r="O237" s="52">
        <f t="shared" si="18"/>
        <v>2085.5</v>
      </c>
      <c r="P237" s="52">
        <v>0</v>
      </c>
    </row>
    <row r="238" spans="1:16" ht="25.5" x14ac:dyDescent="0.2">
      <c r="A238" s="91">
        <v>229</v>
      </c>
      <c r="B238" s="99" t="s">
        <v>194</v>
      </c>
      <c r="C238" s="103" t="s">
        <v>91</v>
      </c>
      <c r="D238" s="99">
        <v>1902</v>
      </c>
      <c r="E238" s="103">
        <v>1000</v>
      </c>
      <c r="F238" s="117">
        <v>0</v>
      </c>
      <c r="G238" s="101">
        <v>250</v>
      </c>
      <c r="H238" s="101">
        <v>0</v>
      </c>
      <c r="I238" s="101">
        <f t="shared" si="16"/>
        <v>3152</v>
      </c>
      <c r="J238" s="45">
        <f t="shared" si="17"/>
        <v>87.06</v>
      </c>
      <c r="K238" s="45">
        <f>(D238+E238)*11%</f>
        <v>319.22000000000003</v>
      </c>
      <c r="L238" s="45">
        <v>0</v>
      </c>
      <c r="M238" s="45">
        <v>0</v>
      </c>
      <c r="N238" s="52">
        <f t="shared" si="19"/>
        <v>406.28</v>
      </c>
      <c r="O238" s="52">
        <f t="shared" si="18"/>
        <v>2745.72</v>
      </c>
      <c r="P238" s="52">
        <v>0</v>
      </c>
    </row>
    <row r="239" spans="1:16" ht="25.5" x14ac:dyDescent="0.2">
      <c r="A239" s="91">
        <v>230</v>
      </c>
      <c r="B239" s="99" t="s">
        <v>351</v>
      </c>
      <c r="C239" s="135" t="s">
        <v>382</v>
      </c>
      <c r="D239" s="99">
        <v>1981</v>
      </c>
      <c r="E239" s="103">
        <v>1000</v>
      </c>
      <c r="F239" s="117">
        <v>0</v>
      </c>
      <c r="G239" s="101">
        <v>250</v>
      </c>
      <c r="H239" s="101">
        <v>0</v>
      </c>
      <c r="I239" s="101">
        <f t="shared" si="16"/>
        <v>3231</v>
      </c>
      <c r="J239" s="45">
        <f t="shared" si="17"/>
        <v>89.43</v>
      </c>
      <c r="K239" s="45">
        <f>(D239+E239)*11%</f>
        <v>327.91</v>
      </c>
      <c r="L239" s="45">
        <v>0</v>
      </c>
      <c r="M239" s="45">
        <v>40.06</v>
      </c>
      <c r="N239" s="52">
        <f t="shared" si="19"/>
        <v>457.4</v>
      </c>
      <c r="O239" s="52">
        <f t="shared" si="18"/>
        <v>2773.6</v>
      </c>
      <c r="P239" s="52">
        <v>0</v>
      </c>
    </row>
    <row r="240" spans="1:16" ht="25.5" x14ac:dyDescent="0.2">
      <c r="A240" s="91">
        <v>231</v>
      </c>
      <c r="B240" s="99" t="s">
        <v>44</v>
      </c>
      <c r="C240" s="99" t="s">
        <v>263</v>
      </c>
      <c r="D240" s="45">
        <v>3081</v>
      </c>
      <c r="E240" s="45">
        <v>1000</v>
      </c>
      <c r="F240" s="117">
        <v>0</v>
      </c>
      <c r="G240" s="101">
        <v>250</v>
      </c>
      <c r="H240" s="101">
        <v>0</v>
      </c>
      <c r="I240" s="101">
        <f t="shared" si="16"/>
        <v>4331</v>
      </c>
      <c r="J240" s="45">
        <f t="shared" si="17"/>
        <v>122.43</v>
      </c>
      <c r="K240" s="45">
        <f>(D240+E240)*12%</f>
        <v>489.72</v>
      </c>
      <c r="L240" s="45">
        <v>0</v>
      </c>
      <c r="M240" s="45">
        <v>0</v>
      </c>
      <c r="N240" s="52">
        <f t="shared" si="19"/>
        <v>612.15</v>
      </c>
      <c r="O240" s="52">
        <f t="shared" si="18"/>
        <v>3718.85</v>
      </c>
      <c r="P240" s="52">
        <v>0</v>
      </c>
    </row>
    <row r="241" spans="1:16" ht="25.5" x14ac:dyDescent="0.2">
      <c r="A241" s="91">
        <v>232</v>
      </c>
      <c r="B241" s="160" t="s">
        <v>363</v>
      </c>
      <c r="C241" s="99" t="s">
        <v>260</v>
      </c>
      <c r="D241" s="45">
        <v>1940</v>
      </c>
      <c r="E241" s="45">
        <v>0</v>
      </c>
      <c r="F241" s="45">
        <v>0</v>
      </c>
      <c r="G241" s="45">
        <v>0</v>
      </c>
      <c r="H241" s="101">
        <v>0</v>
      </c>
      <c r="I241" s="101">
        <f t="shared" si="16"/>
        <v>1940</v>
      </c>
      <c r="J241" s="45">
        <f>D241*3%</f>
        <v>58.2</v>
      </c>
      <c r="K241" s="45">
        <v>194</v>
      </c>
      <c r="L241" s="45">
        <v>0</v>
      </c>
      <c r="M241" s="45">
        <v>0</v>
      </c>
      <c r="N241" s="52">
        <f t="shared" si="19"/>
        <v>252.2</v>
      </c>
      <c r="O241" s="52">
        <f t="shared" si="18"/>
        <v>1687.8</v>
      </c>
      <c r="P241" s="52">
        <v>0</v>
      </c>
    </row>
    <row r="242" spans="1:16" ht="25.5" x14ac:dyDescent="0.2">
      <c r="A242" s="91">
        <v>233</v>
      </c>
      <c r="B242" s="99" t="s">
        <v>327</v>
      </c>
      <c r="C242" s="103" t="s">
        <v>384</v>
      </c>
      <c r="D242" s="99">
        <v>2328</v>
      </c>
      <c r="E242" s="99">
        <v>0</v>
      </c>
      <c r="F242" s="117">
        <v>0</v>
      </c>
      <c r="G242" s="101">
        <v>0</v>
      </c>
      <c r="H242" s="101">
        <v>0</v>
      </c>
      <c r="I242" s="101">
        <f t="shared" si="16"/>
        <v>2328</v>
      </c>
      <c r="J242" s="45">
        <f t="shared" ref="J242:J273" si="20">(D242+E242+F242)*3%</f>
        <v>69.84</v>
      </c>
      <c r="K242" s="45">
        <f>(D242+E242)*11%</f>
        <v>256.08</v>
      </c>
      <c r="L242" s="45">
        <v>0</v>
      </c>
      <c r="M242" s="45">
        <v>0</v>
      </c>
      <c r="N242" s="52">
        <f t="shared" si="19"/>
        <v>325.92</v>
      </c>
      <c r="O242" s="52">
        <f t="shared" si="18"/>
        <v>2002.08</v>
      </c>
      <c r="P242" s="52">
        <v>0</v>
      </c>
    </row>
    <row r="243" spans="1:16" ht="25.5" x14ac:dyDescent="0.2">
      <c r="A243" s="91">
        <v>234</v>
      </c>
      <c r="B243" s="109" t="s">
        <v>293</v>
      </c>
      <c r="C243" s="103" t="s">
        <v>126</v>
      </c>
      <c r="D243" s="140">
        <v>6759</v>
      </c>
      <c r="E243" s="103">
        <v>4000</v>
      </c>
      <c r="F243" s="117">
        <v>375</v>
      </c>
      <c r="G243" s="101">
        <v>250</v>
      </c>
      <c r="H243" s="101">
        <v>0</v>
      </c>
      <c r="I243" s="101">
        <f t="shared" si="16"/>
        <v>11384</v>
      </c>
      <c r="J243" s="45">
        <f t="shared" si="20"/>
        <v>334.02</v>
      </c>
      <c r="K243" s="45">
        <f>(D243+E243+F243)*15%</f>
        <v>1670.1</v>
      </c>
      <c r="L243" s="45">
        <v>269.83</v>
      </c>
      <c r="M243" s="45">
        <v>149.63999999999999</v>
      </c>
      <c r="N243" s="52">
        <f t="shared" si="19"/>
        <v>2423.59</v>
      </c>
      <c r="O243" s="52">
        <f t="shared" si="18"/>
        <v>8960.41</v>
      </c>
      <c r="P243" s="52">
        <v>0</v>
      </c>
    </row>
    <row r="244" spans="1:16" x14ac:dyDescent="0.2">
      <c r="A244" s="91">
        <v>235</v>
      </c>
      <c r="B244" s="99" t="s">
        <v>328</v>
      </c>
      <c r="C244" s="99" t="s">
        <v>90</v>
      </c>
      <c r="D244" s="99">
        <v>1668</v>
      </c>
      <c r="E244" s="99">
        <v>1000</v>
      </c>
      <c r="F244" s="117">
        <v>0</v>
      </c>
      <c r="G244" s="101">
        <v>250</v>
      </c>
      <c r="H244" s="101">
        <v>0</v>
      </c>
      <c r="I244" s="101">
        <f t="shared" si="16"/>
        <v>2918</v>
      </c>
      <c r="J244" s="45">
        <f t="shared" si="20"/>
        <v>80.040000000000006</v>
      </c>
      <c r="K244" s="45">
        <f>(D244+E244)*11%</f>
        <v>293.48</v>
      </c>
      <c r="L244" s="45">
        <v>0</v>
      </c>
      <c r="M244" s="45">
        <v>0</v>
      </c>
      <c r="N244" s="52">
        <f t="shared" si="19"/>
        <v>373.52</v>
      </c>
      <c r="O244" s="52">
        <f t="shared" si="18"/>
        <v>2544.48</v>
      </c>
      <c r="P244" s="52">
        <v>0</v>
      </c>
    </row>
    <row r="245" spans="1:16" ht="25.5" x14ac:dyDescent="0.2">
      <c r="A245" s="91">
        <v>236</v>
      </c>
      <c r="B245" s="99" t="s">
        <v>329</v>
      </c>
      <c r="C245" s="99" t="s">
        <v>258</v>
      </c>
      <c r="D245" s="128">
        <v>2425</v>
      </c>
      <c r="E245" s="99">
        <v>0</v>
      </c>
      <c r="F245" s="117">
        <v>0</v>
      </c>
      <c r="G245" s="101">
        <v>0</v>
      </c>
      <c r="H245" s="101">
        <v>0</v>
      </c>
      <c r="I245" s="101">
        <f t="shared" si="16"/>
        <v>2425</v>
      </c>
      <c r="J245" s="45">
        <f t="shared" si="20"/>
        <v>72.75</v>
      </c>
      <c r="K245" s="45">
        <f>(D245+E245)*11%</f>
        <v>266.75</v>
      </c>
      <c r="L245" s="45">
        <v>0</v>
      </c>
      <c r="M245" s="45">
        <v>0</v>
      </c>
      <c r="N245" s="52">
        <f t="shared" si="19"/>
        <v>339.5</v>
      </c>
      <c r="O245" s="52">
        <f t="shared" si="18"/>
        <v>2085.5</v>
      </c>
      <c r="P245" s="52">
        <v>0</v>
      </c>
    </row>
    <row r="246" spans="1:16" ht="25.5" x14ac:dyDescent="0.2">
      <c r="A246" s="91">
        <v>237</v>
      </c>
      <c r="B246" s="186" t="s">
        <v>1055</v>
      </c>
      <c r="C246" s="99" t="s">
        <v>260</v>
      </c>
      <c r="D246" s="128">
        <v>1940</v>
      </c>
      <c r="E246" s="99">
        <v>0</v>
      </c>
      <c r="F246" s="117">
        <v>0</v>
      </c>
      <c r="G246" s="101">
        <v>0</v>
      </c>
      <c r="H246" s="101">
        <v>0</v>
      </c>
      <c r="I246" s="101">
        <f t="shared" si="16"/>
        <v>1940</v>
      </c>
      <c r="J246" s="45">
        <f t="shared" si="20"/>
        <v>58.2</v>
      </c>
      <c r="K246" s="45">
        <f>D246*10%</f>
        <v>194</v>
      </c>
      <c r="L246" s="45">
        <v>0</v>
      </c>
      <c r="M246" s="45">
        <v>0</v>
      </c>
      <c r="N246" s="52">
        <f t="shared" si="19"/>
        <v>252.2</v>
      </c>
      <c r="O246" s="52">
        <f t="shared" si="18"/>
        <v>1687.8</v>
      </c>
      <c r="P246" s="52">
        <v>0</v>
      </c>
    </row>
    <row r="247" spans="1:16" ht="25.5" x14ac:dyDescent="0.2">
      <c r="A247" s="91">
        <v>238</v>
      </c>
      <c r="B247" s="99" t="s">
        <v>64</v>
      </c>
      <c r="C247" s="99" t="s">
        <v>897</v>
      </c>
      <c r="D247" s="140">
        <v>1067</v>
      </c>
      <c r="E247" s="99">
        <v>0</v>
      </c>
      <c r="F247" s="117">
        <v>0</v>
      </c>
      <c r="G247" s="101">
        <v>0</v>
      </c>
      <c r="H247" s="101">
        <v>0</v>
      </c>
      <c r="I247" s="101">
        <f t="shared" si="16"/>
        <v>1067</v>
      </c>
      <c r="J247" s="45">
        <f t="shared" si="20"/>
        <v>32.01</v>
      </c>
      <c r="K247" s="45">
        <f>(D247+E247)*10%</f>
        <v>106.7</v>
      </c>
      <c r="L247" s="45">
        <v>0</v>
      </c>
      <c r="M247" s="45">
        <v>0</v>
      </c>
      <c r="N247" s="52">
        <f t="shared" si="19"/>
        <v>138.71</v>
      </c>
      <c r="O247" s="52">
        <f t="shared" si="18"/>
        <v>928.29</v>
      </c>
      <c r="P247" s="52">
        <v>0</v>
      </c>
    </row>
    <row r="248" spans="1:16" x14ac:dyDescent="0.2">
      <c r="A248" s="91">
        <v>239</v>
      </c>
      <c r="B248" s="99" t="s">
        <v>53</v>
      </c>
      <c r="C248" s="99" t="s">
        <v>90</v>
      </c>
      <c r="D248" s="99">
        <v>1668</v>
      </c>
      <c r="E248" s="99">
        <v>1000</v>
      </c>
      <c r="F248" s="117">
        <v>0</v>
      </c>
      <c r="G248" s="101">
        <v>250</v>
      </c>
      <c r="H248" s="101">
        <v>0</v>
      </c>
      <c r="I248" s="101">
        <f t="shared" si="16"/>
        <v>2918</v>
      </c>
      <c r="J248" s="45">
        <f t="shared" si="20"/>
        <v>80.040000000000006</v>
      </c>
      <c r="K248" s="45">
        <f>(D248+E248)*11%</f>
        <v>293.48</v>
      </c>
      <c r="L248" s="45">
        <v>0</v>
      </c>
      <c r="M248" s="45">
        <v>0</v>
      </c>
      <c r="N248" s="52">
        <f t="shared" si="19"/>
        <v>373.52</v>
      </c>
      <c r="O248" s="52">
        <f t="shared" si="18"/>
        <v>2544.48</v>
      </c>
      <c r="P248" s="52">
        <v>0</v>
      </c>
    </row>
    <row r="249" spans="1:16" ht="25.5" x14ac:dyDescent="0.2">
      <c r="A249" s="91">
        <v>240</v>
      </c>
      <c r="B249" s="106" t="s">
        <v>953</v>
      </c>
      <c r="C249" s="99" t="s">
        <v>263</v>
      </c>
      <c r="D249" s="99">
        <v>3081</v>
      </c>
      <c r="E249" s="99">
        <v>1000</v>
      </c>
      <c r="F249" s="117">
        <v>0</v>
      </c>
      <c r="G249" s="101">
        <v>250</v>
      </c>
      <c r="H249" s="101">
        <v>0</v>
      </c>
      <c r="I249" s="101">
        <f t="shared" si="16"/>
        <v>4331</v>
      </c>
      <c r="J249" s="45">
        <f t="shared" si="20"/>
        <v>122.43</v>
      </c>
      <c r="K249" s="45">
        <f>(D249+E249)*12%</f>
        <v>489.72</v>
      </c>
      <c r="L249" s="45">
        <v>0</v>
      </c>
      <c r="M249" s="45">
        <v>0</v>
      </c>
      <c r="N249" s="52">
        <f t="shared" si="19"/>
        <v>612.15</v>
      </c>
      <c r="O249" s="52">
        <f t="shared" si="18"/>
        <v>3718.85</v>
      </c>
      <c r="P249" s="52">
        <v>0</v>
      </c>
    </row>
    <row r="250" spans="1:16" ht="25.5" x14ac:dyDescent="0.2">
      <c r="A250" s="91">
        <v>241</v>
      </c>
      <c r="B250" s="99" t="s">
        <v>279</v>
      </c>
      <c r="C250" s="99" t="s">
        <v>260</v>
      </c>
      <c r="D250" s="128">
        <v>1940</v>
      </c>
      <c r="E250" s="99">
        <v>0</v>
      </c>
      <c r="F250" s="117">
        <v>0</v>
      </c>
      <c r="G250" s="101">
        <v>0</v>
      </c>
      <c r="H250" s="101">
        <v>0</v>
      </c>
      <c r="I250" s="101">
        <f t="shared" si="16"/>
        <v>1940</v>
      </c>
      <c r="J250" s="45">
        <f t="shared" si="20"/>
        <v>58.2</v>
      </c>
      <c r="K250" s="45">
        <f>D250*10%</f>
        <v>194</v>
      </c>
      <c r="L250" s="45">
        <v>0</v>
      </c>
      <c r="M250" s="45">
        <v>0</v>
      </c>
      <c r="N250" s="52">
        <f t="shared" si="19"/>
        <v>252.2</v>
      </c>
      <c r="O250" s="52">
        <f t="shared" si="18"/>
        <v>1687.8</v>
      </c>
      <c r="P250" s="52">
        <v>0</v>
      </c>
    </row>
    <row r="251" spans="1:16" ht="25.5" x14ac:dyDescent="0.2">
      <c r="A251" s="91">
        <v>242</v>
      </c>
      <c r="B251" s="99" t="s">
        <v>280</v>
      </c>
      <c r="C251" s="99" t="s">
        <v>260</v>
      </c>
      <c r="D251" s="128">
        <v>1940</v>
      </c>
      <c r="E251" s="99">
        <v>0</v>
      </c>
      <c r="F251" s="117">
        <v>0</v>
      </c>
      <c r="G251" s="101">
        <v>0</v>
      </c>
      <c r="H251" s="101">
        <v>0</v>
      </c>
      <c r="I251" s="101">
        <f t="shared" si="16"/>
        <v>1940</v>
      </c>
      <c r="J251" s="45">
        <f t="shared" si="20"/>
        <v>58.2</v>
      </c>
      <c r="K251" s="45">
        <f>D251*10%</f>
        <v>194</v>
      </c>
      <c r="L251" s="45">
        <v>0</v>
      </c>
      <c r="M251" s="45">
        <v>0</v>
      </c>
      <c r="N251" s="52">
        <f t="shared" si="19"/>
        <v>252.2</v>
      </c>
      <c r="O251" s="52">
        <f t="shared" si="18"/>
        <v>1687.8</v>
      </c>
      <c r="P251" s="52">
        <v>0</v>
      </c>
    </row>
    <row r="252" spans="1:16" ht="25.5" x14ac:dyDescent="0.2">
      <c r="A252" s="91">
        <v>243</v>
      </c>
      <c r="B252" s="152" t="s">
        <v>281</v>
      </c>
      <c r="C252" s="99" t="s">
        <v>88</v>
      </c>
      <c r="D252" s="99">
        <v>1902</v>
      </c>
      <c r="E252" s="99">
        <v>1000</v>
      </c>
      <c r="F252" s="117">
        <v>0</v>
      </c>
      <c r="G252" s="101">
        <v>250</v>
      </c>
      <c r="H252" s="101">
        <v>0</v>
      </c>
      <c r="I252" s="101">
        <f t="shared" si="16"/>
        <v>3152</v>
      </c>
      <c r="J252" s="45">
        <f t="shared" si="20"/>
        <v>87.06</v>
      </c>
      <c r="K252" s="45">
        <f>2902*11%</f>
        <v>319.22000000000003</v>
      </c>
      <c r="L252" s="45">
        <v>0</v>
      </c>
      <c r="M252" s="45">
        <v>0</v>
      </c>
      <c r="N252" s="52">
        <f t="shared" si="19"/>
        <v>406.28</v>
      </c>
      <c r="O252" s="52">
        <f t="shared" si="18"/>
        <v>2745.72</v>
      </c>
      <c r="P252" s="52">
        <v>0</v>
      </c>
    </row>
    <row r="253" spans="1:16" ht="25.5" x14ac:dyDescent="0.2">
      <c r="A253" s="91">
        <v>244</v>
      </c>
      <c r="B253" s="99" t="s">
        <v>282</v>
      </c>
      <c r="C253" s="99" t="s">
        <v>89</v>
      </c>
      <c r="D253" s="99">
        <v>2920</v>
      </c>
      <c r="E253" s="99">
        <v>1000</v>
      </c>
      <c r="F253" s="117">
        <v>0</v>
      </c>
      <c r="G253" s="101">
        <v>250</v>
      </c>
      <c r="H253" s="101">
        <v>0</v>
      </c>
      <c r="I253" s="101">
        <f t="shared" si="16"/>
        <v>4170</v>
      </c>
      <c r="J253" s="45">
        <f t="shared" si="20"/>
        <v>117.6</v>
      </c>
      <c r="K253" s="45">
        <f>(D253+E253)*11%</f>
        <v>431.2</v>
      </c>
      <c r="L253" s="45">
        <v>0</v>
      </c>
      <c r="M253" s="45">
        <v>0</v>
      </c>
      <c r="N253" s="52">
        <f t="shared" si="19"/>
        <v>548.79999999999995</v>
      </c>
      <c r="O253" s="52">
        <f t="shared" si="18"/>
        <v>3621.2</v>
      </c>
      <c r="P253" s="52">
        <v>0</v>
      </c>
    </row>
    <row r="254" spans="1:16" ht="25.5" x14ac:dyDescent="0.2">
      <c r="A254" s="91">
        <v>245</v>
      </c>
      <c r="B254" s="99" t="s">
        <v>283</v>
      </c>
      <c r="C254" s="99" t="s">
        <v>258</v>
      </c>
      <c r="D254" s="128">
        <v>2425</v>
      </c>
      <c r="E254" s="99">
        <v>0</v>
      </c>
      <c r="F254" s="117">
        <v>0</v>
      </c>
      <c r="G254" s="101">
        <v>0</v>
      </c>
      <c r="H254" s="101">
        <v>0</v>
      </c>
      <c r="I254" s="101">
        <f t="shared" si="16"/>
        <v>2425</v>
      </c>
      <c r="J254" s="45">
        <f t="shared" si="20"/>
        <v>72.75</v>
      </c>
      <c r="K254" s="45">
        <f>2425*11%</f>
        <v>266.75</v>
      </c>
      <c r="L254" s="45">
        <v>0</v>
      </c>
      <c r="M254" s="45">
        <v>0</v>
      </c>
      <c r="N254" s="52">
        <f t="shared" si="19"/>
        <v>339.5</v>
      </c>
      <c r="O254" s="52">
        <f t="shared" si="18"/>
        <v>2085.5</v>
      </c>
      <c r="P254" s="52">
        <v>0</v>
      </c>
    </row>
    <row r="255" spans="1:16" ht="25.5" x14ac:dyDescent="0.2">
      <c r="A255" s="91">
        <v>246</v>
      </c>
      <c r="B255" s="141" t="s">
        <v>196</v>
      </c>
      <c r="C255" s="135" t="s">
        <v>379</v>
      </c>
      <c r="D255" s="117">
        <v>3404</v>
      </c>
      <c r="E255" s="117">
        <v>1000</v>
      </c>
      <c r="F255" s="117">
        <v>375</v>
      </c>
      <c r="G255" s="117">
        <v>250</v>
      </c>
      <c r="H255" s="101">
        <v>0</v>
      </c>
      <c r="I255" s="101">
        <f t="shared" si="16"/>
        <v>5029</v>
      </c>
      <c r="J255" s="45">
        <f t="shared" si="20"/>
        <v>143.37</v>
      </c>
      <c r="K255" s="45">
        <f>(D255+E255+F255)*12%</f>
        <v>573.48</v>
      </c>
      <c r="L255" s="45">
        <v>16.440000000000001</v>
      </c>
      <c r="M255" s="45">
        <v>0</v>
      </c>
      <c r="N255" s="52">
        <f t="shared" si="19"/>
        <v>733.29</v>
      </c>
      <c r="O255" s="52">
        <f t="shared" si="18"/>
        <v>4295.71</v>
      </c>
      <c r="P255" s="52">
        <v>0</v>
      </c>
    </row>
    <row r="256" spans="1:16" ht="25.5" x14ac:dyDescent="0.2">
      <c r="A256" s="91">
        <v>247</v>
      </c>
      <c r="B256" s="99" t="s">
        <v>435</v>
      </c>
      <c r="C256" s="99" t="s">
        <v>227</v>
      </c>
      <c r="D256" s="99">
        <v>1831</v>
      </c>
      <c r="E256" s="103">
        <v>1000</v>
      </c>
      <c r="F256" s="117">
        <v>0</v>
      </c>
      <c r="G256" s="101">
        <v>250</v>
      </c>
      <c r="H256" s="101">
        <v>0</v>
      </c>
      <c r="I256" s="101">
        <f t="shared" si="16"/>
        <v>3081</v>
      </c>
      <c r="J256" s="45">
        <f t="shared" si="20"/>
        <v>84.93</v>
      </c>
      <c r="K256" s="45">
        <f>(D256+E256)*11%</f>
        <v>311.41000000000003</v>
      </c>
      <c r="L256" s="45">
        <v>0</v>
      </c>
      <c r="M256" s="45">
        <v>0</v>
      </c>
      <c r="N256" s="52">
        <f t="shared" si="19"/>
        <v>396.34</v>
      </c>
      <c r="O256" s="52">
        <f t="shared" si="18"/>
        <v>2684.66</v>
      </c>
      <c r="P256" s="52">
        <v>0</v>
      </c>
    </row>
    <row r="257" spans="1:16" ht="25.5" x14ac:dyDescent="0.2">
      <c r="A257" s="91">
        <v>248</v>
      </c>
      <c r="B257" s="99" t="s">
        <v>157</v>
      </c>
      <c r="C257" s="99" t="s">
        <v>260</v>
      </c>
      <c r="D257" s="99">
        <v>1940</v>
      </c>
      <c r="E257" s="99">
        <v>0</v>
      </c>
      <c r="F257" s="117">
        <v>0</v>
      </c>
      <c r="G257" s="101">
        <v>0</v>
      </c>
      <c r="H257" s="101">
        <v>0</v>
      </c>
      <c r="I257" s="101">
        <f t="shared" si="16"/>
        <v>1940</v>
      </c>
      <c r="J257" s="45">
        <f t="shared" si="20"/>
        <v>58.2</v>
      </c>
      <c r="K257" s="45">
        <f>D257*10%</f>
        <v>194</v>
      </c>
      <c r="L257" s="45">
        <v>0</v>
      </c>
      <c r="M257" s="45">
        <v>0</v>
      </c>
      <c r="N257" s="52">
        <f t="shared" si="19"/>
        <v>252.2</v>
      </c>
      <c r="O257" s="52">
        <f t="shared" si="18"/>
        <v>1687.8</v>
      </c>
      <c r="P257" s="52">
        <v>0</v>
      </c>
    </row>
    <row r="258" spans="1:16" ht="25.5" x14ac:dyDescent="0.2">
      <c r="A258" s="91">
        <v>249</v>
      </c>
      <c r="B258" s="99" t="s">
        <v>137</v>
      </c>
      <c r="C258" s="105" t="s">
        <v>87</v>
      </c>
      <c r="D258" s="99">
        <v>2920</v>
      </c>
      <c r="E258" s="103">
        <v>1000</v>
      </c>
      <c r="F258" s="117">
        <v>0</v>
      </c>
      <c r="G258" s="101">
        <v>250</v>
      </c>
      <c r="H258" s="101">
        <v>0</v>
      </c>
      <c r="I258" s="101">
        <f t="shared" si="16"/>
        <v>4170</v>
      </c>
      <c r="J258" s="45">
        <f t="shared" si="20"/>
        <v>117.6</v>
      </c>
      <c r="K258" s="45">
        <f>(D258+E258)*11%</f>
        <v>431.2</v>
      </c>
      <c r="L258" s="45">
        <v>0</v>
      </c>
      <c r="M258" s="45">
        <v>52.68</v>
      </c>
      <c r="N258" s="52">
        <f t="shared" si="19"/>
        <v>601.48</v>
      </c>
      <c r="O258" s="52">
        <f t="shared" si="18"/>
        <v>3568.52</v>
      </c>
      <c r="P258" s="52">
        <v>0</v>
      </c>
    </row>
    <row r="259" spans="1:16" ht="25.5" x14ac:dyDescent="0.2">
      <c r="A259" s="91">
        <v>250</v>
      </c>
      <c r="B259" s="99" t="s">
        <v>248</v>
      </c>
      <c r="C259" s="99" t="s">
        <v>260</v>
      </c>
      <c r="D259" s="99">
        <v>1940</v>
      </c>
      <c r="E259" s="99">
        <v>0</v>
      </c>
      <c r="F259" s="117">
        <v>0</v>
      </c>
      <c r="G259" s="101">
        <v>0</v>
      </c>
      <c r="H259" s="101">
        <v>0</v>
      </c>
      <c r="I259" s="101">
        <f t="shared" si="16"/>
        <v>1940</v>
      </c>
      <c r="J259" s="45">
        <f t="shared" si="20"/>
        <v>58.2</v>
      </c>
      <c r="K259" s="45">
        <f>D259*10%</f>
        <v>194</v>
      </c>
      <c r="L259" s="45">
        <v>0</v>
      </c>
      <c r="M259" s="45">
        <v>0</v>
      </c>
      <c r="N259" s="52">
        <f t="shared" si="19"/>
        <v>252.2</v>
      </c>
      <c r="O259" s="52">
        <f t="shared" si="18"/>
        <v>1687.8</v>
      </c>
      <c r="P259" s="52">
        <v>0</v>
      </c>
    </row>
    <row r="260" spans="1:16" ht="25.5" x14ac:dyDescent="0.2">
      <c r="A260" s="91">
        <v>251</v>
      </c>
      <c r="B260" s="139" t="s">
        <v>284</v>
      </c>
      <c r="C260" s="103" t="s">
        <v>394</v>
      </c>
      <c r="D260" s="137">
        <v>1824</v>
      </c>
      <c r="E260" s="104">
        <v>1000</v>
      </c>
      <c r="F260" s="117">
        <v>0</v>
      </c>
      <c r="G260" s="101">
        <v>250</v>
      </c>
      <c r="H260" s="101">
        <v>0</v>
      </c>
      <c r="I260" s="101">
        <f t="shared" si="16"/>
        <v>3074</v>
      </c>
      <c r="J260" s="45">
        <f t="shared" si="20"/>
        <v>84.72</v>
      </c>
      <c r="K260" s="45">
        <f>(D260+E260+F260)*11%</f>
        <v>310.64</v>
      </c>
      <c r="L260" s="45">
        <v>0</v>
      </c>
      <c r="M260" s="45">
        <v>0</v>
      </c>
      <c r="N260" s="52">
        <f t="shared" si="19"/>
        <v>395.36</v>
      </c>
      <c r="O260" s="52">
        <f t="shared" si="18"/>
        <v>2678.64</v>
      </c>
      <c r="P260" s="52">
        <v>0</v>
      </c>
    </row>
    <row r="261" spans="1:16" ht="25.5" x14ac:dyDescent="0.2">
      <c r="A261" s="91">
        <v>252</v>
      </c>
      <c r="B261" s="99" t="s">
        <v>138</v>
      </c>
      <c r="C261" s="99" t="s">
        <v>260</v>
      </c>
      <c r="D261" s="99">
        <v>1940</v>
      </c>
      <c r="E261" s="99">
        <v>0</v>
      </c>
      <c r="F261" s="117">
        <v>0</v>
      </c>
      <c r="G261" s="101">
        <v>0</v>
      </c>
      <c r="H261" s="101">
        <v>0</v>
      </c>
      <c r="I261" s="101">
        <f t="shared" si="16"/>
        <v>1940</v>
      </c>
      <c r="J261" s="45">
        <f t="shared" si="20"/>
        <v>58.2</v>
      </c>
      <c r="K261" s="45">
        <f>D261*10%</f>
        <v>194</v>
      </c>
      <c r="L261" s="45">
        <v>0</v>
      </c>
      <c r="M261" s="45">
        <v>0</v>
      </c>
      <c r="N261" s="52">
        <f t="shared" ref="N261:N292" si="21">J261+K261+L261+M261</f>
        <v>252.2</v>
      </c>
      <c r="O261" s="52">
        <f t="shared" si="18"/>
        <v>1687.8</v>
      </c>
      <c r="P261" s="52">
        <v>0</v>
      </c>
    </row>
    <row r="262" spans="1:16" ht="25.5" x14ac:dyDescent="0.2">
      <c r="A262" s="91">
        <v>253</v>
      </c>
      <c r="B262" s="99" t="s">
        <v>80</v>
      </c>
      <c r="C262" s="99" t="s">
        <v>258</v>
      </c>
      <c r="D262" s="128">
        <v>2425</v>
      </c>
      <c r="E262" s="99">
        <v>0</v>
      </c>
      <c r="F262" s="117">
        <v>0</v>
      </c>
      <c r="G262" s="101">
        <v>0</v>
      </c>
      <c r="H262" s="101">
        <v>0</v>
      </c>
      <c r="I262" s="101">
        <f t="shared" si="16"/>
        <v>2425</v>
      </c>
      <c r="J262" s="45">
        <f t="shared" si="20"/>
        <v>72.75</v>
      </c>
      <c r="K262" s="45">
        <f>D262*11%</f>
        <v>266.75</v>
      </c>
      <c r="L262" s="45">
        <v>0</v>
      </c>
      <c r="M262" s="45">
        <v>0</v>
      </c>
      <c r="N262" s="52">
        <f t="shared" si="21"/>
        <v>339.5</v>
      </c>
      <c r="O262" s="52">
        <f t="shared" si="18"/>
        <v>2085.5</v>
      </c>
      <c r="P262" s="52">
        <v>0</v>
      </c>
    </row>
    <row r="263" spans="1:16" ht="25.5" x14ac:dyDescent="0.2">
      <c r="A263" s="91">
        <v>254</v>
      </c>
      <c r="B263" s="109" t="s">
        <v>938</v>
      </c>
      <c r="C263" s="103" t="s">
        <v>382</v>
      </c>
      <c r="D263" s="161">
        <v>1981</v>
      </c>
      <c r="E263" s="99">
        <v>1000</v>
      </c>
      <c r="F263" s="117">
        <v>0</v>
      </c>
      <c r="G263" s="101">
        <v>250</v>
      </c>
      <c r="H263" s="101">
        <v>0</v>
      </c>
      <c r="I263" s="101">
        <f t="shared" si="16"/>
        <v>3231</v>
      </c>
      <c r="J263" s="45">
        <f t="shared" si="20"/>
        <v>89.43</v>
      </c>
      <c r="K263" s="45">
        <f>(D263+E263)*11%</f>
        <v>327.91</v>
      </c>
      <c r="L263" s="45">
        <v>0</v>
      </c>
      <c r="M263" s="45">
        <v>40.06</v>
      </c>
      <c r="N263" s="52">
        <f t="shared" si="21"/>
        <v>457.4</v>
      </c>
      <c r="O263" s="52">
        <f t="shared" si="18"/>
        <v>2773.6</v>
      </c>
      <c r="P263" s="52">
        <v>0</v>
      </c>
    </row>
    <row r="264" spans="1:16" ht="25.5" x14ac:dyDescent="0.2">
      <c r="A264" s="91">
        <v>255</v>
      </c>
      <c r="B264" s="131" t="s">
        <v>33</v>
      </c>
      <c r="C264" s="99" t="s">
        <v>89</v>
      </c>
      <c r="D264" s="117">
        <v>2920</v>
      </c>
      <c r="E264" s="117">
        <v>1000</v>
      </c>
      <c r="F264" s="117">
        <v>0</v>
      </c>
      <c r="G264" s="117">
        <v>250</v>
      </c>
      <c r="H264" s="101">
        <v>0</v>
      </c>
      <c r="I264" s="101">
        <f t="shared" si="16"/>
        <v>4170</v>
      </c>
      <c r="J264" s="45">
        <f t="shared" si="20"/>
        <v>117.6</v>
      </c>
      <c r="K264" s="45">
        <f>(D264+E264)*11%</f>
        <v>431.2</v>
      </c>
      <c r="L264" s="45">
        <v>0</v>
      </c>
      <c r="M264" s="45">
        <v>52.68</v>
      </c>
      <c r="N264" s="52">
        <f t="shared" si="21"/>
        <v>601.48</v>
      </c>
      <c r="O264" s="52">
        <f t="shared" si="18"/>
        <v>3568.52</v>
      </c>
      <c r="P264" s="52">
        <v>0</v>
      </c>
    </row>
    <row r="265" spans="1:16" ht="25.5" x14ac:dyDescent="0.2">
      <c r="A265" s="91">
        <v>256</v>
      </c>
      <c r="B265" s="99" t="s">
        <v>285</v>
      </c>
      <c r="C265" s="99" t="s">
        <v>258</v>
      </c>
      <c r="D265" s="128">
        <v>2425</v>
      </c>
      <c r="E265" s="99">
        <v>0</v>
      </c>
      <c r="F265" s="117">
        <v>0</v>
      </c>
      <c r="G265" s="101">
        <v>0</v>
      </c>
      <c r="H265" s="101">
        <v>0</v>
      </c>
      <c r="I265" s="101">
        <f t="shared" si="16"/>
        <v>2425</v>
      </c>
      <c r="J265" s="45">
        <f t="shared" si="20"/>
        <v>72.75</v>
      </c>
      <c r="K265" s="45">
        <f>D265*11%</f>
        <v>266.75</v>
      </c>
      <c r="L265" s="45">
        <v>0</v>
      </c>
      <c r="M265" s="45">
        <v>0</v>
      </c>
      <c r="N265" s="52">
        <f t="shared" si="21"/>
        <v>339.5</v>
      </c>
      <c r="O265" s="52">
        <f t="shared" si="18"/>
        <v>2085.5</v>
      </c>
      <c r="P265" s="52">
        <v>0</v>
      </c>
    </row>
    <row r="266" spans="1:16" ht="25.5" x14ac:dyDescent="0.2">
      <c r="A266" s="91">
        <v>257</v>
      </c>
      <c r="B266" s="131" t="s">
        <v>353</v>
      </c>
      <c r="C266" s="99" t="s">
        <v>258</v>
      </c>
      <c r="D266" s="117">
        <v>2425</v>
      </c>
      <c r="E266" s="99">
        <v>0</v>
      </c>
      <c r="F266" s="117">
        <v>0</v>
      </c>
      <c r="G266" s="101">
        <v>0</v>
      </c>
      <c r="H266" s="101">
        <v>0</v>
      </c>
      <c r="I266" s="101">
        <f t="shared" ref="I266:I329" si="22">(D266+E266+F266+G266+H266)</f>
        <v>2425</v>
      </c>
      <c r="J266" s="45">
        <f t="shared" si="20"/>
        <v>72.75</v>
      </c>
      <c r="K266" s="45">
        <f>D266*11%</f>
        <v>266.75</v>
      </c>
      <c r="L266" s="45">
        <v>0</v>
      </c>
      <c r="M266" s="45">
        <v>0</v>
      </c>
      <c r="N266" s="52">
        <f t="shared" si="21"/>
        <v>339.5</v>
      </c>
      <c r="O266" s="52">
        <f t="shared" ref="O266:O329" si="23">I266-N266</f>
        <v>2085.5</v>
      </c>
      <c r="P266" s="52">
        <v>0</v>
      </c>
    </row>
    <row r="267" spans="1:16" ht="25.5" x14ac:dyDescent="0.2">
      <c r="A267" s="91">
        <v>258</v>
      </c>
      <c r="B267" s="99" t="s">
        <v>954</v>
      </c>
      <c r="C267" s="99" t="s">
        <v>387</v>
      </c>
      <c r="D267" s="155">
        <v>2234</v>
      </c>
      <c r="E267" s="109">
        <v>1900</v>
      </c>
      <c r="F267" s="117">
        <v>0</v>
      </c>
      <c r="G267" s="45">
        <v>250</v>
      </c>
      <c r="H267" s="117">
        <v>0</v>
      </c>
      <c r="I267" s="101">
        <f t="shared" si="22"/>
        <v>4384</v>
      </c>
      <c r="J267" s="45">
        <f t="shared" si="20"/>
        <v>124.02</v>
      </c>
      <c r="K267" s="45">
        <f>(D267+E267)*12%</f>
        <v>496.08</v>
      </c>
      <c r="L267" s="45">
        <v>0</v>
      </c>
      <c r="M267" s="45">
        <v>55.56</v>
      </c>
      <c r="N267" s="52">
        <f t="shared" si="21"/>
        <v>675.66</v>
      </c>
      <c r="O267" s="52">
        <f t="shared" si="23"/>
        <v>3708.34</v>
      </c>
      <c r="P267" s="52">
        <v>0</v>
      </c>
    </row>
    <row r="268" spans="1:16" ht="25.5" x14ac:dyDescent="0.2">
      <c r="A268" s="91">
        <v>259</v>
      </c>
      <c r="B268" s="99" t="s">
        <v>330</v>
      </c>
      <c r="C268" s="99" t="s">
        <v>260</v>
      </c>
      <c r="D268" s="128">
        <v>1940</v>
      </c>
      <c r="E268" s="99">
        <v>0</v>
      </c>
      <c r="F268" s="117">
        <v>0</v>
      </c>
      <c r="G268" s="101">
        <v>0</v>
      </c>
      <c r="H268" s="101">
        <v>0</v>
      </c>
      <c r="I268" s="101">
        <f t="shared" si="22"/>
        <v>1940</v>
      </c>
      <c r="J268" s="45">
        <f t="shared" si="20"/>
        <v>58.2</v>
      </c>
      <c r="K268" s="45">
        <f>D268*10%</f>
        <v>194</v>
      </c>
      <c r="L268" s="45">
        <v>0</v>
      </c>
      <c r="M268" s="45">
        <v>0</v>
      </c>
      <c r="N268" s="52">
        <f t="shared" si="21"/>
        <v>252.2</v>
      </c>
      <c r="O268" s="52">
        <f t="shared" si="23"/>
        <v>1687.8</v>
      </c>
      <c r="P268" s="52">
        <v>0</v>
      </c>
    </row>
    <row r="269" spans="1:16" ht="25.5" x14ac:dyDescent="0.2">
      <c r="A269" s="91">
        <v>260</v>
      </c>
      <c r="B269" s="99" t="s">
        <v>219</v>
      </c>
      <c r="C269" s="99" t="s">
        <v>263</v>
      </c>
      <c r="D269" s="99">
        <v>3081</v>
      </c>
      <c r="E269" s="103">
        <v>1000</v>
      </c>
      <c r="F269" s="117">
        <v>0</v>
      </c>
      <c r="G269" s="101">
        <v>250</v>
      </c>
      <c r="H269" s="101">
        <v>0</v>
      </c>
      <c r="I269" s="101">
        <f t="shared" si="22"/>
        <v>4331</v>
      </c>
      <c r="J269" s="45">
        <f t="shared" si="20"/>
        <v>122.43</v>
      </c>
      <c r="K269" s="45">
        <f>(D269+E269)*12%</f>
        <v>489.72</v>
      </c>
      <c r="L269" s="45">
        <v>0</v>
      </c>
      <c r="M269" s="45">
        <v>0</v>
      </c>
      <c r="N269" s="52">
        <f t="shared" si="21"/>
        <v>612.15</v>
      </c>
      <c r="O269" s="52">
        <f t="shared" si="23"/>
        <v>3718.85</v>
      </c>
      <c r="P269" s="52">
        <v>0</v>
      </c>
    </row>
    <row r="270" spans="1:16" ht="25.5" x14ac:dyDescent="0.2">
      <c r="A270" s="91">
        <v>261</v>
      </c>
      <c r="B270" s="129" t="s">
        <v>968</v>
      </c>
      <c r="C270" s="99" t="s">
        <v>260</v>
      </c>
      <c r="D270" s="45">
        <v>1940</v>
      </c>
      <c r="E270" s="99">
        <v>0</v>
      </c>
      <c r="F270" s="117">
        <v>0</v>
      </c>
      <c r="G270" s="101">
        <v>0</v>
      </c>
      <c r="H270" s="101">
        <v>0</v>
      </c>
      <c r="I270" s="101">
        <f t="shared" si="22"/>
        <v>1940</v>
      </c>
      <c r="J270" s="45">
        <f t="shared" si="20"/>
        <v>58.2</v>
      </c>
      <c r="K270" s="45">
        <f>(D270+E270)*10%</f>
        <v>194</v>
      </c>
      <c r="L270" s="45">
        <v>0</v>
      </c>
      <c r="M270" s="45">
        <v>0</v>
      </c>
      <c r="N270" s="52">
        <f t="shared" si="21"/>
        <v>252.2</v>
      </c>
      <c r="O270" s="52">
        <f t="shared" si="23"/>
        <v>1687.8</v>
      </c>
      <c r="P270" s="52">
        <v>0</v>
      </c>
    </row>
    <row r="271" spans="1:16" ht="25.5" x14ac:dyDescent="0.2">
      <c r="A271" s="91">
        <v>262</v>
      </c>
      <c r="B271" s="99" t="s">
        <v>855</v>
      </c>
      <c r="C271" s="99" t="s">
        <v>387</v>
      </c>
      <c r="D271" s="99">
        <v>2234</v>
      </c>
      <c r="E271" s="103">
        <v>1000</v>
      </c>
      <c r="F271" s="117">
        <v>0</v>
      </c>
      <c r="G271" s="101">
        <v>250</v>
      </c>
      <c r="H271" s="101">
        <v>0</v>
      </c>
      <c r="I271" s="101">
        <f t="shared" si="22"/>
        <v>3484</v>
      </c>
      <c r="J271" s="45">
        <f t="shared" si="20"/>
        <v>97.02</v>
      </c>
      <c r="K271" s="45">
        <f>(D271+E271)*11%</f>
        <v>355.74</v>
      </c>
      <c r="L271" s="45">
        <v>0</v>
      </c>
      <c r="M271" s="45">
        <v>0</v>
      </c>
      <c r="N271" s="52">
        <f t="shared" si="21"/>
        <v>452.76</v>
      </c>
      <c r="O271" s="52">
        <f t="shared" si="23"/>
        <v>3031.24</v>
      </c>
      <c r="P271" s="52">
        <v>0</v>
      </c>
    </row>
    <row r="272" spans="1:16" ht="25.5" x14ac:dyDescent="0.2">
      <c r="A272" s="91">
        <v>263</v>
      </c>
      <c r="B272" s="99" t="s">
        <v>183</v>
      </c>
      <c r="C272" s="99" t="s">
        <v>258</v>
      </c>
      <c r="D272" s="128">
        <v>2425</v>
      </c>
      <c r="E272" s="99">
        <v>0</v>
      </c>
      <c r="F272" s="117">
        <v>0</v>
      </c>
      <c r="G272" s="101">
        <v>0</v>
      </c>
      <c r="H272" s="101">
        <v>0</v>
      </c>
      <c r="I272" s="101">
        <f t="shared" si="22"/>
        <v>2425</v>
      </c>
      <c r="J272" s="45">
        <f t="shared" si="20"/>
        <v>72.75</v>
      </c>
      <c r="K272" s="45">
        <f>D272*11%</f>
        <v>266.75</v>
      </c>
      <c r="L272" s="45">
        <v>0</v>
      </c>
      <c r="M272" s="45">
        <v>0</v>
      </c>
      <c r="N272" s="52">
        <f t="shared" si="21"/>
        <v>339.5</v>
      </c>
      <c r="O272" s="52">
        <f t="shared" si="23"/>
        <v>2085.5</v>
      </c>
      <c r="P272" s="52">
        <v>0</v>
      </c>
    </row>
    <row r="273" spans="1:16" ht="25.5" x14ac:dyDescent="0.2">
      <c r="A273" s="91">
        <v>264</v>
      </c>
      <c r="B273" s="99" t="s">
        <v>922</v>
      </c>
      <c r="C273" s="99" t="s">
        <v>260</v>
      </c>
      <c r="D273" s="45">
        <v>1940</v>
      </c>
      <c r="E273" s="99">
        <v>0</v>
      </c>
      <c r="F273" s="117">
        <v>0</v>
      </c>
      <c r="G273" s="101">
        <v>0</v>
      </c>
      <c r="H273" s="101">
        <v>0</v>
      </c>
      <c r="I273" s="101">
        <f t="shared" si="22"/>
        <v>1940</v>
      </c>
      <c r="J273" s="45">
        <f t="shared" si="20"/>
        <v>58.2</v>
      </c>
      <c r="K273" s="45">
        <f>(D273+E273)*10%</f>
        <v>194</v>
      </c>
      <c r="L273" s="45">
        <v>0</v>
      </c>
      <c r="M273" s="45">
        <v>0</v>
      </c>
      <c r="N273" s="52">
        <f t="shared" si="21"/>
        <v>252.2</v>
      </c>
      <c r="O273" s="52">
        <f t="shared" si="23"/>
        <v>1687.8</v>
      </c>
      <c r="P273" s="52">
        <v>0</v>
      </c>
    </row>
    <row r="274" spans="1:16" ht="25.5" x14ac:dyDescent="0.2">
      <c r="A274" s="91">
        <v>265</v>
      </c>
      <c r="B274" s="99" t="s">
        <v>69</v>
      </c>
      <c r="C274" s="157" t="s">
        <v>264</v>
      </c>
      <c r="D274" s="99">
        <v>2134</v>
      </c>
      <c r="E274" s="99">
        <v>0</v>
      </c>
      <c r="F274" s="117">
        <v>0</v>
      </c>
      <c r="G274" s="101">
        <v>0</v>
      </c>
      <c r="H274" s="101">
        <v>0</v>
      </c>
      <c r="I274" s="101">
        <f t="shared" si="22"/>
        <v>2134</v>
      </c>
      <c r="J274" s="45">
        <f t="shared" ref="J274:J293" si="24">(D274+E274+F274)*3%</f>
        <v>64.02</v>
      </c>
      <c r="K274" s="45">
        <f>D274*11%</f>
        <v>234.74</v>
      </c>
      <c r="L274" s="45">
        <v>0</v>
      </c>
      <c r="M274" s="45">
        <v>0</v>
      </c>
      <c r="N274" s="52">
        <f t="shared" si="21"/>
        <v>298.76</v>
      </c>
      <c r="O274" s="52">
        <f t="shared" si="23"/>
        <v>1835.24</v>
      </c>
      <c r="P274" s="52">
        <v>0</v>
      </c>
    </row>
    <row r="275" spans="1:16" ht="25.5" x14ac:dyDescent="0.2">
      <c r="A275" s="91">
        <v>266</v>
      </c>
      <c r="B275" s="131" t="s">
        <v>30</v>
      </c>
      <c r="C275" s="105" t="s">
        <v>87</v>
      </c>
      <c r="D275" s="117">
        <v>2920</v>
      </c>
      <c r="E275" s="117">
        <v>1000</v>
      </c>
      <c r="F275" s="117">
        <v>0</v>
      </c>
      <c r="G275" s="117">
        <v>250</v>
      </c>
      <c r="H275" s="101">
        <v>0</v>
      </c>
      <c r="I275" s="101">
        <f t="shared" si="22"/>
        <v>4170</v>
      </c>
      <c r="J275" s="45">
        <f t="shared" si="24"/>
        <v>117.6</v>
      </c>
      <c r="K275" s="45">
        <f>(D275+E275)*11%</f>
        <v>431.2</v>
      </c>
      <c r="L275" s="45">
        <v>0</v>
      </c>
      <c r="M275" s="45">
        <v>52.68</v>
      </c>
      <c r="N275" s="52">
        <f t="shared" si="21"/>
        <v>601.48</v>
      </c>
      <c r="O275" s="52">
        <f t="shared" si="23"/>
        <v>3568.52</v>
      </c>
      <c r="P275" s="52">
        <v>0</v>
      </c>
    </row>
    <row r="276" spans="1:16" ht="25.5" x14ac:dyDescent="0.2">
      <c r="A276" s="91">
        <v>267</v>
      </c>
      <c r="B276" s="129" t="s">
        <v>894</v>
      </c>
      <c r="C276" s="105" t="s">
        <v>87</v>
      </c>
      <c r="D276" s="128">
        <v>2920</v>
      </c>
      <c r="E276" s="99">
        <v>1000</v>
      </c>
      <c r="F276" s="117">
        <v>0</v>
      </c>
      <c r="G276" s="101">
        <v>250</v>
      </c>
      <c r="H276" s="101">
        <v>0</v>
      </c>
      <c r="I276" s="101">
        <f t="shared" si="22"/>
        <v>4170</v>
      </c>
      <c r="J276" s="45">
        <f t="shared" si="24"/>
        <v>117.6</v>
      </c>
      <c r="K276" s="45">
        <f>(D276+E276)*11%</f>
        <v>431.2</v>
      </c>
      <c r="L276" s="45">
        <v>0</v>
      </c>
      <c r="M276" s="45">
        <v>52.68</v>
      </c>
      <c r="N276" s="52">
        <f t="shared" si="21"/>
        <v>601.48</v>
      </c>
      <c r="O276" s="52">
        <f t="shared" si="23"/>
        <v>3568.52</v>
      </c>
      <c r="P276" s="52">
        <v>0</v>
      </c>
    </row>
    <row r="277" spans="1:16" ht="25.5" x14ac:dyDescent="0.2">
      <c r="A277" s="91">
        <v>268</v>
      </c>
      <c r="B277" s="99" t="s">
        <v>72</v>
      </c>
      <c r="C277" s="99" t="s">
        <v>258</v>
      </c>
      <c r="D277" s="128">
        <v>2425</v>
      </c>
      <c r="E277" s="99">
        <v>0</v>
      </c>
      <c r="F277" s="117">
        <v>0</v>
      </c>
      <c r="G277" s="101">
        <v>0</v>
      </c>
      <c r="H277" s="101">
        <v>0</v>
      </c>
      <c r="I277" s="101">
        <f t="shared" si="22"/>
        <v>2425</v>
      </c>
      <c r="J277" s="45">
        <f t="shared" si="24"/>
        <v>72.75</v>
      </c>
      <c r="K277" s="45">
        <f>D277*11%</f>
        <v>266.75</v>
      </c>
      <c r="L277" s="45">
        <v>0</v>
      </c>
      <c r="M277" s="45">
        <v>0</v>
      </c>
      <c r="N277" s="52">
        <f t="shared" si="21"/>
        <v>339.5</v>
      </c>
      <c r="O277" s="52">
        <f t="shared" si="23"/>
        <v>2085.5</v>
      </c>
      <c r="P277" s="52">
        <v>0</v>
      </c>
    </row>
    <row r="278" spans="1:16" ht="25.5" x14ac:dyDescent="0.2">
      <c r="A278" s="91">
        <v>269</v>
      </c>
      <c r="B278" s="45" t="s">
        <v>184</v>
      </c>
      <c r="C278" s="99" t="s">
        <v>222</v>
      </c>
      <c r="D278" s="110">
        <v>3241</v>
      </c>
      <c r="E278" s="99">
        <v>1000</v>
      </c>
      <c r="F278" s="117">
        <v>0</v>
      </c>
      <c r="G278" s="101">
        <v>250</v>
      </c>
      <c r="H278" s="101">
        <v>0</v>
      </c>
      <c r="I278" s="101">
        <f t="shared" si="22"/>
        <v>4491</v>
      </c>
      <c r="J278" s="45">
        <f t="shared" si="24"/>
        <v>127.23</v>
      </c>
      <c r="K278" s="45">
        <f>(D278+E278)*12%</f>
        <v>508.92</v>
      </c>
      <c r="L278" s="45">
        <v>0</v>
      </c>
      <c r="M278" s="45">
        <v>0</v>
      </c>
      <c r="N278" s="52">
        <f t="shared" si="21"/>
        <v>636.15</v>
      </c>
      <c r="O278" s="52">
        <f t="shared" si="23"/>
        <v>3854.85</v>
      </c>
      <c r="P278" s="52">
        <v>0</v>
      </c>
    </row>
    <row r="279" spans="1:16" ht="25.5" x14ac:dyDescent="0.2">
      <c r="A279" s="91">
        <v>270</v>
      </c>
      <c r="B279" s="99" t="s">
        <v>50</v>
      </c>
      <c r="C279" s="99" t="s">
        <v>380</v>
      </c>
      <c r="D279" s="99">
        <v>2760</v>
      </c>
      <c r="E279" s="99">
        <v>1000</v>
      </c>
      <c r="F279" s="117">
        <v>0</v>
      </c>
      <c r="G279" s="101">
        <v>250</v>
      </c>
      <c r="H279" s="101">
        <v>0</v>
      </c>
      <c r="I279" s="101">
        <f t="shared" si="22"/>
        <v>4010</v>
      </c>
      <c r="J279" s="45">
        <f t="shared" si="24"/>
        <v>112.8</v>
      </c>
      <c r="K279" s="45">
        <f>(D279+E279)*11%</f>
        <v>413.6</v>
      </c>
      <c r="L279" s="45">
        <v>0</v>
      </c>
      <c r="M279" s="45">
        <v>0</v>
      </c>
      <c r="N279" s="52">
        <f t="shared" si="21"/>
        <v>526.4</v>
      </c>
      <c r="O279" s="52">
        <f t="shared" si="23"/>
        <v>3483.6</v>
      </c>
      <c r="P279" s="52">
        <v>0</v>
      </c>
    </row>
    <row r="280" spans="1:16" ht="25.5" x14ac:dyDescent="0.2">
      <c r="A280" s="91">
        <v>271</v>
      </c>
      <c r="B280" s="131" t="s">
        <v>37</v>
      </c>
      <c r="C280" s="135" t="s">
        <v>385</v>
      </c>
      <c r="D280" s="117">
        <v>1902</v>
      </c>
      <c r="E280" s="117">
        <v>1000</v>
      </c>
      <c r="F280" s="117">
        <v>0</v>
      </c>
      <c r="G280" s="117">
        <v>250</v>
      </c>
      <c r="H280" s="101">
        <v>0</v>
      </c>
      <c r="I280" s="101">
        <f t="shared" si="22"/>
        <v>3152</v>
      </c>
      <c r="J280" s="45">
        <f t="shared" si="24"/>
        <v>87.06</v>
      </c>
      <c r="K280" s="45">
        <f>(D280+E280)*11%</f>
        <v>319.22000000000003</v>
      </c>
      <c r="L280" s="45">
        <v>0</v>
      </c>
      <c r="M280" s="45">
        <v>0</v>
      </c>
      <c r="N280" s="52">
        <f t="shared" si="21"/>
        <v>406.28</v>
      </c>
      <c r="O280" s="52">
        <f t="shared" si="23"/>
        <v>2745.72</v>
      </c>
      <c r="P280" s="52">
        <v>0</v>
      </c>
    </row>
    <row r="281" spans="1:16" ht="25.5" x14ac:dyDescent="0.2">
      <c r="A281" s="91">
        <v>272</v>
      </c>
      <c r="B281" s="131" t="s">
        <v>38</v>
      </c>
      <c r="C281" s="103" t="s">
        <v>91</v>
      </c>
      <c r="D281" s="117">
        <v>1902</v>
      </c>
      <c r="E281" s="117">
        <v>1000</v>
      </c>
      <c r="F281" s="117">
        <v>0</v>
      </c>
      <c r="G281" s="117">
        <v>250</v>
      </c>
      <c r="H281" s="101">
        <v>0</v>
      </c>
      <c r="I281" s="101">
        <f t="shared" si="22"/>
        <v>3152</v>
      </c>
      <c r="J281" s="45">
        <f t="shared" si="24"/>
        <v>87.06</v>
      </c>
      <c r="K281" s="45">
        <f>(D281+E281)*11%</f>
        <v>319.22000000000003</v>
      </c>
      <c r="L281" s="45">
        <v>0</v>
      </c>
      <c r="M281" s="45">
        <v>0</v>
      </c>
      <c r="N281" s="52">
        <f t="shared" si="21"/>
        <v>406.28</v>
      </c>
      <c r="O281" s="52">
        <f t="shared" si="23"/>
        <v>2745.72</v>
      </c>
      <c r="P281" s="52">
        <v>0</v>
      </c>
    </row>
    <row r="282" spans="1:16" ht="25.5" x14ac:dyDescent="0.2">
      <c r="A282" s="91">
        <v>273</v>
      </c>
      <c r="B282" s="129" t="s">
        <v>969</v>
      </c>
      <c r="C282" s="162" t="s">
        <v>914</v>
      </c>
      <c r="D282" s="117">
        <v>3241</v>
      </c>
      <c r="E282" s="117">
        <v>1000</v>
      </c>
      <c r="F282" s="117">
        <v>0</v>
      </c>
      <c r="G282" s="117">
        <v>250</v>
      </c>
      <c r="H282" s="101">
        <v>0</v>
      </c>
      <c r="I282" s="101">
        <f t="shared" si="22"/>
        <v>4491</v>
      </c>
      <c r="J282" s="45">
        <f t="shared" si="24"/>
        <v>127.23</v>
      </c>
      <c r="K282" s="45">
        <f>(D282+E282)*12%</f>
        <v>508.92</v>
      </c>
      <c r="L282" s="45">
        <v>0</v>
      </c>
      <c r="M282" s="45">
        <v>0</v>
      </c>
      <c r="N282" s="52">
        <f t="shared" si="21"/>
        <v>636.15</v>
      </c>
      <c r="O282" s="52">
        <f t="shared" si="23"/>
        <v>3854.85</v>
      </c>
      <c r="P282" s="52">
        <v>0</v>
      </c>
    </row>
    <row r="283" spans="1:16" ht="25.5" x14ac:dyDescent="0.2">
      <c r="A283" s="91">
        <v>274</v>
      </c>
      <c r="B283" s="105" t="s">
        <v>808</v>
      </c>
      <c r="C283" s="99" t="s">
        <v>260</v>
      </c>
      <c r="D283" s="128">
        <v>1940</v>
      </c>
      <c r="E283" s="99">
        <v>0</v>
      </c>
      <c r="F283" s="117">
        <v>0</v>
      </c>
      <c r="G283" s="101">
        <v>0</v>
      </c>
      <c r="H283" s="101">
        <v>0</v>
      </c>
      <c r="I283" s="101">
        <f t="shared" si="22"/>
        <v>1940</v>
      </c>
      <c r="J283" s="45">
        <f t="shared" si="24"/>
        <v>58.2</v>
      </c>
      <c r="K283" s="45">
        <f>D283*10%</f>
        <v>194</v>
      </c>
      <c r="L283" s="45">
        <v>0</v>
      </c>
      <c r="M283" s="45">
        <v>0</v>
      </c>
      <c r="N283" s="52">
        <f t="shared" si="21"/>
        <v>252.2</v>
      </c>
      <c r="O283" s="52">
        <f t="shared" si="23"/>
        <v>1687.8</v>
      </c>
      <c r="P283" s="52">
        <v>0</v>
      </c>
    </row>
    <row r="284" spans="1:16" ht="25.5" x14ac:dyDescent="0.2">
      <c r="A284" s="91">
        <v>275</v>
      </c>
      <c r="B284" s="99" t="s">
        <v>286</v>
      </c>
      <c r="C284" s="99" t="s">
        <v>89</v>
      </c>
      <c r="D284" s="99">
        <v>2920</v>
      </c>
      <c r="E284" s="99">
        <v>1000</v>
      </c>
      <c r="F284" s="117">
        <v>0</v>
      </c>
      <c r="G284" s="101">
        <v>250</v>
      </c>
      <c r="H284" s="101">
        <v>0</v>
      </c>
      <c r="I284" s="101">
        <f t="shared" si="22"/>
        <v>4170</v>
      </c>
      <c r="J284" s="45">
        <f t="shared" si="24"/>
        <v>117.6</v>
      </c>
      <c r="K284" s="45">
        <f>(D284+E284)*11%</f>
        <v>431.2</v>
      </c>
      <c r="L284" s="45">
        <v>0</v>
      </c>
      <c r="M284" s="45">
        <v>0</v>
      </c>
      <c r="N284" s="52">
        <f t="shared" si="21"/>
        <v>548.79999999999995</v>
      </c>
      <c r="O284" s="52">
        <f t="shared" si="23"/>
        <v>3621.2</v>
      </c>
      <c r="P284" s="52">
        <v>0</v>
      </c>
    </row>
    <row r="285" spans="1:16" ht="25.5" x14ac:dyDescent="0.2">
      <c r="A285" s="91">
        <v>276</v>
      </c>
      <c r="B285" s="99" t="s">
        <v>354</v>
      </c>
      <c r="C285" s="99" t="s">
        <v>258</v>
      </c>
      <c r="D285" s="99">
        <v>2425</v>
      </c>
      <c r="E285" s="99">
        <v>0</v>
      </c>
      <c r="F285" s="117">
        <v>0</v>
      </c>
      <c r="G285" s="101">
        <v>0</v>
      </c>
      <c r="H285" s="101">
        <v>0</v>
      </c>
      <c r="I285" s="101">
        <f t="shared" si="22"/>
        <v>2425</v>
      </c>
      <c r="J285" s="45">
        <f t="shared" si="24"/>
        <v>72.75</v>
      </c>
      <c r="K285" s="45">
        <f>D285*11%</f>
        <v>266.75</v>
      </c>
      <c r="L285" s="45">
        <v>0</v>
      </c>
      <c r="M285" s="45">
        <v>0</v>
      </c>
      <c r="N285" s="52">
        <f t="shared" si="21"/>
        <v>339.5</v>
      </c>
      <c r="O285" s="52">
        <f t="shared" si="23"/>
        <v>2085.5</v>
      </c>
      <c r="P285" s="52">
        <v>0</v>
      </c>
    </row>
    <row r="286" spans="1:16" ht="25.5" x14ac:dyDescent="0.2">
      <c r="A286" s="91">
        <v>277</v>
      </c>
      <c r="B286" s="99" t="s">
        <v>331</v>
      </c>
      <c r="C286" s="99" t="s">
        <v>260</v>
      </c>
      <c r="D286" s="128">
        <v>1940</v>
      </c>
      <c r="E286" s="99">
        <v>0</v>
      </c>
      <c r="F286" s="117">
        <v>0</v>
      </c>
      <c r="G286" s="101">
        <v>0</v>
      </c>
      <c r="H286" s="101">
        <v>0</v>
      </c>
      <c r="I286" s="101">
        <f t="shared" si="22"/>
        <v>1940</v>
      </c>
      <c r="J286" s="45">
        <f t="shared" si="24"/>
        <v>58.2</v>
      </c>
      <c r="K286" s="45">
        <f>D286*10%</f>
        <v>194</v>
      </c>
      <c r="L286" s="45">
        <v>0</v>
      </c>
      <c r="M286" s="45">
        <v>0</v>
      </c>
      <c r="N286" s="52">
        <f t="shared" si="21"/>
        <v>252.2</v>
      </c>
      <c r="O286" s="52">
        <f t="shared" si="23"/>
        <v>1687.8</v>
      </c>
      <c r="P286" s="52">
        <v>0</v>
      </c>
    </row>
    <row r="287" spans="1:16" ht="25.5" x14ac:dyDescent="0.2">
      <c r="A287" s="91">
        <v>278</v>
      </c>
      <c r="B287" s="131" t="s">
        <v>220</v>
      </c>
      <c r="C287" s="99" t="s">
        <v>381</v>
      </c>
      <c r="D287" s="117">
        <v>2760</v>
      </c>
      <c r="E287" s="117">
        <v>1000</v>
      </c>
      <c r="F287" s="117">
        <v>0</v>
      </c>
      <c r="G287" s="117">
        <v>250</v>
      </c>
      <c r="H287" s="101">
        <v>0</v>
      </c>
      <c r="I287" s="101">
        <f t="shared" si="22"/>
        <v>4010</v>
      </c>
      <c r="J287" s="45">
        <f t="shared" si="24"/>
        <v>112.8</v>
      </c>
      <c r="K287" s="45">
        <f>(D287+E287)*11%</f>
        <v>413.6</v>
      </c>
      <c r="L287" s="45">
        <v>0</v>
      </c>
      <c r="M287" s="45">
        <v>0</v>
      </c>
      <c r="N287" s="52">
        <f t="shared" si="21"/>
        <v>526.4</v>
      </c>
      <c r="O287" s="52">
        <f t="shared" si="23"/>
        <v>3483.6</v>
      </c>
      <c r="P287" s="52">
        <v>0</v>
      </c>
    </row>
    <row r="288" spans="1:16" ht="25.5" x14ac:dyDescent="0.2">
      <c r="A288" s="91">
        <v>279</v>
      </c>
      <c r="B288" s="99" t="s">
        <v>71</v>
      </c>
      <c r="C288" s="99" t="s">
        <v>263</v>
      </c>
      <c r="D288" s="99">
        <v>3081</v>
      </c>
      <c r="E288" s="103">
        <v>1000</v>
      </c>
      <c r="F288" s="117">
        <v>0</v>
      </c>
      <c r="G288" s="101">
        <v>250</v>
      </c>
      <c r="H288" s="101">
        <v>0</v>
      </c>
      <c r="I288" s="101">
        <f t="shared" si="22"/>
        <v>4331</v>
      </c>
      <c r="J288" s="45">
        <f t="shared" si="24"/>
        <v>122.43</v>
      </c>
      <c r="K288" s="45">
        <f>(D288+E288)*12%</f>
        <v>489.72</v>
      </c>
      <c r="L288" s="45">
        <v>0</v>
      </c>
      <c r="M288" s="45">
        <v>0</v>
      </c>
      <c r="N288" s="52">
        <f t="shared" si="21"/>
        <v>612.15</v>
      </c>
      <c r="O288" s="52">
        <f t="shared" si="23"/>
        <v>3718.85</v>
      </c>
      <c r="P288" s="52">
        <v>0</v>
      </c>
    </row>
    <row r="289" spans="1:16" ht="25.5" x14ac:dyDescent="0.2">
      <c r="A289" s="91">
        <v>280</v>
      </c>
      <c r="B289" s="99" t="s">
        <v>801</v>
      </c>
      <c r="C289" s="99" t="s">
        <v>260</v>
      </c>
      <c r="D289" s="45">
        <v>1940</v>
      </c>
      <c r="E289" s="99">
        <v>0</v>
      </c>
      <c r="F289" s="117">
        <v>0</v>
      </c>
      <c r="G289" s="101">
        <v>0</v>
      </c>
      <c r="H289" s="101">
        <v>0</v>
      </c>
      <c r="I289" s="101">
        <f t="shared" si="22"/>
        <v>1940</v>
      </c>
      <c r="J289" s="45">
        <f t="shared" si="24"/>
        <v>58.2</v>
      </c>
      <c r="K289" s="45">
        <f>(D289+E289)*10%</f>
        <v>194</v>
      </c>
      <c r="L289" s="45">
        <v>0</v>
      </c>
      <c r="M289" s="45">
        <v>0</v>
      </c>
      <c r="N289" s="52">
        <f t="shared" si="21"/>
        <v>252.2</v>
      </c>
      <c r="O289" s="52">
        <f t="shared" si="23"/>
        <v>1687.8</v>
      </c>
      <c r="P289" s="52">
        <v>0</v>
      </c>
    </row>
    <row r="290" spans="1:16" x14ac:dyDescent="0.2">
      <c r="A290" s="91">
        <v>281</v>
      </c>
      <c r="B290" s="109" t="s">
        <v>377</v>
      </c>
      <c r="C290" s="99" t="s">
        <v>90</v>
      </c>
      <c r="D290" s="117">
        <v>1668</v>
      </c>
      <c r="E290" s="117">
        <v>1000</v>
      </c>
      <c r="F290" s="117">
        <v>0</v>
      </c>
      <c r="G290" s="117">
        <v>250</v>
      </c>
      <c r="H290" s="101">
        <v>0</v>
      </c>
      <c r="I290" s="101">
        <f t="shared" si="22"/>
        <v>2918</v>
      </c>
      <c r="J290" s="45">
        <f t="shared" si="24"/>
        <v>80.040000000000006</v>
      </c>
      <c r="K290" s="45">
        <f>(D290+E290)*11%</f>
        <v>293.48</v>
      </c>
      <c r="L290" s="117">
        <v>0</v>
      </c>
      <c r="M290" s="117">
        <v>0</v>
      </c>
      <c r="N290" s="52">
        <f t="shared" si="21"/>
        <v>373.52</v>
      </c>
      <c r="O290" s="52">
        <f t="shared" si="23"/>
        <v>2544.48</v>
      </c>
      <c r="P290" s="52">
        <v>0</v>
      </c>
    </row>
    <row r="291" spans="1:16" ht="25.5" x14ac:dyDescent="0.2">
      <c r="A291" s="91">
        <v>282</v>
      </c>
      <c r="B291" s="99" t="s">
        <v>78</v>
      </c>
      <c r="C291" s="99" t="s">
        <v>260</v>
      </c>
      <c r="D291" s="128">
        <v>1940</v>
      </c>
      <c r="E291" s="99">
        <v>0</v>
      </c>
      <c r="F291" s="117">
        <v>0</v>
      </c>
      <c r="G291" s="101">
        <v>0</v>
      </c>
      <c r="H291" s="101">
        <v>0</v>
      </c>
      <c r="I291" s="101">
        <f t="shared" si="22"/>
        <v>1940</v>
      </c>
      <c r="J291" s="45">
        <f t="shared" si="24"/>
        <v>58.2</v>
      </c>
      <c r="K291" s="45">
        <f>D291*10%</f>
        <v>194</v>
      </c>
      <c r="L291" s="45">
        <v>0</v>
      </c>
      <c r="M291" s="45">
        <v>0</v>
      </c>
      <c r="N291" s="52">
        <f t="shared" si="21"/>
        <v>252.2</v>
      </c>
      <c r="O291" s="52">
        <f t="shared" si="23"/>
        <v>1687.8</v>
      </c>
      <c r="P291" s="52">
        <v>0</v>
      </c>
    </row>
    <row r="292" spans="1:16" ht="25.5" x14ac:dyDescent="0.2">
      <c r="A292" s="91">
        <v>283</v>
      </c>
      <c r="B292" s="99" t="s">
        <v>342</v>
      </c>
      <c r="C292" s="99" t="s">
        <v>258</v>
      </c>
      <c r="D292" s="128">
        <v>2425</v>
      </c>
      <c r="E292" s="99">
        <v>0</v>
      </c>
      <c r="F292" s="117">
        <v>0</v>
      </c>
      <c r="G292" s="101">
        <v>0</v>
      </c>
      <c r="H292" s="101">
        <v>0</v>
      </c>
      <c r="I292" s="101">
        <f t="shared" si="22"/>
        <v>2425</v>
      </c>
      <c r="J292" s="45">
        <f t="shared" si="24"/>
        <v>72.75</v>
      </c>
      <c r="K292" s="45">
        <f>D292*11%</f>
        <v>266.75</v>
      </c>
      <c r="L292" s="45">
        <v>0</v>
      </c>
      <c r="M292" s="45">
        <v>0</v>
      </c>
      <c r="N292" s="52">
        <f t="shared" si="21"/>
        <v>339.5</v>
      </c>
      <c r="O292" s="52">
        <f t="shared" si="23"/>
        <v>2085.5</v>
      </c>
      <c r="P292" s="52">
        <v>0</v>
      </c>
    </row>
    <row r="293" spans="1:16" ht="25.5" x14ac:dyDescent="0.2">
      <c r="A293" s="91">
        <v>284</v>
      </c>
      <c r="B293" s="99" t="s">
        <v>982</v>
      </c>
      <c r="C293" s="99" t="s">
        <v>258</v>
      </c>
      <c r="D293" s="128">
        <v>2425</v>
      </c>
      <c r="E293" s="99">
        <v>0</v>
      </c>
      <c r="F293" s="117">
        <v>0</v>
      </c>
      <c r="G293" s="101">
        <v>0</v>
      </c>
      <c r="H293" s="101">
        <v>0</v>
      </c>
      <c r="I293" s="101">
        <f t="shared" si="22"/>
        <v>2425</v>
      </c>
      <c r="J293" s="45">
        <f t="shared" si="24"/>
        <v>72.75</v>
      </c>
      <c r="K293" s="45">
        <f>D293*11%</f>
        <v>266.75</v>
      </c>
      <c r="L293" s="45">
        <v>0</v>
      </c>
      <c r="M293" s="45">
        <v>0</v>
      </c>
      <c r="N293" s="52">
        <f t="shared" ref="N293:N324" si="25">J293+K293+L293+M293</f>
        <v>339.5</v>
      </c>
      <c r="O293" s="52">
        <f t="shared" si="23"/>
        <v>2085.5</v>
      </c>
      <c r="P293" s="52">
        <v>0</v>
      </c>
    </row>
    <row r="294" spans="1:16" x14ac:dyDescent="0.2">
      <c r="A294" s="91">
        <v>285</v>
      </c>
      <c r="B294" s="99" t="s">
        <v>47</v>
      </c>
      <c r="C294" s="99" t="s">
        <v>46</v>
      </c>
      <c r="D294" s="99">
        <v>1668</v>
      </c>
      <c r="E294" s="99">
        <v>1000</v>
      </c>
      <c r="F294" s="117">
        <v>0</v>
      </c>
      <c r="G294" s="101">
        <v>250</v>
      </c>
      <c r="H294" s="101">
        <v>0</v>
      </c>
      <c r="I294" s="101">
        <f t="shared" si="22"/>
        <v>2918</v>
      </c>
      <c r="J294" s="45">
        <f>(D294+E294)*3%</f>
        <v>80.040000000000006</v>
      </c>
      <c r="K294" s="45">
        <f>(D294+E294)*11%</f>
        <v>293.48</v>
      </c>
      <c r="L294" s="45">
        <v>0</v>
      </c>
      <c r="M294" s="45">
        <v>0</v>
      </c>
      <c r="N294" s="52">
        <f t="shared" si="25"/>
        <v>373.52</v>
      </c>
      <c r="O294" s="52">
        <f t="shared" si="23"/>
        <v>2544.48</v>
      </c>
      <c r="P294" s="52">
        <v>0</v>
      </c>
    </row>
    <row r="295" spans="1:16" ht="25.5" x14ac:dyDescent="0.2">
      <c r="A295" s="91">
        <v>286</v>
      </c>
      <c r="B295" s="129" t="s">
        <v>939</v>
      </c>
      <c r="C295" s="99" t="s">
        <v>258</v>
      </c>
      <c r="D295" s="150">
        <v>2425</v>
      </c>
      <c r="E295" s="99">
        <v>0</v>
      </c>
      <c r="F295" s="117">
        <v>0</v>
      </c>
      <c r="G295" s="101">
        <v>0</v>
      </c>
      <c r="H295" s="101">
        <v>0</v>
      </c>
      <c r="I295" s="101">
        <f t="shared" si="22"/>
        <v>2425</v>
      </c>
      <c r="J295" s="45">
        <f>(D295+E295)*3%</f>
        <v>72.75</v>
      </c>
      <c r="K295" s="45">
        <f>(D295+E295)*11%</f>
        <v>266.75</v>
      </c>
      <c r="L295" s="45">
        <v>0</v>
      </c>
      <c r="M295" s="45">
        <v>0</v>
      </c>
      <c r="N295" s="52">
        <v>0</v>
      </c>
      <c r="O295" s="52">
        <f t="shared" si="23"/>
        <v>2425</v>
      </c>
      <c r="P295" s="52">
        <v>0</v>
      </c>
    </row>
    <row r="296" spans="1:16" ht="25.5" x14ac:dyDescent="0.2">
      <c r="A296" s="91">
        <v>287</v>
      </c>
      <c r="B296" s="129" t="s">
        <v>955</v>
      </c>
      <c r="C296" s="105" t="s">
        <v>87</v>
      </c>
      <c r="D296" s="99">
        <v>2920</v>
      </c>
      <c r="E296" s="99">
        <v>1000</v>
      </c>
      <c r="F296" s="117">
        <v>0</v>
      </c>
      <c r="G296" s="101">
        <v>250</v>
      </c>
      <c r="H296" s="101">
        <v>0</v>
      </c>
      <c r="I296" s="101">
        <f t="shared" si="22"/>
        <v>4170</v>
      </c>
      <c r="J296" s="45">
        <f>(D296+E296)*3%</f>
        <v>117.6</v>
      </c>
      <c r="K296" s="45">
        <f>(D296+E296)*11%</f>
        <v>431.2</v>
      </c>
      <c r="L296" s="45">
        <v>0</v>
      </c>
      <c r="M296" s="45">
        <v>52.68</v>
      </c>
      <c r="N296" s="52">
        <f>J296+K296+L296+M296</f>
        <v>601.48</v>
      </c>
      <c r="O296" s="52">
        <f t="shared" si="23"/>
        <v>3568.52</v>
      </c>
      <c r="P296" s="52">
        <v>0</v>
      </c>
    </row>
    <row r="297" spans="1:16" ht="25.5" x14ac:dyDescent="0.2">
      <c r="A297" s="91">
        <v>288</v>
      </c>
      <c r="B297" s="103" t="s">
        <v>221</v>
      </c>
      <c r="C297" s="103" t="s">
        <v>384</v>
      </c>
      <c r="D297" s="99">
        <v>2328</v>
      </c>
      <c r="E297" s="99">
        <v>0</v>
      </c>
      <c r="F297" s="117">
        <v>0</v>
      </c>
      <c r="G297" s="101">
        <v>0</v>
      </c>
      <c r="H297" s="101">
        <v>0</v>
      </c>
      <c r="I297" s="101">
        <f t="shared" si="22"/>
        <v>2328</v>
      </c>
      <c r="J297" s="45">
        <f t="shared" ref="J297:J328" si="26">(D297+E297+F297)*3%</f>
        <v>69.84</v>
      </c>
      <c r="K297" s="45">
        <f>D297*11%</f>
        <v>256.08</v>
      </c>
      <c r="L297" s="45">
        <v>0</v>
      </c>
      <c r="M297" s="45">
        <v>0</v>
      </c>
      <c r="N297" s="52">
        <f>J297+K297+L297+M297</f>
        <v>325.92</v>
      </c>
      <c r="O297" s="52">
        <f t="shared" si="23"/>
        <v>2002.08</v>
      </c>
      <c r="P297" s="52">
        <v>0</v>
      </c>
    </row>
    <row r="298" spans="1:16" ht="25.5" x14ac:dyDescent="0.2">
      <c r="A298" s="91">
        <v>289</v>
      </c>
      <c r="B298" s="129" t="s">
        <v>970</v>
      </c>
      <c r="C298" s="162" t="s">
        <v>226</v>
      </c>
      <c r="D298" s="99">
        <v>2249</v>
      </c>
      <c r="E298" s="99">
        <v>1000</v>
      </c>
      <c r="F298" s="117">
        <v>0</v>
      </c>
      <c r="G298" s="101">
        <v>250</v>
      </c>
      <c r="H298" s="101">
        <v>0</v>
      </c>
      <c r="I298" s="101">
        <f t="shared" si="22"/>
        <v>3499</v>
      </c>
      <c r="J298" s="45">
        <f t="shared" si="26"/>
        <v>97.47</v>
      </c>
      <c r="K298" s="45">
        <f>D298*11%</f>
        <v>247.39</v>
      </c>
      <c r="L298" s="45">
        <v>0</v>
      </c>
      <c r="M298" s="45">
        <v>0</v>
      </c>
      <c r="N298" s="52">
        <f>J298+K298+L298+M298</f>
        <v>344.86</v>
      </c>
      <c r="O298" s="52">
        <f t="shared" si="23"/>
        <v>3154.14</v>
      </c>
      <c r="P298" s="52">
        <v>0</v>
      </c>
    </row>
    <row r="299" spans="1:16" ht="25.5" x14ac:dyDescent="0.2">
      <c r="A299" s="91">
        <v>290</v>
      </c>
      <c r="B299" s="129" t="s">
        <v>859</v>
      </c>
      <c r="C299" s="99" t="s">
        <v>260</v>
      </c>
      <c r="D299" s="45">
        <v>1940</v>
      </c>
      <c r="E299" s="99">
        <v>0</v>
      </c>
      <c r="F299" s="117">
        <v>0</v>
      </c>
      <c r="G299" s="101">
        <v>0</v>
      </c>
      <c r="H299" s="101">
        <v>0</v>
      </c>
      <c r="I299" s="101">
        <f t="shared" si="22"/>
        <v>1940</v>
      </c>
      <c r="J299" s="45">
        <f t="shared" si="26"/>
        <v>58.2</v>
      </c>
      <c r="K299" s="45">
        <f>D299*10%</f>
        <v>194</v>
      </c>
      <c r="L299" s="45">
        <v>0</v>
      </c>
      <c r="M299" s="45">
        <v>0</v>
      </c>
      <c r="N299" s="52">
        <f>J299+K299+L299+M299</f>
        <v>252.2</v>
      </c>
      <c r="O299" s="52">
        <f t="shared" si="23"/>
        <v>1687.8</v>
      </c>
      <c r="P299" s="52">
        <v>0</v>
      </c>
    </row>
    <row r="300" spans="1:16" ht="25.5" x14ac:dyDescent="0.2">
      <c r="A300" s="91">
        <v>291</v>
      </c>
      <c r="B300" s="129" t="s">
        <v>979</v>
      </c>
      <c r="C300" s="99" t="s">
        <v>956</v>
      </c>
      <c r="D300" s="45">
        <v>2392</v>
      </c>
      <c r="E300" s="99">
        <v>1900</v>
      </c>
      <c r="F300" s="117"/>
      <c r="G300" s="101">
        <v>250</v>
      </c>
      <c r="H300" s="101"/>
      <c r="I300" s="101">
        <f t="shared" si="22"/>
        <v>4542</v>
      </c>
      <c r="J300" s="45">
        <f t="shared" si="26"/>
        <v>128.76</v>
      </c>
      <c r="K300" s="45">
        <f>(D300+E300)*12%</f>
        <v>515.04</v>
      </c>
      <c r="L300" s="45">
        <v>0</v>
      </c>
      <c r="M300" s="45"/>
      <c r="N300" s="52"/>
      <c r="O300" s="52">
        <f t="shared" si="23"/>
        <v>4542</v>
      </c>
      <c r="P300" s="52">
        <v>0</v>
      </c>
    </row>
    <row r="301" spans="1:16" ht="25.5" x14ac:dyDescent="0.2">
      <c r="A301" s="91">
        <v>292</v>
      </c>
      <c r="B301" s="141" t="s">
        <v>332</v>
      </c>
      <c r="C301" s="99" t="s">
        <v>260</v>
      </c>
      <c r="D301" s="128">
        <v>1940</v>
      </c>
      <c r="E301" s="99">
        <v>0</v>
      </c>
      <c r="F301" s="117">
        <v>0</v>
      </c>
      <c r="G301" s="101">
        <v>0</v>
      </c>
      <c r="H301" s="101">
        <v>0</v>
      </c>
      <c r="I301" s="101">
        <f t="shared" si="22"/>
        <v>1940</v>
      </c>
      <c r="J301" s="45">
        <f t="shared" si="26"/>
        <v>58.2</v>
      </c>
      <c r="K301" s="45">
        <f>D301*10%</f>
        <v>194</v>
      </c>
      <c r="L301" s="45">
        <v>0</v>
      </c>
      <c r="M301" s="45">
        <v>0</v>
      </c>
      <c r="N301" s="52">
        <f t="shared" ref="N301:N332" si="27">J301+K301+L301+M301</f>
        <v>252.2</v>
      </c>
      <c r="O301" s="52">
        <f t="shared" si="23"/>
        <v>1687.8</v>
      </c>
      <c r="P301" s="52">
        <v>0</v>
      </c>
    </row>
    <row r="302" spans="1:16" ht="25.5" x14ac:dyDescent="0.2">
      <c r="A302" s="91">
        <v>293</v>
      </c>
      <c r="B302" s="109" t="s">
        <v>923</v>
      </c>
      <c r="C302" s="99" t="s">
        <v>260</v>
      </c>
      <c r="D302" s="45">
        <v>1940</v>
      </c>
      <c r="E302" s="99">
        <v>0</v>
      </c>
      <c r="F302" s="117">
        <v>0</v>
      </c>
      <c r="G302" s="101">
        <v>0</v>
      </c>
      <c r="H302" s="101">
        <v>0</v>
      </c>
      <c r="I302" s="101">
        <f t="shared" si="22"/>
        <v>1940</v>
      </c>
      <c r="J302" s="45">
        <f t="shared" si="26"/>
        <v>58.2</v>
      </c>
      <c r="K302" s="45">
        <f>(D302+E302)*10%</f>
        <v>194</v>
      </c>
      <c r="L302" s="45">
        <v>0</v>
      </c>
      <c r="M302" s="45">
        <v>0</v>
      </c>
      <c r="N302" s="52">
        <f t="shared" si="27"/>
        <v>252.2</v>
      </c>
      <c r="O302" s="52">
        <f t="shared" si="23"/>
        <v>1687.8</v>
      </c>
      <c r="P302" s="52">
        <v>0</v>
      </c>
    </row>
    <row r="303" spans="1:16" ht="25.5" x14ac:dyDescent="0.2">
      <c r="A303" s="91">
        <v>294</v>
      </c>
      <c r="B303" s="99" t="s">
        <v>249</v>
      </c>
      <c r="C303" s="99" t="s">
        <v>227</v>
      </c>
      <c r="D303" s="99">
        <v>1831</v>
      </c>
      <c r="E303" s="99">
        <v>1000</v>
      </c>
      <c r="F303" s="117">
        <v>0</v>
      </c>
      <c r="G303" s="101">
        <v>250</v>
      </c>
      <c r="H303" s="101">
        <v>0</v>
      </c>
      <c r="I303" s="101">
        <f t="shared" si="22"/>
        <v>3081</v>
      </c>
      <c r="J303" s="45">
        <f t="shared" si="26"/>
        <v>84.93</v>
      </c>
      <c r="K303" s="45">
        <f>(D303+E303)*11%</f>
        <v>311.41000000000003</v>
      </c>
      <c r="L303" s="45">
        <v>0</v>
      </c>
      <c r="M303" s="45">
        <v>0</v>
      </c>
      <c r="N303" s="52">
        <f t="shared" si="27"/>
        <v>396.34</v>
      </c>
      <c r="O303" s="52">
        <f t="shared" si="23"/>
        <v>2684.66</v>
      </c>
      <c r="P303" s="52">
        <v>0</v>
      </c>
    </row>
    <row r="304" spans="1:16" ht="25.5" x14ac:dyDescent="0.2">
      <c r="A304" s="91">
        <v>295</v>
      </c>
      <c r="B304" s="129" t="s">
        <v>858</v>
      </c>
      <c r="C304" s="99" t="s">
        <v>387</v>
      </c>
      <c r="D304" s="158">
        <v>2234</v>
      </c>
      <c r="E304" s="99">
        <v>1900</v>
      </c>
      <c r="F304" s="117">
        <v>0</v>
      </c>
      <c r="G304" s="101">
        <v>250</v>
      </c>
      <c r="H304" s="101">
        <v>0</v>
      </c>
      <c r="I304" s="101">
        <f t="shared" si="22"/>
        <v>4384</v>
      </c>
      <c r="J304" s="45">
        <f t="shared" si="26"/>
        <v>124.02</v>
      </c>
      <c r="K304" s="45">
        <f>(D304+E304)*12%</f>
        <v>496.08</v>
      </c>
      <c r="L304" s="45">
        <v>0</v>
      </c>
      <c r="M304" s="45">
        <v>0</v>
      </c>
      <c r="N304" s="52">
        <f t="shared" si="27"/>
        <v>620.1</v>
      </c>
      <c r="O304" s="52">
        <f t="shared" si="23"/>
        <v>3763.9</v>
      </c>
      <c r="P304" s="52">
        <v>0</v>
      </c>
    </row>
    <row r="305" spans="1:16" ht="25.5" x14ac:dyDescent="0.2">
      <c r="A305" s="91">
        <v>296</v>
      </c>
      <c r="B305" s="99" t="s">
        <v>824</v>
      </c>
      <c r="C305" s="99" t="s">
        <v>260</v>
      </c>
      <c r="D305" s="45">
        <v>1940</v>
      </c>
      <c r="E305" s="99">
        <v>0</v>
      </c>
      <c r="F305" s="117">
        <v>0</v>
      </c>
      <c r="G305" s="101">
        <v>0</v>
      </c>
      <c r="H305" s="101">
        <v>0</v>
      </c>
      <c r="I305" s="101">
        <f t="shared" si="22"/>
        <v>1940</v>
      </c>
      <c r="J305" s="45">
        <f t="shared" si="26"/>
        <v>58.2</v>
      </c>
      <c r="K305" s="45">
        <f>(D305+E305)*10%</f>
        <v>194</v>
      </c>
      <c r="L305" s="45">
        <v>0</v>
      </c>
      <c r="M305" s="45">
        <v>0</v>
      </c>
      <c r="N305" s="52">
        <f t="shared" si="27"/>
        <v>252.2</v>
      </c>
      <c r="O305" s="52">
        <f t="shared" si="23"/>
        <v>1687.8</v>
      </c>
      <c r="P305" s="52">
        <v>0</v>
      </c>
    </row>
    <row r="306" spans="1:16" ht="25.5" x14ac:dyDescent="0.2">
      <c r="A306" s="91">
        <v>297</v>
      </c>
      <c r="B306" s="99" t="s">
        <v>343</v>
      </c>
      <c r="C306" s="99" t="s">
        <v>250</v>
      </c>
      <c r="D306" s="99">
        <v>1981</v>
      </c>
      <c r="E306" s="99">
        <v>1000</v>
      </c>
      <c r="F306" s="117">
        <v>0</v>
      </c>
      <c r="G306" s="101">
        <v>250</v>
      </c>
      <c r="H306" s="101">
        <v>0</v>
      </c>
      <c r="I306" s="101">
        <f t="shared" si="22"/>
        <v>3231</v>
      </c>
      <c r="J306" s="45">
        <f t="shared" si="26"/>
        <v>89.43</v>
      </c>
      <c r="K306" s="45">
        <f>(D306+E306)*11%</f>
        <v>327.91</v>
      </c>
      <c r="L306" s="45">
        <v>0</v>
      </c>
      <c r="M306" s="45">
        <v>0</v>
      </c>
      <c r="N306" s="52">
        <f t="shared" si="27"/>
        <v>417.34</v>
      </c>
      <c r="O306" s="52">
        <f t="shared" si="23"/>
        <v>2813.66</v>
      </c>
      <c r="P306" s="52">
        <v>0</v>
      </c>
    </row>
    <row r="307" spans="1:16" ht="25.5" x14ac:dyDescent="0.2">
      <c r="A307" s="91">
        <v>298</v>
      </c>
      <c r="B307" s="131" t="s">
        <v>287</v>
      </c>
      <c r="C307" s="135" t="s">
        <v>86</v>
      </c>
      <c r="D307" s="117">
        <v>5095</v>
      </c>
      <c r="E307" s="117">
        <v>1800</v>
      </c>
      <c r="F307" s="117">
        <v>0</v>
      </c>
      <c r="G307" s="117">
        <v>250</v>
      </c>
      <c r="H307" s="101">
        <v>0</v>
      </c>
      <c r="I307" s="101">
        <f t="shared" si="22"/>
        <v>7145</v>
      </c>
      <c r="J307" s="45">
        <f t="shared" si="26"/>
        <v>206.85</v>
      </c>
      <c r="K307" s="45">
        <f>(D307+E307)*13%</f>
        <v>896.35</v>
      </c>
      <c r="L307" s="45">
        <v>102.92</v>
      </c>
      <c r="M307" s="45">
        <v>92.67</v>
      </c>
      <c r="N307" s="52">
        <f t="shared" si="27"/>
        <v>1298.79</v>
      </c>
      <c r="O307" s="52">
        <f t="shared" si="23"/>
        <v>5846.21</v>
      </c>
      <c r="P307" s="52">
        <v>0</v>
      </c>
    </row>
    <row r="308" spans="1:16" ht="25.5" x14ac:dyDescent="0.2">
      <c r="A308" s="91">
        <v>299</v>
      </c>
      <c r="B308" s="99" t="s">
        <v>164</v>
      </c>
      <c r="C308" s="103" t="s">
        <v>384</v>
      </c>
      <c r="D308" s="128">
        <v>2328</v>
      </c>
      <c r="E308" s="99">
        <v>0</v>
      </c>
      <c r="F308" s="117">
        <v>0</v>
      </c>
      <c r="G308" s="101">
        <v>0</v>
      </c>
      <c r="H308" s="101">
        <v>0</v>
      </c>
      <c r="I308" s="101">
        <f t="shared" si="22"/>
        <v>2328</v>
      </c>
      <c r="J308" s="45">
        <f t="shared" si="26"/>
        <v>69.84</v>
      </c>
      <c r="K308" s="45">
        <f>D308*11%</f>
        <v>256.08</v>
      </c>
      <c r="L308" s="45">
        <v>0</v>
      </c>
      <c r="M308" s="45">
        <v>0</v>
      </c>
      <c r="N308" s="52">
        <f t="shared" si="27"/>
        <v>325.92</v>
      </c>
      <c r="O308" s="52">
        <f t="shared" si="23"/>
        <v>2002.08</v>
      </c>
      <c r="P308" s="52">
        <v>0</v>
      </c>
    </row>
    <row r="309" spans="1:16" ht="25.5" x14ac:dyDescent="0.2">
      <c r="A309" s="91">
        <v>300</v>
      </c>
      <c r="B309" s="99" t="s">
        <v>344</v>
      </c>
      <c r="C309" s="99" t="s">
        <v>260</v>
      </c>
      <c r="D309" s="128">
        <v>1940</v>
      </c>
      <c r="E309" s="99">
        <v>0</v>
      </c>
      <c r="F309" s="117">
        <v>0</v>
      </c>
      <c r="G309" s="101">
        <v>0</v>
      </c>
      <c r="H309" s="101">
        <v>0</v>
      </c>
      <c r="I309" s="101">
        <f t="shared" si="22"/>
        <v>1940</v>
      </c>
      <c r="J309" s="45">
        <f t="shared" si="26"/>
        <v>58.2</v>
      </c>
      <c r="K309" s="45">
        <f>D309*10%</f>
        <v>194</v>
      </c>
      <c r="L309" s="45">
        <v>0</v>
      </c>
      <c r="M309" s="45">
        <v>0</v>
      </c>
      <c r="N309" s="52">
        <f t="shared" si="27"/>
        <v>252.2</v>
      </c>
      <c r="O309" s="52">
        <f t="shared" si="23"/>
        <v>1687.8</v>
      </c>
      <c r="P309" s="52">
        <v>0</v>
      </c>
    </row>
    <row r="310" spans="1:16" ht="25.5" x14ac:dyDescent="0.2">
      <c r="A310" s="91">
        <v>301</v>
      </c>
      <c r="B310" s="99" t="s">
        <v>165</v>
      </c>
      <c r="C310" s="99" t="s">
        <v>226</v>
      </c>
      <c r="D310" s="99">
        <v>2249</v>
      </c>
      <c r="E310" s="103">
        <v>1000</v>
      </c>
      <c r="F310" s="117">
        <v>0</v>
      </c>
      <c r="G310" s="101">
        <v>250</v>
      </c>
      <c r="H310" s="101">
        <v>0</v>
      </c>
      <c r="I310" s="101">
        <f t="shared" si="22"/>
        <v>3499</v>
      </c>
      <c r="J310" s="45">
        <f t="shared" si="26"/>
        <v>97.47</v>
      </c>
      <c r="K310" s="45">
        <f>(D310+E310)*11%</f>
        <v>357.39</v>
      </c>
      <c r="L310" s="45">
        <v>0</v>
      </c>
      <c r="M310" s="45">
        <v>0</v>
      </c>
      <c r="N310" s="52">
        <f t="shared" si="27"/>
        <v>454.86</v>
      </c>
      <c r="O310" s="52">
        <f t="shared" si="23"/>
        <v>3044.14</v>
      </c>
      <c r="P310" s="52">
        <v>0</v>
      </c>
    </row>
    <row r="311" spans="1:16" ht="25.5" x14ac:dyDescent="0.2">
      <c r="A311" s="91">
        <v>302</v>
      </c>
      <c r="B311" s="99" t="s">
        <v>345</v>
      </c>
      <c r="C311" s="105" t="s">
        <v>378</v>
      </c>
      <c r="D311" s="99">
        <v>3081</v>
      </c>
      <c r="E311" s="103">
        <v>1000</v>
      </c>
      <c r="F311" s="117">
        <v>0</v>
      </c>
      <c r="G311" s="101">
        <v>250</v>
      </c>
      <c r="H311" s="101">
        <v>0</v>
      </c>
      <c r="I311" s="101">
        <f t="shared" si="22"/>
        <v>4331</v>
      </c>
      <c r="J311" s="45">
        <f t="shared" si="26"/>
        <v>122.43</v>
      </c>
      <c r="K311" s="45">
        <f>(D311+E311)*12%</f>
        <v>489.72</v>
      </c>
      <c r="L311" s="45">
        <v>0</v>
      </c>
      <c r="M311" s="45">
        <v>0</v>
      </c>
      <c r="N311" s="52">
        <f t="shared" si="27"/>
        <v>612.15</v>
      </c>
      <c r="O311" s="52">
        <f t="shared" si="23"/>
        <v>3718.85</v>
      </c>
      <c r="P311" s="52">
        <v>0</v>
      </c>
    </row>
    <row r="312" spans="1:16" ht="25.5" x14ac:dyDescent="0.2">
      <c r="A312" s="91">
        <v>303</v>
      </c>
      <c r="B312" s="99" t="s">
        <v>288</v>
      </c>
      <c r="C312" s="99" t="s">
        <v>166</v>
      </c>
      <c r="D312" s="99">
        <v>3241</v>
      </c>
      <c r="E312" s="103">
        <v>1000</v>
      </c>
      <c r="F312" s="117">
        <v>0</v>
      </c>
      <c r="G312" s="101">
        <v>250</v>
      </c>
      <c r="H312" s="101">
        <v>0</v>
      </c>
      <c r="I312" s="101">
        <f t="shared" si="22"/>
        <v>4491</v>
      </c>
      <c r="J312" s="45">
        <f t="shared" si="26"/>
        <v>127.23</v>
      </c>
      <c r="K312" s="45">
        <f>(D312+E312)*12%</f>
        <v>508.92</v>
      </c>
      <c r="L312" s="45">
        <v>0</v>
      </c>
      <c r="M312" s="45">
        <v>0</v>
      </c>
      <c r="N312" s="52">
        <f t="shared" si="27"/>
        <v>636.15</v>
      </c>
      <c r="O312" s="52">
        <f t="shared" si="23"/>
        <v>3854.85</v>
      </c>
      <c r="P312" s="52">
        <v>0</v>
      </c>
    </row>
    <row r="313" spans="1:16" ht="25.5" x14ac:dyDescent="0.2">
      <c r="A313" s="91">
        <v>304</v>
      </c>
      <c r="B313" s="99" t="s">
        <v>167</v>
      </c>
      <c r="C313" s="99" t="s">
        <v>260</v>
      </c>
      <c r="D313" s="99">
        <v>1940</v>
      </c>
      <c r="E313" s="99">
        <v>0</v>
      </c>
      <c r="F313" s="117">
        <v>0</v>
      </c>
      <c r="G313" s="101">
        <v>0</v>
      </c>
      <c r="H313" s="101">
        <v>0</v>
      </c>
      <c r="I313" s="101">
        <f t="shared" si="22"/>
        <v>1940</v>
      </c>
      <c r="J313" s="45">
        <f t="shared" si="26"/>
        <v>58.2</v>
      </c>
      <c r="K313" s="45">
        <f>D313*10%</f>
        <v>194</v>
      </c>
      <c r="L313" s="45">
        <v>0</v>
      </c>
      <c r="M313" s="45">
        <v>0</v>
      </c>
      <c r="N313" s="52">
        <f t="shared" si="27"/>
        <v>252.2</v>
      </c>
      <c r="O313" s="52">
        <f t="shared" si="23"/>
        <v>1687.8</v>
      </c>
      <c r="P313" s="52">
        <v>0</v>
      </c>
    </row>
    <row r="314" spans="1:16" ht="25.5" x14ac:dyDescent="0.2">
      <c r="A314" s="91">
        <v>305</v>
      </c>
      <c r="B314" s="99" t="s">
        <v>289</v>
      </c>
      <c r="C314" s="99" t="s">
        <v>260</v>
      </c>
      <c r="D314" s="99">
        <v>1940</v>
      </c>
      <c r="E314" s="99">
        <v>0</v>
      </c>
      <c r="F314" s="117">
        <v>0</v>
      </c>
      <c r="G314" s="101">
        <v>0</v>
      </c>
      <c r="H314" s="101">
        <v>0</v>
      </c>
      <c r="I314" s="101">
        <f t="shared" si="22"/>
        <v>1940</v>
      </c>
      <c r="J314" s="45">
        <f t="shared" si="26"/>
        <v>58.2</v>
      </c>
      <c r="K314" s="45">
        <f>D314*10%</f>
        <v>194</v>
      </c>
      <c r="L314" s="45">
        <v>0</v>
      </c>
      <c r="M314" s="45">
        <v>0</v>
      </c>
      <c r="N314" s="52">
        <f t="shared" si="27"/>
        <v>252.2</v>
      </c>
      <c r="O314" s="52">
        <f t="shared" si="23"/>
        <v>1687.8</v>
      </c>
      <c r="P314" s="52">
        <v>0</v>
      </c>
    </row>
    <row r="315" spans="1:16" ht="25.5" x14ac:dyDescent="0.2">
      <c r="A315" s="91">
        <v>306</v>
      </c>
      <c r="B315" s="45" t="s">
        <v>786</v>
      </c>
      <c r="C315" s="99" t="s">
        <v>387</v>
      </c>
      <c r="D315" s="163">
        <v>2234</v>
      </c>
      <c r="E315" s="99">
        <v>1900</v>
      </c>
      <c r="F315" s="117">
        <v>0</v>
      </c>
      <c r="G315" s="101">
        <v>250</v>
      </c>
      <c r="H315" s="101">
        <v>0</v>
      </c>
      <c r="I315" s="101">
        <f t="shared" si="22"/>
        <v>4384</v>
      </c>
      <c r="J315" s="45">
        <f t="shared" si="26"/>
        <v>124.02</v>
      </c>
      <c r="K315" s="45">
        <f>(D315+E315)*12%</f>
        <v>496.08</v>
      </c>
      <c r="L315" s="45">
        <v>0</v>
      </c>
      <c r="M315" s="45">
        <v>55.56</v>
      </c>
      <c r="N315" s="52">
        <f t="shared" si="27"/>
        <v>675.66</v>
      </c>
      <c r="O315" s="52">
        <f t="shared" si="23"/>
        <v>3708.34</v>
      </c>
      <c r="P315" s="52">
        <v>0</v>
      </c>
    </row>
    <row r="316" spans="1:16" ht="25.5" x14ac:dyDescent="0.2">
      <c r="A316" s="91">
        <v>307</v>
      </c>
      <c r="B316" s="129" t="s">
        <v>918</v>
      </c>
      <c r="C316" s="106" t="s">
        <v>85</v>
      </c>
      <c r="D316" s="150">
        <v>2760</v>
      </c>
      <c r="E316" s="99">
        <v>1000</v>
      </c>
      <c r="F316" s="117">
        <v>0</v>
      </c>
      <c r="G316" s="101">
        <v>250</v>
      </c>
      <c r="H316" s="101">
        <v>0</v>
      </c>
      <c r="I316" s="101">
        <f t="shared" si="22"/>
        <v>4010</v>
      </c>
      <c r="J316" s="45">
        <f t="shared" si="26"/>
        <v>112.8</v>
      </c>
      <c r="K316" s="45">
        <f>(D316+E316)*11%</f>
        <v>413.6</v>
      </c>
      <c r="L316" s="45">
        <v>0</v>
      </c>
      <c r="M316" s="45">
        <v>0</v>
      </c>
      <c r="N316" s="52">
        <f t="shared" si="27"/>
        <v>526.4</v>
      </c>
      <c r="O316" s="52">
        <f t="shared" si="23"/>
        <v>3483.6</v>
      </c>
      <c r="P316" s="52">
        <v>0</v>
      </c>
    </row>
    <row r="317" spans="1:16" ht="25.5" x14ac:dyDescent="0.2">
      <c r="A317" s="91">
        <v>308</v>
      </c>
      <c r="B317" s="129" t="s">
        <v>857</v>
      </c>
      <c r="C317" s="105" t="s">
        <v>956</v>
      </c>
      <c r="D317" s="158">
        <v>2392</v>
      </c>
      <c r="E317" s="99">
        <v>1900</v>
      </c>
      <c r="F317" s="117">
        <v>0</v>
      </c>
      <c r="G317" s="101">
        <v>250</v>
      </c>
      <c r="H317" s="101">
        <v>0</v>
      </c>
      <c r="I317" s="101">
        <f t="shared" si="22"/>
        <v>4542</v>
      </c>
      <c r="J317" s="45">
        <f t="shared" si="26"/>
        <v>128.76</v>
      </c>
      <c r="K317" s="45">
        <f>(D317+E317)*12%</f>
        <v>515.04</v>
      </c>
      <c r="L317" s="45">
        <v>0</v>
      </c>
      <c r="M317" s="45">
        <v>0</v>
      </c>
      <c r="N317" s="52">
        <f t="shared" si="27"/>
        <v>643.79999999999995</v>
      </c>
      <c r="O317" s="52">
        <f t="shared" si="23"/>
        <v>3898.2</v>
      </c>
      <c r="P317" s="52">
        <v>0</v>
      </c>
    </row>
    <row r="318" spans="1:16" x14ac:dyDescent="0.2">
      <c r="A318" s="91">
        <v>309</v>
      </c>
      <c r="B318" s="99" t="s">
        <v>290</v>
      </c>
      <c r="C318" s="99" t="s">
        <v>90</v>
      </c>
      <c r="D318" s="99">
        <v>1668</v>
      </c>
      <c r="E318" s="99">
        <v>1000</v>
      </c>
      <c r="F318" s="117">
        <v>0</v>
      </c>
      <c r="G318" s="101">
        <v>250</v>
      </c>
      <c r="H318" s="101">
        <v>0</v>
      </c>
      <c r="I318" s="101">
        <f t="shared" si="22"/>
        <v>2918</v>
      </c>
      <c r="J318" s="45">
        <f t="shared" si="26"/>
        <v>80.040000000000006</v>
      </c>
      <c r="K318" s="45">
        <f>(D318+E318)*11%</f>
        <v>293.48</v>
      </c>
      <c r="L318" s="45">
        <v>0</v>
      </c>
      <c r="M318" s="45">
        <v>0</v>
      </c>
      <c r="N318" s="52">
        <f t="shared" si="27"/>
        <v>373.52</v>
      </c>
      <c r="O318" s="52">
        <f t="shared" si="23"/>
        <v>2544.48</v>
      </c>
      <c r="P318" s="52">
        <v>0</v>
      </c>
    </row>
    <row r="319" spans="1:16" x14ac:dyDescent="0.2">
      <c r="A319" s="91">
        <v>310</v>
      </c>
      <c r="B319" s="99" t="s">
        <v>168</v>
      </c>
      <c r="C319" s="99" t="s">
        <v>90</v>
      </c>
      <c r="D319" s="45">
        <v>1668</v>
      </c>
      <c r="E319" s="45">
        <v>1000</v>
      </c>
      <c r="F319" s="117">
        <v>0</v>
      </c>
      <c r="G319" s="101">
        <v>250</v>
      </c>
      <c r="H319" s="101">
        <v>0</v>
      </c>
      <c r="I319" s="101">
        <f t="shared" si="22"/>
        <v>2918</v>
      </c>
      <c r="J319" s="45">
        <f t="shared" si="26"/>
        <v>80.040000000000006</v>
      </c>
      <c r="K319" s="45">
        <f>(D319+E319)*11%</f>
        <v>293.48</v>
      </c>
      <c r="L319" s="45">
        <v>0</v>
      </c>
      <c r="M319" s="45">
        <v>0</v>
      </c>
      <c r="N319" s="52">
        <f t="shared" si="27"/>
        <v>373.52</v>
      </c>
      <c r="O319" s="52">
        <f t="shared" si="23"/>
        <v>2544.48</v>
      </c>
      <c r="P319" s="52">
        <v>0</v>
      </c>
    </row>
    <row r="320" spans="1:16" ht="25.5" x14ac:dyDescent="0.2">
      <c r="A320" s="91">
        <v>311</v>
      </c>
      <c r="B320" s="109" t="s">
        <v>940</v>
      </c>
      <c r="C320" s="159" t="s">
        <v>276</v>
      </c>
      <c r="D320" s="45">
        <v>1358</v>
      </c>
      <c r="E320" s="99">
        <v>0</v>
      </c>
      <c r="F320" s="117">
        <v>0</v>
      </c>
      <c r="G320" s="101">
        <v>0</v>
      </c>
      <c r="H320" s="101">
        <v>0</v>
      </c>
      <c r="I320" s="101">
        <f t="shared" si="22"/>
        <v>1358</v>
      </c>
      <c r="J320" s="45">
        <f t="shared" si="26"/>
        <v>40.74</v>
      </c>
      <c r="K320" s="45">
        <f>(D320+E320)*10%</f>
        <v>135.80000000000001</v>
      </c>
      <c r="L320" s="45">
        <v>0</v>
      </c>
      <c r="M320" s="45">
        <v>0</v>
      </c>
      <c r="N320" s="52">
        <f t="shared" si="27"/>
        <v>176.54</v>
      </c>
      <c r="O320" s="52">
        <f t="shared" si="23"/>
        <v>1181.46</v>
      </c>
      <c r="P320" s="52">
        <v>0</v>
      </c>
    </row>
    <row r="321" spans="1:16" ht="25.5" x14ac:dyDescent="0.2">
      <c r="A321" s="91">
        <v>312</v>
      </c>
      <c r="B321" s="131" t="s">
        <v>251</v>
      </c>
      <c r="C321" s="99" t="s">
        <v>386</v>
      </c>
      <c r="D321" s="117">
        <v>3241</v>
      </c>
      <c r="E321" s="117">
        <v>1000</v>
      </c>
      <c r="F321" s="117">
        <v>0</v>
      </c>
      <c r="G321" s="117">
        <v>250</v>
      </c>
      <c r="H321" s="101">
        <v>0</v>
      </c>
      <c r="I321" s="101">
        <f t="shared" si="22"/>
        <v>4491</v>
      </c>
      <c r="J321" s="45">
        <f t="shared" si="26"/>
        <v>127.23</v>
      </c>
      <c r="K321" s="45">
        <f>(D321+E321)*12%</f>
        <v>508.92</v>
      </c>
      <c r="L321" s="45">
        <v>0</v>
      </c>
      <c r="M321" s="45">
        <v>0</v>
      </c>
      <c r="N321" s="52">
        <f t="shared" si="27"/>
        <v>636.15</v>
      </c>
      <c r="O321" s="52">
        <f t="shared" si="23"/>
        <v>3854.85</v>
      </c>
      <c r="P321" s="52">
        <v>0</v>
      </c>
    </row>
    <row r="322" spans="1:16" ht="25.5" x14ac:dyDescent="0.2">
      <c r="A322" s="91">
        <v>313</v>
      </c>
      <c r="B322" s="99" t="s">
        <v>291</v>
      </c>
      <c r="C322" s="99" t="s">
        <v>85</v>
      </c>
      <c r="D322" s="99">
        <v>2760</v>
      </c>
      <c r="E322" s="99">
        <v>1000</v>
      </c>
      <c r="F322" s="117">
        <v>0</v>
      </c>
      <c r="G322" s="101">
        <v>250</v>
      </c>
      <c r="H322" s="101">
        <v>0</v>
      </c>
      <c r="I322" s="101">
        <f t="shared" si="22"/>
        <v>4010</v>
      </c>
      <c r="J322" s="45">
        <f t="shared" si="26"/>
        <v>112.8</v>
      </c>
      <c r="K322" s="45">
        <f>(D322+E322)*11%</f>
        <v>413.6</v>
      </c>
      <c r="L322" s="45">
        <v>0</v>
      </c>
      <c r="M322" s="45">
        <v>0</v>
      </c>
      <c r="N322" s="52">
        <f t="shared" si="27"/>
        <v>526.4</v>
      </c>
      <c r="O322" s="52">
        <f t="shared" si="23"/>
        <v>3483.6</v>
      </c>
      <c r="P322" s="52">
        <v>0</v>
      </c>
    </row>
    <row r="323" spans="1:16" ht="25.5" x14ac:dyDescent="0.2">
      <c r="A323" s="91">
        <v>314</v>
      </c>
      <c r="B323" s="99" t="s">
        <v>359</v>
      </c>
      <c r="C323" s="99" t="s">
        <v>258</v>
      </c>
      <c r="D323" s="99">
        <v>2425</v>
      </c>
      <c r="E323" s="99">
        <v>0</v>
      </c>
      <c r="F323" s="117">
        <v>0</v>
      </c>
      <c r="G323" s="101">
        <v>0</v>
      </c>
      <c r="H323" s="101">
        <v>0</v>
      </c>
      <c r="I323" s="101">
        <f t="shared" si="22"/>
        <v>2425</v>
      </c>
      <c r="J323" s="45">
        <f t="shared" si="26"/>
        <v>72.75</v>
      </c>
      <c r="K323" s="45">
        <f>D323*11%</f>
        <v>266.75</v>
      </c>
      <c r="L323" s="45">
        <v>0</v>
      </c>
      <c r="M323" s="45">
        <v>0</v>
      </c>
      <c r="N323" s="52">
        <f t="shared" si="27"/>
        <v>339.5</v>
      </c>
      <c r="O323" s="52">
        <f t="shared" si="23"/>
        <v>2085.5</v>
      </c>
      <c r="P323" s="52">
        <v>0</v>
      </c>
    </row>
    <row r="324" spans="1:16" ht="25.5" x14ac:dyDescent="0.2">
      <c r="A324" s="91">
        <v>315</v>
      </c>
      <c r="B324" s="99" t="s">
        <v>802</v>
      </c>
      <c r="C324" s="99" t="s">
        <v>258</v>
      </c>
      <c r="D324" s="45">
        <v>2425</v>
      </c>
      <c r="E324" s="99">
        <v>0</v>
      </c>
      <c r="F324" s="117">
        <v>0</v>
      </c>
      <c r="G324" s="101">
        <v>0</v>
      </c>
      <c r="H324" s="101">
        <v>0</v>
      </c>
      <c r="I324" s="101">
        <f t="shared" si="22"/>
        <v>2425</v>
      </c>
      <c r="J324" s="45">
        <f t="shared" si="26"/>
        <v>72.75</v>
      </c>
      <c r="K324" s="45">
        <f>(D324+E324)*11%</f>
        <v>266.75</v>
      </c>
      <c r="L324" s="45">
        <v>0</v>
      </c>
      <c r="M324" s="45">
        <v>0</v>
      </c>
      <c r="N324" s="52">
        <f t="shared" si="27"/>
        <v>339.5</v>
      </c>
      <c r="O324" s="52">
        <f t="shared" si="23"/>
        <v>2085.5</v>
      </c>
      <c r="P324" s="52">
        <v>0</v>
      </c>
    </row>
    <row r="325" spans="1:16" ht="25.5" x14ac:dyDescent="0.2">
      <c r="A325" s="91">
        <v>316</v>
      </c>
      <c r="B325" s="185" t="s">
        <v>1056</v>
      </c>
      <c r="C325" s="99" t="s">
        <v>258</v>
      </c>
      <c r="D325" s="45">
        <v>2425</v>
      </c>
      <c r="E325" s="99">
        <v>0</v>
      </c>
      <c r="F325" s="117">
        <v>0</v>
      </c>
      <c r="G325" s="101">
        <v>0</v>
      </c>
      <c r="H325" s="101">
        <v>0</v>
      </c>
      <c r="I325" s="101">
        <f t="shared" si="22"/>
        <v>2425</v>
      </c>
      <c r="J325" s="45">
        <f t="shared" si="26"/>
        <v>72.75</v>
      </c>
      <c r="K325" s="45">
        <f>(D325+E325)*11%</f>
        <v>266.75</v>
      </c>
      <c r="L325" s="45">
        <v>0</v>
      </c>
      <c r="M325" s="45">
        <v>0</v>
      </c>
      <c r="N325" s="52">
        <f t="shared" si="27"/>
        <v>339.5</v>
      </c>
      <c r="O325" s="52">
        <f t="shared" si="23"/>
        <v>2085.5</v>
      </c>
      <c r="P325" s="52">
        <v>0</v>
      </c>
    </row>
    <row r="326" spans="1:16" ht="25.5" x14ac:dyDescent="0.2">
      <c r="A326" s="91">
        <v>317</v>
      </c>
      <c r="B326" s="99" t="s">
        <v>169</v>
      </c>
      <c r="C326" s="99" t="s">
        <v>258</v>
      </c>
      <c r="D326" s="99">
        <v>2425</v>
      </c>
      <c r="E326" s="99">
        <v>0</v>
      </c>
      <c r="F326" s="117">
        <v>0</v>
      </c>
      <c r="G326" s="101">
        <v>0</v>
      </c>
      <c r="H326" s="101">
        <v>0</v>
      </c>
      <c r="I326" s="101">
        <f t="shared" si="22"/>
        <v>2425</v>
      </c>
      <c r="J326" s="45">
        <f t="shared" si="26"/>
        <v>72.75</v>
      </c>
      <c r="K326" s="45">
        <f>D326*11%</f>
        <v>266.75</v>
      </c>
      <c r="L326" s="45">
        <v>0</v>
      </c>
      <c r="M326" s="45">
        <v>0</v>
      </c>
      <c r="N326" s="52">
        <f t="shared" si="27"/>
        <v>339.5</v>
      </c>
      <c r="O326" s="52">
        <f t="shared" si="23"/>
        <v>2085.5</v>
      </c>
      <c r="P326" s="52">
        <v>0</v>
      </c>
    </row>
    <row r="327" spans="1:16" ht="25.5" x14ac:dyDescent="0.2">
      <c r="A327" s="91">
        <v>318</v>
      </c>
      <c r="B327" s="99" t="s">
        <v>170</v>
      </c>
      <c r="C327" s="99" t="s">
        <v>258</v>
      </c>
      <c r="D327" s="99">
        <v>2425</v>
      </c>
      <c r="E327" s="99">
        <v>0</v>
      </c>
      <c r="F327" s="117">
        <v>0</v>
      </c>
      <c r="G327" s="101">
        <v>0</v>
      </c>
      <c r="H327" s="101">
        <v>0</v>
      </c>
      <c r="I327" s="101">
        <f t="shared" si="22"/>
        <v>2425</v>
      </c>
      <c r="J327" s="45">
        <f t="shared" si="26"/>
        <v>72.75</v>
      </c>
      <c r="K327" s="45">
        <f>D327*11%</f>
        <v>266.75</v>
      </c>
      <c r="L327" s="45">
        <v>0</v>
      </c>
      <c r="M327" s="45">
        <v>0</v>
      </c>
      <c r="N327" s="52">
        <f t="shared" si="27"/>
        <v>339.5</v>
      </c>
      <c r="O327" s="52">
        <f t="shared" si="23"/>
        <v>2085.5</v>
      </c>
      <c r="P327" s="52">
        <v>0</v>
      </c>
    </row>
    <row r="328" spans="1:16" ht="25.5" x14ac:dyDescent="0.2">
      <c r="A328" s="91">
        <v>319</v>
      </c>
      <c r="B328" s="129" t="s">
        <v>957</v>
      </c>
      <c r="C328" s="135" t="s">
        <v>367</v>
      </c>
      <c r="D328" s="140">
        <v>3241</v>
      </c>
      <c r="E328" s="103">
        <v>1000</v>
      </c>
      <c r="F328" s="117">
        <v>0</v>
      </c>
      <c r="G328" s="101">
        <v>250</v>
      </c>
      <c r="H328" s="101">
        <v>0</v>
      </c>
      <c r="I328" s="101">
        <f t="shared" si="22"/>
        <v>4491</v>
      </c>
      <c r="J328" s="45">
        <f t="shared" si="26"/>
        <v>127.23</v>
      </c>
      <c r="K328" s="45">
        <f>(D328+E328)*12%</f>
        <v>508.92</v>
      </c>
      <c r="L328" s="45">
        <v>0</v>
      </c>
      <c r="M328" s="45">
        <v>0</v>
      </c>
      <c r="N328" s="52">
        <f t="shared" si="27"/>
        <v>636.15</v>
      </c>
      <c r="O328" s="52">
        <f t="shared" si="23"/>
        <v>3854.85</v>
      </c>
      <c r="P328" s="52">
        <v>0</v>
      </c>
    </row>
    <row r="329" spans="1:16" ht="25.5" x14ac:dyDescent="0.2">
      <c r="A329" s="91">
        <v>320</v>
      </c>
      <c r="B329" s="99" t="s">
        <v>360</v>
      </c>
      <c r="C329" s="99" t="s">
        <v>258</v>
      </c>
      <c r="D329" s="99">
        <v>2425</v>
      </c>
      <c r="E329" s="99">
        <v>0</v>
      </c>
      <c r="F329" s="117">
        <v>0</v>
      </c>
      <c r="G329" s="101">
        <v>0</v>
      </c>
      <c r="H329" s="101">
        <v>0</v>
      </c>
      <c r="I329" s="101">
        <f t="shared" si="22"/>
        <v>2425</v>
      </c>
      <c r="J329" s="45">
        <f t="shared" ref="J329:J362" si="28">(D329+E329+F329)*3%</f>
        <v>72.75</v>
      </c>
      <c r="K329" s="45">
        <f>D329*11%</f>
        <v>266.75</v>
      </c>
      <c r="L329" s="45">
        <v>0</v>
      </c>
      <c r="M329" s="45">
        <v>0</v>
      </c>
      <c r="N329" s="52">
        <f t="shared" si="27"/>
        <v>339.5</v>
      </c>
      <c r="O329" s="52">
        <f t="shared" si="23"/>
        <v>2085.5</v>
      </c>
      <c r="P329" s="52">
        <v>0</v>
      </c>
    </row>
    <row r="330" spans="1:16" ht="25.5" x14ac:dyDescent="0.2">
      <c r="A330" s="91">
        <v>321</v>
      </c>
      <c r="B330" s="129" t="s">
        <v>973</v>
      </c>
      <c r="C330" s="99" t="s">
        <v>226</v>
      </c>
      <c r="D330" s="150">
        <v>2249</v>
      </c>
      <c r="E330" s="117">
        <v>1000</v>
      </c>
      <c r="F330" s="117">
        <v>0</v>
      </c>
      <c r="G330" s="117">
        <v>250</v>
      </c>
      <c r="H330" s="101">
        <v>0</v>
      </c>
      <c r="I330" s="101">
        <f t="shared" ref="I330:I393" si="29">(D330+E330+F330+G330+H330)</f>
        <v>3499</v>
      </c>
      <c r="J330" s="45">
        <f t="shared" si="28"/>
        <v>97.47</v>
      </c>
      <c r="K330" s="45">
        <f>(D330+E330)*11%</f>
        <v>357.39</v>
      </c>
      <c r="L330" s="45">
        <v>0</v>
      </c>
      <c r="M330" s="45">
        <v>0</v>
      </c>
      <c r="N330" s="52">
        <f t="shared" si="27"/>
        <v>454.86</v>
      </c>
      <c r="O330" s="52">
        <f t="shared" ref="O330:O393" si="30">I330-N330</f>
        <v>3044.14</v>
      </c>
      <c r="P330" s="52">
        <v>0</v>
      </c>
    </row>
    <row r="331" spans="1:16" ht="25.5" x14ac:dyDescent="0.2">
      <c r="A331" s="91">
        <v>322</v>
      </c>
      <c r="B331" s="148" t="s">
        <v>171</v>
      </c>
      <c r="C331" s="135" t="s">
        <v>389</v>
      </c>
      <c r="D331" s="117">
        <v>5787</v>
      </c>
      <c r="E331" s="117">
        <v>1800</v>
      </c>
      <c r="F331" s="117">
        <v>0</v>
      </c>
      <c r="G331" s="117">
        <v>250</v>
      </c>
      <c r="H331" s="101">
        <v>0</v>
      </c>
      <c r="I331" s="101">
        <f t="shared" si="29"/>
        <v>7837</v>
      </c>
      <c r="J331" s="45">
        <f t="shared" si="28"/>
        <v>227.61</v>
      </c>
      <c r="K331" s="45">
        <f>(D331+E331)*13%</f>
        <v>986.31</v>
      </c>
      <c r="L331" s="45">
        <v>131.99</v>
      </c>
      <c r="M331" s="45">
        <v>101.97</v>
      </c>
      <c r="N331" s="52">
        <f t="shared" si="27"/>
        <v>1447.88</v>
      </c>
      <c r="O331" s="52">
        <f t="shared" si="30"/>
        <v>6389.12</v>
      </c>
      <c r="P331" s="52">
        <v>0</v>
      </c>
    </row>
    <row r="332" spans="1:16" ht="25.5" x14ac:dyDescent="0.2">
      <c r="A332" s="91">
        <v>323</v>
      </c>
      <c r="B332" s="129" t="s">
        <v>924</v>
      </c>
      <c r="C332" s="99" t="s">
        <v>85</v>
      </c>
      <c r="D332" s="117">
        <v>2760</v>
      </c>
      <c r="E332" s="117">
        <v>1000</v>
      </c>
      <c r="F332" s="117">
        <v>0</v>
      </c>
      <c r="G332" s="117">
        <v>250</v>
      </c>
      <c r="H332" s="101">
        <v>0</v>
      </c>
      <c r="I332" s="101">
        <f t="shared" si="29"/>
        <v>4010</v>
      </c>
      <c r="J332" s="45">
        <f t="shared" si="28"/>
        <v>112.8</v>
      </c>
      <c r="K332" s="45">
        <f>(D332+E332)*11%</f>
        <v>413.6</v>
      </c>
      <c r="L332" s="45">
        <v>0</v>
      </c>
      <c r="M332" s="45">
        <v>50.53</v>
      </c>
      <c r="N332" s="52">
        <f t="shared" si="27"/>
        <v>576.92999999999995</v>
      </c>
      <c r="O332" s="52">
        <f t="shared" si="30"/>
        <v>3433.07</v>
      </c>
      <c r="P332" s="52">
        <v>0</v>
      </c>
    </row>
    <row r="333" spans="1:16" ht="25.5" x14ac:dyDescent="0.2">
      <c r="A333" s="91">
        <v>324</v>
      </c>
      <c r="B333" s="129" t="s">
        <v>974</v>
      </c>
      <c r="C333" s="99" t="s">
        <v>86</v>
      </c>
      <c r="D333" s="117">
        <v>5095</v>
      </c>
      <c r="E333" s="117">
        <v>1800</v>
      </c>
      <c r="F333" s="117"/>
      <c r="G333" s="117">
        <v>250</v>
      </c>
      <c r="H333" s="101"/>
      <c r="I333" s="101">
        <f t="shared" si="29"/>
        <v>7145</v>
      </c>
      <c r="J333" s="45">
        <f t="shared" si="28"/>
        <v>206.85</v>
      </c>
      <c r="K333" s="45">
        <f>(D333+E333)*13%</f>
        <v>896.35</v>
      </c>
      <c r="L333" s="45">
        <v>50.61</v>
      </c>
      <c r="M333" s="45">
        <v>92.67</v>
      </c>
      <c r="N333" s="52">
        <f t="shared" ref="N333:N364" si="31">J333+K333+L333+M333</f>
        <v>1246.48</v>
      </c>
      <c r="O333" s="52">
        <f t="shared" si="30"/>
        <v>5898.52</v>
      </c>
      <c r="P333" s="52">
        <v>0</v>
      </c>
    </row>
    <row r="334" spans="1:16" ht="25.5" x14ac:dyDescent="0.2">
      <c r="A334" s="91">
        <v>325</v>
      </c>
      <c r="B334" s="129" t="s">
        <v>856</v>
      </c>
      <c r="C334" s="99" t="s">
        <v>227</v>
      </c>
      <c r="D334" s="158">
        <v>1831</v>
      </c>
      <c r="E334" s="117">
        <v>1000</v>
      </c>
      <c r="F334" s="117">
        <v>0</v>
      </c>
      <c r="G334" s="117">
        <v>250</v>
      </c>
      <c r="H334" s="101">
        <v>0</v>
      </c>
      <c r="I334" s="101">
        <f t="shared" si="29"/>
        <v>3081</v>
      </c>
      <c r="J334" s="45">
        <f t="shared" si="28"/>
        <v>84.93</v>
      </c>
      <c r="K334" s="45">
        <f>(D334+E334)*11%</f>
        <v>311.41000000000003</v>
      </c>
      <c r="L334" s="45">
        <v>0</v>
      </c>
      <c r="M334" s="45">
        <v>0</v>
      </c>
      <c r="N334" s="52">
        <f t="shared" si="31"/>
        <v>396.34</v>
      </c>
      <c r="O334" s="52">
        <f t="shared" si="30"/>
        <v>2684.66</v>
      </c>
      <c r="P334" s="52">
        <v>0</v>
      </c>
    </row>
    <row r="335" spans="1:16" x14ac:dyDescent="0.2">
      <c r="A335" s="91">
        <v>326</v>
      </c>
      <c r="B335" s="99" t="s">
        <v>172</v>
      </c>
      <c r="C335" s="99" t="s">
        <v>90</v>
      </c>
      <c r="D335" s="99">
        <v>1668</v>
      </c>
      <c r="E335" s="99">
        <v>1000</v>
      </c>
      <c r="F335" s="117">
        <v>0</v>
      </c>
      <c r="G335" s="101">
        <v>250</v>
      </c>
      <c r="H335" s="101">
        <v>0</v>
      </c>
      <c r="I335" s="101">
        <f t="shared" si="29"/>
        <v>2918</v>
      </c>
      <c r="J335" s="45">
        <f t="shared" si="28"/>
        <v>80.040000000000006</v>
      </c>
      <c r="K335" s="45">
        <f>(D335+E335)*11%</f>
        <v>293.48</v>
      </c>
      <c r="L335" s="45">
        <v>0</v>
      </c>
      <c r="M335" s="45">
        <v>0</v>
      </c>
      <c r="N335" s="52">
        <f t="shared" si="31"/>
        <v>373.52</v>
      </c>
      <c r="O335" s="52">
        <f t="shared" si="30"/>
        <v>2544.48</v>
      </c>
      <c r="P335" s="52">
        <v>0</v>
      </c>
    </row>
    <row r="336" spans="1:16" ht="25.5" x14ac:dyDescent="0.2">
      <c r="A336" s="91">
        <v>327</v>
      </c>
      <c r="B336" s="109" t="s">
        <v>925</v>
      </c>
      <c r="C336" s="99" t="s">
        <v>258</v>
      </c>
      <c r="D336" s="45">
        <v>2425</v>
      </c>
      <c r="E336" s="99">
        <v>0</v>
      </c>
      <c r="F336" s="117">
        <v>0</v>
      </c>
      <c r="G336" s="101">
        <v>0</v>
      </c>
      <c r="H336" s="101">
        <v>0</v>
      </c>
      <c r="I336" s="101">
        <f t="shared" si="29"/>
        <v>2425</v>
      </c>
      <c r="J336" s="45">
        <f t="shared" si="28"/>
        <v>72.75</v>
      </c>
      <c r="K336" s="45">
        <f>(D336+E336)*11%</f>
        <v>266.75</v>
      </c>
      <c r="L336" s="45">
        <v>0</v>
      </c>
      <c r="M336" s="45">
        <v>0</v>
      </c>
      <c r="N336" s="52">
        <f t="shared" si="31"/>
        <v>339.5</v>
      </c>
      <c r="O336" s="52">
        <f t="shared" si="30"/>
        <v>2085.5</v>
      </c>
      <c r="P336" s="52">
        <v>0</v>
      </c>
    </row>
    <row r="337" spans="1:16" ht="25.5" x14ac:dyDescent="0.2">
      <c r="A337" s="91">
        <v>328</v>
      </c>
      <c r="B337" s="99" t="s">
        <v>173</v>
      </c>
      <c r="C337" s="99" t="s">
        <v>258</v>
      </c>
      <c r="D337" s="128">
        <v>2425</v>
      </c>
      <c r="E337" s="99">
        <v>0</v>
      </c>
      <c r="F337" s="117">
        <v>0</v>
      </c>
      <c r="G337" s="101">
        <v>0</v>
      </c>
      <c r="H337" s="101">
        <v>0</v>
      </c>
      <c r="I337" s="101">
        <f t="shared" si="29"/>
        <v>2425</v>
      </c>
      <c r="J337" s="45">
        <f t="shared" si="28"/>
        <v>72.75</v>
      </c>
      <c r="K337" s="45">
        <f>D337*11%</f>
        <v>266.75</v>
      </c>
      <c r="L337" s="45">
        <v>0</v>
      </c>
      <c r="M337" s="45">
        <v>0</v>
      </c>
      <c r="N337" s="52">
        <f t="shared" si="31"/>
        <v>339.5</v>
      </c>
      <c r="O337" s="52">
        <f t="shared" si="30"/>
        <v>2085.5</v>
      </c>
      <c r="P337" s="52">
        <v>0</v>
      </c>
    </row>
    <row r="338" spans="1:16" ht="25.5" x14ac:dyDescent="0.2">
      <c r="A338" s="91">
        <v>329</v>
      </c>
      <c r="B338" s="129" t="s">
        <v>926</v>
      </c>
      <c r="C338" s="99" t="s">
        <v>258</v>
      </c>
      <c r="D338" s="45">
        <v>2425</v>
      </c>
      <c r="E338" s="117">
        <v>0</v>
      </c>
      <c r="F338" s="117">
        <v>0</v>
      </c>
      <c r="G338" s="117">
        <v>0</v>
      </c>
      <c r="H338" s="101">
        <v>0</v>
      </c>
      <c r="I338" s="101">
        <f t="shared" si="29"/>
        <v>2425</v>
      </c>
      <c r="J338" s="45">
        <f t="shared" si="28"/>
        <v>72.75</v>
      </c>
      <c r="K338" s="45">
        <f>(D338+E338)*11%</f>
        <v>266.75</v>
      </c>
      <c r="L338" s="45">
        <v>0</v>
      </c>
      <c r="M338" s="45">
        <v>0</v>
      </c>
      <c r="N338" s="52">
        <f t="shared" si="31"/>
        <v>339.5</v>
      </c>
      <c r="O338" s="52">
        <f t="shared" si="30"/>
        <v>2085.5</v>
      </c>
      <c r="P338" s="52">
        <v>0</v>
      </c>
    </row>
    <row r="339" spans="1:16" ht="25.5" x14ac:dyDescent="0.2">
      <c r="A339" s="91">
        <v>330</v>
      </c>
      <c r="B339" s="131" t="s">
        <v>174</v>
      </c>
      <c r="C339" s="135" t="s">
        <v>222</v>
      </c>
      <c r="D339" s="117">
        <v>3241</v>
      </c>
      <c r="E339" s="117">
        <v>1000</v>
      </c>
      <c r="F339" s="117">
        <v>0</v>
      </c>
      <c r="G339" s="117">
        <v>250</v>
      </c>
      <c r="H339" s="101">
        <v>0</v>
      </c>
      <c r="I339" s="101">
        <f t="shared" si="29"/>
        <v>4491</v>
      </c>
      <c r="J339" s="45">
        <f t="shared" si="28"/>
        <v>127.23</v>
      </c>
      <c r="K339" s="45">
        <f>(D339+E339)*12%</f>
        <v>508.92</v>
      </c>
      <c r="L339" s="45">
        <v>0</v>
      </c>
      <c r="M339" s="45">
        <v>0</v>
      </c>
      <c r="N339" s="52">
        <f t="shared" si="31"/>
        <v>636.15</v>
      </c>
      <c r="O339" s="52">
        <f t="shared" si="30"/>
        <v>3854.85</v>
      </c>
      <c r="P339" s="52">
        <v>0</v>
      </c>
    </row>
    <row r="340" spans="1:16" ht="25.5" x14ac:dyDescent="0.2">
      <c r="A340" s="91">
        <v>331</v>
      </c>
      <c r="B340" s="109" t="s">
        <v>958</v>
      </c>
      <c r="C340" s="105" t="s">
        <v>378</v>
      </c>
      <c r="D340" s="117">
        <v>3081</v>
      </c>
      <c r="E340" s="117">
        <v>1000</v>
      </c>
      <c r="F340" s="117">
        <v>0</v>
      </c>
      <c r="G340" s="117">
        <v>250</v>
      </c>
      <c r="H340" s="101">
        <v>0</v>
      </c>
      <c r="I340" s="101">
        <f t="shared" si="29"/>
        <v>4331</v>
      </c>
      <c r="J340" s="45">
        <f t="shared" si="28"/>
        <v>122.43</v>
      </c>
      <c r="K340" s="45">
        <f>(D340+E340)*12%</f>
        <v>489.72</v>
      </c>
      <c r="L340" s="45">
        <v>0</v>
      </c>
      <c r="M340" s="45">
        <v>54.85</v>
      </c>
      <c r="N340" s="52">
        <f t="shared" si="31"/>
        <v>667</v>
      </c>
      <c r="O340" s="52">
        <f t="shared" si="30"/>
        <v>3664</v>
      </c>
      <c r="P340" s="52">
        <v>0</v>
      </c>
    </row>
    <row r="341" spans="1:16" ht="25.5" x14ac:dyDescent="0.2">
      <c r="A341" s="91">
        <v>332</v>
      </c>
      <c r="B341" s="99" t="s">
        <v>223</v>
      </c>
      <c r="C341" s="99" t="s">
        <v>260</v>
      </c>
      <c r="D341" s="128">
        <v>1940</v>
      </c>
      <c r="E341" s="99">
        <v>0</v>
      </c>
      <c r="F341" s="117">
        <v>0</v>
      </c>
      <c r="G341" s="101">
        <v>0</v>
      </c>
      <c r="H341" s="101">
        <v>0</v>
      </c>
      <c r="I341" s="101">
        <f t="shared" si="29"/>
        <v>1940</v>
      </c>
      <c r="J341" s="45">
        <f t="shared" si="28"/>
        <v>58.2</v>
      </c>
      <c r="K341" s="45">
        <f>(D341+E341)*10%</f>
        <v>194</v>
      </c>
      <c r="L341" s="45">
        <v>0</v>
      </c>
      <c r="M341" s="45">
        <v>0</v>
      </c>
      <c r="N341" s="52">
        <f t="shared" si="31"/>
        <v>252.2</v>
      </c>
      <c r="O341" s="52">
        <f t="shared" si="30"/>
        <v>1687.8</v>
      </c>
      <c r="P341" s="52">
        <v>0</v>
      </c>
    </row>
    <row r="342" spans="1:16" ht="25.5" x14ac:dyDescent="0.2">
      <c r="A342" s="91">
        <v>333</v>
      </c>
      <c r="B342" s="45" t="s">
        <v>352</v>
      </c>
      <c r="C342" s="99" t="s">
        <v>258</v>
      </c>
      <c r="D342" s="99">
        <v>2425</v>
      </c>
      <c r="E342" s="99">
        <v>0</v>
      </c>
      <c r="F342" s="117">
        <v>0</v>
      </c>
      <c r="G342" s="101">
        <v>0</v>
      </c>
      <c r="H342" s="101">
        <v>0</v>
      </c>
      <c r="I342" s="101">
        <f t="shared" si="29"/>
        <v>2425</v>
      </c>
      <c r="J342" s="45">
        <f t="shared" si="28"/>
        <v>72.75</v>
      </c>
      <c r="K342" s="45">
        <f>D342*11%</f>
        <v>266.75</v>
      </c>
      <c r="L342" s="45">
        <v>0</v>
      </c>
      <c r="M342" s="45">
        <v>0</v>
      </c>
      <c r="N342" s="52">
        <f t="shared" si="31"/>
        <v>339.5</v>
      </c>
      <c r="O342" s="52">
        <f t="shared" si="30"/>
        <v>2085.5</v>
      </c>
      <c r="P342" s="52">
        <v>0</v>
      </c>
    </row>
    <row r="343" spans="1:16" x14ac:dyDescent="0.2">
      <c r="A343" s="91">
        <v>334</v>
      </c>
      <c r="B343" s="148" t="s">
        <v>175</v>
      </c>
      <c r="C343" s="99" t="s">
        <v>90</v>
      </c>
      <c r="D343" s="117">
        <v>1668</v>
      </c>
      <c r="E343" s="117">
        <v>1000</v>
      </c>
      <c r="F343" s="117">
        <v>0</v>
      </c>
      <c r="G343" s="117">
        <v>250</v>
      </c>
      <c r="H343" s="101">
        <v>0</v>
      </c>
      <c r="I343" s="101">
        <f t="shared" si="29"/>
        <v>2918</v>
      </c>
      <c r="J343" s="45">
        <f t="shared" si="28"/>
        <v>80.040000000000006</v>
      </c>
      <c r="K343" s="45">
        <f>(D343+E343)*11%</f>
        <v>293.48</v>
      </c>
      <c r="L343" s="45">
        <v>0</v>
      </c>
      <c r="M343" s="45">
        <v>0</v>
      </c>
      <c r="N343" s="52">
        <f t="shared" si="31"/>
        <v>373.52</v>
      </c>
      <c r="O343" s="52">
        <f t="shared" si="30"/>
        <v>2544.48</v>
      </c>
      <c r="P343" s="52">
        <v>0</v>
      </c>
    </row>
    <row r="344" spans="1:16" ht="25.5" x14ac:dyDescent="0.2">
      <c r="A344" s="91">
        <v>335</v>
      </c>
      <c r="B344" s="99" t="s">
        <v>176</v>
      </c>
      <c r="C344" s="99" t="s">
        <v>367</v>
      </c>
      <c r="D344" s="99">
        <v>3241</v>
      </c>
      <c r="E344" s="103">
        <v>1000</v>
      </c>
      <c r="F344" s="117">
        <v>0</v>
      </c>
      <c r="G344" s="101">
        <v>250</v>
      </c>
      <c r="H344" s="101">
        <v>0</v>
      </c>
      <c r="I344" s="101">
        <f t="shared" si="29"/>
        <v>4491</v>
      </c>
      <c r="J344" s="45">
        <f t="shared" si="28"/>
        <v>127.23</v>
      </c>
      <c r="K344" s="45">
        <f>(D344+E344)*12%</f>
        <v>508.92</v>
      </c>
      <c r="L344" s="45">
        <v>0</v>
      </c>
      <c r="M344" s="45">
        <v>0</v>
      </c>
      <c r="N344" s="52">
        <f t="shared" si="31"/>
        <v>636.15</v>
      </c>
      <c r="O344" s="52">
        <f t="shared" si="30"/>
        <v>3854.85</v>
      </c>
      <c r="P344" s="52">
        <v>0</v>
      </c>
    </row>
    <row r="345" spans="1:16" ht="25.5" x14ac:dyDescent="0.2">
      <c r="A345" s="91">
        <v>336</v>
      </c>
      <c r="B345" s="109" t="s">
        <v>396</v>
      </c>
      <c r="C345" s="99" t="s">
        <v>88</v>
      </c>
      <c r="D345" s="100">
        <v>1902</v>
      </c>
      <c r="E345" s="103">
        <v>1000</v>
      </c>
      <c r="F345" s="117">
        <v>0</v>
      </c>
      <c r="G345" s="101">
        <v>250</v>
      </c>
      <c r="H345" s="101">
        <v>0</v>
      </c>
      <c r="I345" s="101">
        <f t="shared" si="29"/>
        <v>3152</v>
      </c>
      <c r="J345" s="45">
        <f t="shared" si="28"/>
        <v>87.06</v>
      </c>
      <c r="K345" s="45">
        <f>(D345+E345)*11%</f>
        <v>319.22000000000003</v>
      </c>
      <c r="L345" s="45">
        <v>0</v>
      </c>
      <c r="M345" s="45">
        <v>0</v>
      </c>
      <c r="N345" s="52">
        <f t="shared" si="31"/>
        <v>406.28</v>
      </c>
      <c r="O345" s="52">
        <f t="shared" si="30"/>
        <v>2745.72</v>
      </c>
      <c r="P345" s="52">
        <v>0</v>
      </c>
    </row>
    <row r="346" spans="1:16" ht="25.5" x14ac:dyDescent="0.2">
      <c r="A346" s="91">
        <v>337</v>
      </c>
      <c r="B346" s="99" t="s">
        <v>292</v>
      </c>
      <c r="C346" s="99" t="s">
        <v>258</v>
      </c>
      <c r="D346" s="128">
        <v>2425</v>
      </c>
      <c r="E346" s="99">
        <v>0</v>
      </c>
      <c r="F346" s="117">
        <v>0</v>
      </c>
      <c r="G346" s="101">
        <v>0</v>
      </c>
      <c r="H346" s="101">
        <v>0</v>
      </c>
      <c r="I346" s="101">
        <f t="shared" si="29"/>
        <v>2425</v>
      </c>
      <c r="J346" s="45">
        <f t="shared" si="28"/>
        <v>72.75</v>
      </c>
      <c r="K346" s="45">
        <f>D346*11%</f>
        <v>266.75</v>
      </c>
      <c r="L346" s="45">
        <v>0</v>
      </c>
      <c r="M346" s="45">
        <v>0</v>
      </c>
      <c r="N346" s="52">
        <f t="shared" si="31"/>
        <v>339.5</v>
      </c>
      <c r="O346" s="52">
        <f t="shared" si="30"/>
        <v>2085.5</v>
      </c>
      <c r="P346" s="52">
        <v>0</v>
      </c>
    </row>
    <row r="347" spans="1:16" ht="25.5" x14ac:dyDescent="0.2">
      <c r="A347" s="91">
        <v>338</v>
      </c>
      <c r="B347" s="99" t="s">
        <v>189</v>
      </c>
      <c r="C347" s="103" t="s">
        <v>91</v>
      </c>
      <c r="D347" s="99">
        <v>1902</v>
      </c>
      <c r="E347" s="103">
        <v>1000</v>
      </c>
      <c r="F347" s="117">
        <v>0</v>
      </c>
      <c r="G347" s="101">
        <v>250</v>
      </c>
      <c r="H347" s="101">
        <v>0</v>
      </c>
      <c r="I347" s="101">
        <f t="shared" si="29"/>
        <v>3152</v>
      </c>
      <c r="J347" s="45">
        <f t="shared" si="28"/>
        <v>87.06</v>
      </c>
      <c r="K347" s="45">
        <f>(D347+E347)*11%</f>
        <v>319.22000000000003</v>
      </c>
      <c r="L347" s="45">
        <v>0</v>
      </c>
      <c r="M347" s="45">
        <v>0</v>
      </c>
      <c r="N347" s="52">
        <f t="shared" si="31"/>
        <v>406.28</v>
      </c>
      <c r="O347" s="52">
        <f t="shared" si="30"/>
        <v>2745.72</v>
      </c>
      <c r="P347" s="52">
        <v>0</v>
      </c>
    </row>
    <row r="348" spans="1:16" ht="25.5" x14ac:dyDescent="0.2">
      <c r="A348" s="91">
        <v>339</v>
      </c>
      <c r="B348" s="129" t="s">
        <v>861</v>
      </c>
      <c r="C348" s="99" t="s">
        <v>260</v>
      </c>
      <c r="D348" s="45">
        <v>1940</v>
      </c>
      <c r="E348" s="103">
        <v>0</v>
      </c>
      <c r="F348" s="117">
        <v>0</v>
      </c>
      <c r="G348" s="101">
        <v>0</v>
      </c>
      <c r="H348" s="101">
        <v>0</v>
      </c>
      <c r="I348" s="101">
        <f t="shared" si="29"/>
        <v>1940</v>
      </c>
      <c r="J348" s="45">
        <f t="shared" si="28"/>
        <v>58.2</v>
      </c>
      <c r="K348" s="45">
        <f>(D348+E348)*10%</f>
        <v>194</v>
      </c>
      <c r="L348" s="45">
        <v>0</v>
      </c>
      <c r="M348" s="45">
        <v>0</v>
      </c>
      <c r="N348" s="52">
        <f t="shared" si="31"/>
        <v>252.2</v>
      </c>
      <c r="O348" s="52">
        <f t="shared" si="30"/>
        <v>1687.8</v>
      </c>
      <c r="P348" s="52">
        <v>0</v>
      </c>
    </row>
    <row r="349" spans="1:16" ht="25.5" x14ac:dyDescent="0.2">
      <c r="A349" s="91">
        <v>340</v>
      </c>
      <c r="B349" s="129" t="s">
        <v>941</v>
      </c>
      <c r="C349" s="99" t="s">
        <v>269</v>
      </c>
      <c r="D349" s="99">
        <v>2037</v>
      </c>
      <c r="E349" s="103">
        <v>0</v>
      </c>
      <c r="F349" s="117">
        <v>0</v>
      </c>
      <c r="G349" s="101">
        <v>0</v>
      </c>
      <c r="H349" s="101">
        <v>0</v>
      </c>
      <c r="I349" s="101">
        <f t="shared" si="29"/>
        <v>2037</v>
      </c>
      <c r="J349" s="45">
        <f t="shared" si="28"/>
        <v>61.11</v>
      </c>
      <c r="K349" s="45">
        <f>(D349+E349)*11%</f>
        <v>224.07</v>
      </c>
      <c r="L349" s="45">
        <v>0</v>
      </c>
      <c r="M349" s="45">
        <v>0</v>
      </c>
      <c r="N349" s="52">
        <f t="shared" si="31"/>
        <v>285.18</v>
      </c>
      <c r="O349" s="52">
        <f t="shared" si="30"/>
        <v>1751.82</v>
      </c>
      <c r="P349" s="52">
        <v>0</v>
      </c>
    </row>
    <row r="350" spans="1:16" ht="25.5" x14ac:dyDescent="0.2">
      <c r="A350" s="91">
        <v>341</v>
      </c>
      <c r="B350" s="99" t="s">
        <v>177</v>
      </c>
      <c r="C350" s="99" t="s">
        <v>258</v>
      </c>
      <c r="D350" s="99">
        <v>2425</v>
      </c>
      <c r="E350" s="99">
        <v>0</v>
      </c>
      <c r="F350" s="117">
        <v>0</v>
      </c>
      <c r="G350" s="101">
        <v>0</v>
      </c>
      <c r="H350" s="101">
        <v>0</v>
      </c>
      <c r="I350" s="101">
        <f t="shared" si="29"/>
        <v>2425</v>
      </c>
      <c r="J350" s="45">
        <f t="shared" si="28"/>
        <v>72.75</v>
      </c>
      <c r="K350" s="45">
        <f>D350*11%</f>
        <v>266.75</v>
      </c>
      <c r="L350" s="45">
        <v>0</v>
      </c>
      <c r="M350" s="45">
        <v>0</v>
      </c>
      <c r="N350" s="52">
        <f t="shared" si="31"/>
        <v>339.5</v>
      </c>
      <c r="O350" s="52">
        <f t="shared" si="30"/>
        <v>2085.5</v>
      </c>
      <c r="P350" s="52">
        <v>0</v>
      </c>
    </row>
    <row r="351" spans="1:16" ht="25.5" x14ac:dyDescent="0.2">
      <c r="A351" s="91">
        <v>342</v>
      </c>
      <c r="B351" s="106" t="s">
        <v>847</v>
      </c>
      <c r="C351" s="106" t="s">
        <v>376</v>
      </c>
      <c r="D351" s="45">
        <v>2920</v>
      </c>
      <c r="E351" s="99">
        <v>1000</v>
      </c>
      <c r="F351" s="117">
        <v>0</v>
      </c>
      <c r="G351" s="101">
        <v>250</v>
      </c>
      <c r="H351" s="101">
        <v>0</v>
      </c>
      <c r="I351" s="101">
        <f t="shared" si="29"/>
        <v>4170</v>
      </c>
      <c r="J351" s="45">
        <f t="shared" si="28"/>
        <v>117.6</v>
      </c>
      <c r="K351" s="45">
        <f>(D351+E351)*11%</f>
        <v>431.2</v>
      </c>
      <c r="L351" s="45">
        <v>0</v>
      </c>
      <c r="M351" s="45">
        <v>52.68</v>
      </c>
      <c r="N351" s="52">
        <f t="shared" si="31"/>
        <v>601.48</v>
      </c>
      <c r="O351" s="52">
        <f t="shared" si="30"/>
        <v>3568.52</v>
      </c>
      <c r="P351" s="52">
        <v>0</v>
      </c>
    </row>
    <row r="352" spans="1:16" ht="25.5" x14ac:dyDescent="0.2">
      <c r="A352" s="91">
        <v>343</v>
      </c>
      <c r="B352" s="45" t="s">
        <v>927</v>
      </c>
      <c r="C352" s="99" t="s">
        <v>898</v>
      </c>
      <c r="D352" s="99">
        <v>6759</v>
      </c>
      <c r="E352" s="99">
        <v>4000</v>
      </c>
      <c r="F352" s="117">
        <v>0</v>
      </c>
      <c r="G352" s="101">
        <v>250</v>
      </c>
      <c r="H352" s="101">
        <v>0</v>
      </c>
      <c r="I352" s="101">
        <f t="shared" si="29"/>
        <v>11009</v>
      </c>
      <c r="J352" s="45">
        <f t="shared" si="28"/>
        <v>322.77</v>
      </c>
      <c r="K352" s="45">
        <f>(D352+E352)*15%</f>
        <v>1613.85</v>
      </c>
      <c r="L352" s="45">
        <v>254.45</v>
      </c>
      <c r="M352" s="45">
        <v>144.6</v>
      </c>
      <c r="N352" s="52">
        <f t="shared" si="31"/>
        <v>2335.67</v>
      </c>
      <c r="O352" s="52">
        <f t="shared" si="30"/>
        <v>8673.33</v>
      </c>
      <c r="P352" s="52">
        <v>0</v>
      </c>
    </row>
    <row r="353" spans="1:16" ht="25.5" x14ac:dyDescent="0.2">
      <c r="A353" s="91">
        <v>344</v>
      </c>
      <c r="B353" s="99" t="s">
        <v>178</v>
      </c>
      <c r="C353" s="99" t="s">
        <v>260</v>
      </c>
      <c r="D353" s="99">
        <v>1940</v>
      </c>
      <c r="E353" s="99">
        <v>0</v>
      </c>
      <c r="F353" s="117">
        <v>0</v>
      </c>
      <c r="G353" s="101">
        <v>0</v>
      </c>
      <c r="H353" s="101">
        <v>0</v>
      </c>
      <c r="I353" s="101">
        <f t="shared" si="29"/>
        <v>1940</v>
      </c>
      <c r="J353" s="45">
        <f t="shared" si="28"/>
        <v>58.2</v>
      </c>
      <c r="K353" s="45">
        <f>D353*10%</f>
        <v>194</v>
      </c>
      <c r="L353" s="45">
        <v>0</v>
      </c>
      <c r="M353" s="45">
        <v>0</v>
      </c>
      <c r="N353" s="52">
        <f t="shared" si="31"/>
        <v>252.2</v>
      </c>
      <c r="O353" s="52">
        <f t="shared" si="30"/>
        <v>1687.8</v>
      </c>
      <c r="P353" s="52">
        <v>0</v>
      </c>
    </row>
    <row r="354" spans="1:16" ht="25.5" x14ac:dyDescent="0.2">
      <c r="A354" s="91">
        <v>345</v>
      </c>
      <c r="B354" s="99" t="s">
        <v>179</v>
      </c>
      <c r="C354" s="99" t="s">
        <v>761</v>
      </c>
      <c r="D354" s="99">
        <v>2920</v>
      </c>
      <c r="E354" s="103">
        <v>1000</v>
      </c>
      <c r="F354" s="117">
        <v>0</v>
      </c>
      <c r="G354" s="101">
        <v>250</v>
      </c>
      <c r="H354" s="101">
        <v>0</v>
      </c>
      <c r="I354" s="101">
        <f t="shared" si="29"/>
        <v>4170</v>
      </c>
      <c r="J354" s="45">
        <f t="shared" si="28"/>
        <v>117.6</v>
      </c>
      <c r="K354" s="45">
        <f>(D354+E354)*11%</f>
        <v>431.2</v>
      </c>
      <c r="L354" s="45">
        <v>0</v>
      </c>
      <c r="M354" s="45">
        <v>52.68</v>
      </c>
      <c r="N354" s="52">
        <f t="shared" si="31"/>
        <v>601.48</v>
      </c>
      <c r="O354" s="52">
        <f t="shared" si="30"/>
        <v>3568.52</v>
      </c>
      <c r="P354" s="52">
        <v>0</v>
      </c>
    </row>
    <row r="355" spans="1:16" ht="25.5" x14ac:dyDescent="0.2">
      <c r="A355" s="91">
        <v>346</v>
      </c>
      <c r="B355" s="99" t="s">
        <v>180</v>
      </c>
      <c r="C355" s="99" t="s">
        <v>258</v>
      </c>
      <c r="D355" s="99">
        <v>2425</v>
      </c>
      <c r="E355" s="99">
        <v>0</v>
      </c>
      <c r="F355" s="117">
        <v>0</v>
      </c>
      <c r="G355" s="101">
        <v>0</v>
      </c>
      <c r="H355" s="101">
        <v>0</v>
      </c>
      <c r="I355" s="101">
        <f t="shared" si="29"/>
        <v>2425</v>
      </c>
      <c r="J355" s="45">
        <f t="shared" si="28"/>
        <v>72.75</v>
      </c>
      <c r="K355" s="45">
        <f>D355*11%</f>
        <v>266.75</v>
      </c>
      <c r="L355" s="45">
        <v>0</v>
      </c>
      <c r="M355" s="45">
        <v>0</v>
      </c>
      <c r="N355" s="52">
        <f t="shared" si="31"/>
        <v>339.5</v>
      </c>
      <c r="O355" s="52">
        <f t="shared" si="30"/>
        <v>2085.5</v>
      </c>
      <c r="P355" s="52">
        <v>0</v>
      </c>
    </row>
    <row r="356" spans="1:16" ht="25.5" x14ac:dyDescent="0.2">
      <c r="A356" s="91">
        <v>347</v>
      </c>
      <c r="B356" s="129" t="s">
        <v>960</v>
      </c>
      <c r="C356" s="99" t="s">
        <v>227</v>
      </c>
      <c r="D356" s="158">
        <v>1831</v>
      </c>
      <c r="E356" s="99">
        <v>1000</v>
      </c>
      <c r="F356" s="117">
        <v>0</v>
      </c>
      <c r="G356" s="101">
        <v>250</v>
      </c>
      <c r="H356" s="101">
        <v>0</v>
      </c>
      <c r="I356" s="101">
        <f t="shared" si="29"/>
        <v>3081</v>
      </c>
      <c r="J356" s="45">
        <f t="shared" si="28"/>
        <v>84.93</v>
      </c>
      <c r="K356" s="45">
        <f>(D356+E356)*11%</f>
        <v>311.41000000000003</v>
      </c>
      <c r="L356" s="45">
        <v>0</v>
      </c>
      <c r="M356" s="45">
        <v>0</v>
      </c>
      <c r="N356" s="52">
        <f t="shared" si="31"/>
        <v>396.34</v>
      </c>
      <c r="O356" s="52">
        <f t="shared" si="30"/>
        <v>2684.66</v>
      </c>
      <c r="P356" s="52">
        <v>0</v>
      </c>
    </row>
    <row r="357" spans="1:16" ht="25.5" x14ac:dyDescent="0.2">
      <c r="A357" s="91">
        <v>348</v>
      </c>
      <c r="B357" s="129" t="s">
        <v>959</v>
      </c>
      <c r="C357" s="105" t="s">
        <v>87</v>
      </c>
      <c r="D357" s="99">
        <v>2920</v>
      </c>
      <c r="E357" s="99">
        <v>1000</v>
      </c>
      <c r="F357" s="117">
        <v>0</v>
      </c>
      <c r="G357" s="101">
        <v>250</v>
      </c>
      <c r="H357" s="101">
        <v>0</v>
      </c>
      <c r="I357" s="101">
        <f t="shared" si="29"/>
        <v>4170</v>
      </c>
      <c r="J357" s="45">
        <f t="shared" si="28"/>
        <v>117.6</v>
      </c>
      <c r="K357" s="45">
        <f>D357*11%</f>
        <v>321.2</v>
      </c>
      <c r="L357" s="45">
        <v>0</v>
      </c>
      <c r="M357" s="45">
        <v>0</v>
      </c>
      <c r="N357" s="52">
        <f t="shared" si="31"/>
        <v>438.8</v>
      </c>
      <c r="O357" s="52">
        <f t="shared" si="30"/>
        <v>3731.2</v>
      </c>
      <c r="P357" s="52">
        <v>0</v>
      </c>
    </row>
    <row r="358" spans="1:16" ht="25.5" x14ac:dyDescent="0.2">
      <c r="A358" s="91">
        <v>349</v>
      </c>
      <c r="B358" s="152" t="s">
        <v>333</v>
      </c>
      <c r="C358" s="99" t="s">
        <v>258</v>
      </c>
      <c r="D358" s="128">
        <v>2425</v>
      </c>
      <c r="E358" s="99">
        <v>0</v>
      </c>
      <c r="F358" s="117">
        <v>0</v>
      </c>
      <c r="G358" s="101">
        <v>0</v>
      </c>
      <c r="H358" s="101">
        <v>0</v>
      </c>
      <c r="I358" s="101">
        <f t="shared" si="29"/>
        <v>2425</v>
      </c>
      <c r="J358" s="45">
        <f t="shared" si="28"/>
        <v>72.75</v>
      </c>
      <c r="K358" s="45">
        <f>D358*11%</f>
        <v>266.75</v>
      </c>
      <c r="L358" s="45">
        <v>0</v>
      </c>
      <c r="M358" s="45">
        <v>0</v>
      </c>
      <c r="N358" s="52">
        <f t="shared" si="31"/>
        <v>339.5</v>
      </c>
      <c r="O358" s="52">
        <f t="shared" si="30"/>
        <v>2085.5</v>
      </c>
      <c r="P358" s="52">
        <v>0</v>
      </c>
    </row>
    <row r="359" spans="1:16" ht="25.5" x14ac:dyDescent="0.2">
      <c r="A359" s="91">
        <v>350</v>
      </c>
      <c r="B359" s="129" t="s">
        <v>865</v>
      </c>
      <c r="C359" s="99" t="s">
        <v>263</v>
      </c>
      <c r="D359" s="158">
        <v>3081</v>
      </c>
      <c r="E359" s="99">
        <v>1000</v>
      </c>
      <c r="F359" s="117">
        <v>0</v>
      </c>
      <c r="G359" s="101">
        <v>250</v>
      </c>
      <c r="H359" s="101">
        <v>0</v>
      </c>
      <c r="I359" s="101">
        <f t="shared" si="29"/>
        <v>4331</v>
      </c>
      <c r="J359" s="45">
        <f t="shared" si="28"/>
        <v>122.43</v>
      </c>
      <c r="K359" s="45">
        <f>(D359+E359)*12%</f>
        <v>489.72</v>
      </c>
      <c r="L359" s="45">
        <v>0</v>
      </c>
      <c r="M359" s="45">
        <v>0</v>
      </c>
      <c r="N359" s="52">
        <f t="shared" si="31"/>
        <v>612.15</v>
      </c>
      <c r="O359" s="52">
        <f t="shared" si="30"/>
        <v>3718.85</v>
      </c>
      <c r="P359" s="52">
        <v>0</v>
      </c>
    </row>
    <row r="360" spans="1:16" ht="25.5" x14ac:dyDescent="0.2">
      <c r="A360" s="91">
        <v>351</v>
      </c>
      <c r="B360" s="99" t="s">
        <v>181</v>
      </c>
      <c r="C360" s="103" t="s">
        <v>772</v>
      </c>
      <c r="D360" s="103">
        <v>5095</v>
      </c>
      <c r="E360" s="103">
        <v>1800</v>
      </c>
      <c r="F360" s="117">
        <v>0</v>
      </c>
      <c r="G360" s="138">
        <v>250</v>
      </c>
      <c r="H360" s="101">
        <v>0</v>
      </c>
      <c r="I360" s="101">
        <f t="shared" si="29"/>
        <v>7145</v>
      </c>
      <c r="J360" s="45">
        <f t="shared" si="28"/>
        <v>206.85</v>
      </c>
      <c r="K360" s="139">
        <f>(D360+E360)*13%</f>
        <v>896.35</v>
      </c>
      <c r="L360" s="45">
        <v>102.92</v>
      </c>
      <c r="M360" s="45">
        <v>92.67</v>
      </c>
      <c r="N360" s="52">
        <f t="shared" si="31"/>
        <v>1298.79</v>
      </c>
      <c r="O360" s="52">
        <f t="shared" si="30"/>
        <v>5846.21</v>
      </c>
      <c r="P360" s="52">
        <v>0</v>
      </c>
    </row>
    <row r="361" spans="1:16" ht="25.5" x14ac:dyDescent="0.2">
      <c r="A361" s="91">
        <v>352</v>
      </c>
      <c r="B361" s="45" t="s">
        <v>369</v>
      </c>
      <c r="C361" s="99" t="s">
        <v>89</v>
      </c>
      <c r="D361" s="103">
        <v>2920</v>
      </c>
      <c r="E361" s="103">
        <v>1000</v>
      </c>
      <c r="F361" s="117">
        <v>0</v>
      </c>
      <c r="G361" s="138">
        <v>250</v>
      </c>
      <c r="H361" s="101">
        <v>0</v>
      </c>
      <c r="I361" s="101">
        <f t="shared" si="29"/>
        <v>4170</v>
      </c>
      <c r="J361" s="45">
        <f t="shared" si="28"/>
        <v>117.6</v>
      </c>
      <c r="K361" s="45">
        <f>(D361+E361)*11%</f>
        <v>431.2</v>
      </c>
      <c r="L361" s="45">
        <v>0</v>
      </c>
      <c r="M361" s="45">
        <v>0</v>
      </c>
      <c r="N361" s="52">
        <f t="shared" si="31"/>
        <v>548.79999999999995</v>
      </c>
      <c r="O361" s="52">
        <f t="shared" si="30"/>
        <v>3621.2</v>
      </c>
      <c r="P361" s="52">
        <v>0</v>
      </c>
    </row>
    <row r="362" spans="1:16" ht="25.5" x14ac:dyDescent="0.2">
      <c r="A362" s="91">
        <v>353</v>
      </c>
      <c r="B362" s="99" t="s">
        <v>346</v>
      </c>
      <c r="C362" s="99" t="s">
        <v>258</v>
      </c>
      <c r="D362" s="128">
        <v>2425</v>
      </c>
      <c r="E362" s="99">
        <v>0</v>
      </c>
      <c r="F362" s="117">
        <v>0</v>
      </c>
      <c r="G362" s="101">
        <v>0</v>
      </c>
      <c r="H362" s="101">
        <v>0</v>
      </c>
      <c r="I362" s="101">
        <f t="shared" si="29"/>
        <v>2425</v>
      </c>
      <c r="J362" s="45">
        <f t="shared" si="28"/>
        <v>72.75</v>
      </c>
      <c r="K362" s="45">
        <f>D362*11%</f>
        <v>266.75</v>
      </c>
      <c r="L362" s="45">
        <v>0</v>
      </c>
      <c r="M362" s="45">
        <v>0</v>
      </c>
      <c r="N362" s="52">
        <f t="shared" si="31"/>
        <v>339.5</v>
      </c>
      <c r="O362" s="52">
        <f t="shared" si="30"/>
        <v>2085.5</v>
      </c>
      <c r="P362" s="52">
        <v>0</v>
      </c>
    </row>
    <row r="363" spans="1:16" ht="13.5" thickBot="1" x14ac:dyDescent="0.25">
      <c r="A363" s="206" t="s">
        <v>364</v>
      </c>
      <c r="B363" s="207"/>
      <c r="C363" s="207"/>
      <c r="D363" s="73">
        <f t="shared" ref="D363:P363" si="32">SUM(D10:D362)</f>
        <v>911104</v>
      </c>
      <c r="E363" s="73">
        <f t="shared" si="32"/>
        <v>236000</v>
      </c>
      <c r="F363" s="73">
        <f t="shared" si="32"/>
        <v>2250</v>
      </c>
      <c r="G363" s="73">
        <f t="shared" si="32"/>
        <v>47250</v>
      </c>
      <c r="H363" s="73">
        <f t="shared" si="32"/>
        <v>2200</v>
      </c>
      <c r="I363" s="73">
        <f t="shared" si="32"/>
        <v>1198804</v>
      </c>
      <c r="J363" s="73">
        <f t="shared" si="32"/>
        <v>34480.620000000003</v>
      </c>
      <c r="K363" s="73">
        <f t="shared" si="32"/>
        <v>132440.93</v>
      </c>
      <c r="L363" s="73">
        <f t="shared" si="32"/>
        <v>3246.12</v>
      </c>
      <c r="M363" s="73">
        <f t="shared" si="32"/>
        <v>4259.7299999999996</v>
      </c>
      <c r="N363" s="73">
        <f t="shared" si="32"/>
        <v>173104.6</v>
      </c>
      <c r="O363" s="73">
        <f t="shared" si="32"/>
        <v>1025699.4</v>
      </c>
      <c r="P363" s="73">
        <f t="shared" si="32"/>
        <v>0</v>
      </c>
    </row>
    <row r="364" spans="1:16" x14ac:dyDescent="0.2">
      <c r="A364" s="4"/>
      <c r="B364" s="4"/>
      <c r="C364" s="4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4"/>
    </row>
    <row r="365" spans="1:16" x14ac:dyDescent="0.2">
      <c r="A365" s="4"/>
      <c r="B365" s="4"/>
      <c r="C365" s="4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4"/>
    </row>
    <row r="366" spans="1:16" x14ac:dyDescent="0.2">
      <c r="A366" s="4"/>
      <c r="B366" s="4"/>
      <c r="C366" s="4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4"/>
    </row>
    <row r="367" spans="1:16" x14ac:dyDescent="0.2">
      <c r="A367" s="4"/>
      <c r="B367" s="4"/>
      <c r="C367" s="4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4"/>
    </row>
    <row r="368" spans="1:16" x14ac:dyDescent="0.2">
      <c r="A368" s="4"/>
      <c r="B368" s="4"/>
      <c r="C368" s="4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4"/>
    </row>
    <row r="369" spans="1:16" x14ac:dyDescent="0.2">
      <c r="A369" s="4"/>
      <c r="B369" s="4"/>
      <c r="C369" s="4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4"/>
    </row>
    <row r="370" spans="1:16" x14ac:dyDescent="0.2">
      <c r="A370" s="4"/>
      <c r="B370" s="4"/>
      <c r="C370" s="4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4"/>
    </row>
    <row r="371" spans="1:16" x14ac:dyDescent="0.2">
      <c r="A371" s="4"/>
      <c r="B371" s="4"/>
      <c r="C371" s="4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4"/>
    </row>
    <row r="372" spans="1:16" x14ac:dyDescent="0.2">
      <c r="A372" s="4"/>
      <c r="B372" s="4"/>
      <c r="C372" s="4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4"/>
    </row>
    <row r="373" spans="1:16" x14ac:dyDescent="0.2">
      <c r="A373" s="4"/>
      <c r="B373" s="4"/>
      <c r="C373" s="4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4"/>
    </row>
    <row r="374" spans="1:16" x14ac:dyDescent="0.2">
      <c r="A374" s="4"/>
      <c r="B374" s="4"/>
      <c r="C374" s="4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4"/>
    </row>
    <row r="375" spans="1:16" x14ac:dyDescent="0.2">
      <c r="A375" s="4"/>
      <c r="B375" s="4"/>
      <c r="C375" s="4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4"/>
    </row>
    <row r="376" spans="1:16" x14ac:dyDescent="0.2">
      <c r="A376" s="4"/>
      <c r="B376" s="4"/>
      <c r="C376" s="4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4"/>
    </row>
    <row r="377" spans="1:16" x14ac:dyDescent="0.2">
      <c r="A377" s="4"/>
      <c r="B377" s="4"/>
      <c r="C377" s="4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4"/>
    </row>
    <row r="378" spans="1:16" x14ac:dyDescent="0.2">
      <c r="A378" s="4"/>
      <c r="B378" s="4"/>
      <c r="C378" s="4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4"/>
    </row>
    <row r="379" spans="1:16" x14ac:dyDescent="0.2">
      <c r="A379" s="4"/>
      <c r="B379" s="4"/>
      <c r="C379" s="4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4"/>
    </row>
    <row r="380" spans="1:16" x14ac:dyDescent="0.2">
      <c r="A380" s="4"/>
      <c r="B380" s="4"/>
      <c r="C380" s="4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4"/>
    </row>
    <row r="381" spans="1:16" x14ac:dyDescent="0.2">
      <c r="A381" s="4"/>
      <c r="B381" s="4"/>
      <c r="C381" s="4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4"/>
    </row>
    <row r="382" spans="1:16" x14ac:dyDescent="0.2">
      <c r="A382" s="4"/>
      <c r="B382" s="4"/>
      <c r="C382" s="4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4"/>
    </row>
    <row r="383" spans="1:16" x14ac:dyDescent="0.2">
      <c r="A383" s="4"/>
      <c r="B383" s="4"/>
      <c r="C383" s="4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4"/>
    </row>
    <row r="384" spans="1:16" x14ac:dyDescent="0.2">
      <c r="A384" s="4"/>
      <c r="B384" s="4"/>
      <c r="C384" s="4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4"/>
    </row>
    <row r="385" spans="1:16" x14ac:dyDescent="0.2">
      <c r="A385" s="4"/>
      <c r="B385" s="4"/>
      <c r="C385" s="4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4"/>
    </row>
    <row r="386" spans="1:16" x14ac:dyDescent="0.2">
      <c r="A386" s="4"/>
      <c r="B386" s="4"/>
      <c r="C386" s="4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4"/>
    </row>
    <row r="387" spans="1:16" x14ac:dyDescent="0.2">
      <c r="A387" s="4"/>
      <c r="B387" s="4"/>
      <c r="C387" s="4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4"/>
    </row>
    <row r="388" spans="1:16" x14ac:dyDescent="0.2">
      <c r="A388" s="4"/>
      <c r="B388" s="4"/>
      <c r="C388" s="4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4"/>
    </row>
    <row r="389" spans="1:16" x14ac:dyDescent="0.2">
      <c r="A389" s="4"/>
      <c r="B389" s="4"/>
      <c r="C389" s="4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4"/>
    </row>
    <row r="390" spans="1:16" x14ac:dyDescent="0.2">
      <c r="A390" s="4"/>
      <c r="B390" s="4"/>
      <c r="C390" s="4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4"/>
    </row>
    <row r="391" spans="1:16" x14ac:dyDescent="0.2">
      <c r="A391" s="4"/>
      <c r="B391" s="4"/>
      <c r="C391" s="4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4"/>
    </row>
    <row r="392" spans="1:16" x14ac:dyDescent="0.2">
      <c r="A392" s="4"/>
      <c r="B392" s="4"/>
      <c r="C392" s="4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4"/>
    </row>
    <row r="393" spans="1:16" x14ac:dyDescent="0.2">
      <c r="A393" s="4"/>
      <c r="B393" s="4"/>
      <c r="C393" s="4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4"/>
    </row>
    <row r="394" spans="1:16" x14ac:dyDescent="0.2">
      <c r="A394" s="4"/>
      <c r="B394" s="4"/>
      <c r="C394" s="4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4"/>
    </row>
    <row r="395" spans="1:16" x14ac:dyDescent="0.2">
      <c r="A395" s="4"/>
      <c r="B395" s="4"/>
      <c r="C395" s="4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4"/>
    </row>
    <row r="396" spans="1:16" x14ac:dyDescent="0.2">
      <c r="A396" s="4"/>
      <c r="B396" s="4"/>
      <c r="C396" s="4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4"/>
    </row>
    <row r="397" spans="1:16" x14ac:dyDescent="0.2">
      <c r="A397" s="4"/>
      <c r="B397" s="4"/>
      <c r="C397" s="4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4"/>
    </row>
    <row r="398" spans="1:16" x14ac:dyDescent="0.2">
      <c r="A398" s="4"/>
      <c r="B398" s="4"/>
      <c r="C398" s="4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4"/>
    </row>
    <row r="399" spans="1:16" x14ac:dyDescent="0.2">
      <c r="A399" s="4"/>
      <c r="B399" s="4"/>
      <c r="C399" s="4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4"/>
    </row>
    <row r="400" spans="1:16" x14ac:dyDescent="0.2">
      <c r="A400" s="4"/>
      <c r="B400" s="4"/>
      <c r="C400" s="4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4"/>
    </row>
    <row r="401" spans="1:16" x14ac:dyDescent="0.2">
      <c r="A401" s="4"/>
      <c r="B401" s="4"/>
      <c r="C401" s="4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4"/>
    </row>
    <row r="402" spans="1:16" x14ac:dyDescent="0.2">
      <c r="A402" s="4"/>
      <c r="B402" s="4"/>
      <c r="C402" s="4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4"/>
    </row>
    <row r="403" spans="1:16" x14ac:dyDescent="0.2">
      <c r="A403" s="4"/>
      <c r="B403" s="4"/>
      <c r="C403" s="4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4"/>
    </row>
    <row r="404" spans="1:16" x14ac:dyDescent="0.2">
      <c r="A404" s="4"/>
      <c r="B404" s="4"/>
      <c r="C404" s="4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4"/>
    </row>
    <row r="405" spans="1:16" x14ac:dyDescent="0.2">
      <c r="A405" s="4"/>
      <c r="B405" s="4"/>
      <c r="C405" s="4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4"/>
    </row>
    <row r="406" spans="1:16" x14ac:dyDescent="0.2">
      <c r="A406" s="4"/>
      <c r="B406" s="4"/>
      <c r="C406" s="4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4"/>
    </row>
    <row r="407" spans="1:16" x14ac:dyDescent="0.2">
      <c r="A407" s="4"/>
      <c r="B407" s="4"/>
      <c r="C407" s="4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4"/>
    </row>
    <row r="408" spans="1:16" x14ac:dyDescent="0.2">
      <c r="A408" s="4"/>
      <c r="B408" s="4"/>
      <c r="C408" s="4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4"/>
    </row>
    <row r="409" spans="1:16" x14ac:dyDescent="0.2">
      <c r="A409" s="4"/>
      <c r="B409" s="4"/>
      <c r="C409" s="4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4"/>
    </row>
    <row r="410" spans="1:16" x14ac:dyDescent="0.2">
      <c r="A410" s="4"/>
      <c r="B410" s="4"/>
      <c r="C410" s="4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4"/>
    </row>
    <row r="411" spans="1:16" x14ac:dyDescent="0.2">
      <c r="A411" s="4"/>
      <c r="B411" s="4"/>
      <c r="C411" s="4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4"/>
    </row>
    <row r="412" spans="1:16" x14ac:dyDescent="0.2">
      <c r="A412" s="4"/>
      <c r="B412" s="4"/>
      <c r="C412" s="4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4"/>
    </row>
    <row r="413" spans="1:16" x14ac:dyDescent="0.2">
      <c r="A413" s="4"/>
      <c r="B413" s="4"/>
      <c r="C413" s="4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4"/>
    </row>
    <row r="414" spans="1:16" x14ac:dyDescent="0.2">
      <c r="A414" s="4"/>
      <c r="B414" s="4"/>
      <c r="C414" s="4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4"/>
    </row>
    <row r="415" spans="1:16" x14ac:dyDescent="0.2">
      <c r="A415" s="4"/>
      <c r="B415" s="4"/>
      <c r="C415" s="4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4"/>
    </row>
    <row r="416" spans="1:16" x14ac:dyDescent="0.2">
      <c r="A416" s="4"/>
      <c r="B416" s="4"/>
      <c r="C416" s="4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4"/>
    </row>
    <row r="417" spans="1:16" x14ac:dyDescent="0.2">
      <c r="A417" s="4"/>
      <c r="B417" s="4"/>
      <c r="C417" s="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4"/>
    </row>
    <row r="418" spans="1:16" x14ac:dyDescent="0.2">
      <c r="A418" s="4"/>
      <c r="B418" s="4"/>
      <c r="C418" s="4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4"/>
    </row>
    <row r="419" spans="1:16" x14ac:dyDescent="0.2">
      <c r="A419" s="4"/>
      <c r="B419" s="4"/>
      <c r="C419" s="4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4"/>
    </row>
    <row r="420" spans="1:16" x14ac:dyDescent="0.2">
      <c r="A420" s="4"/>
      <c r="B420" s="4"/>
      <c r="C420" s="4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4"/>
    </row>
    <row r="421" spans="1:16" x14ac:dyDescent="0.2">
      <c r="A421" s="4"/>
      <c r="B421" s="4"/>
      <c r="C421" s="4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4"/>
    </row>
    <row r="422" spans="1:16" x14ac:dyDescent="0.2">
      <c r="A422" s="4"/>
      <c r="B422" s="4"/>
      <c r="C422" s="4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4"/>
    </row>
    <row r="423" spans="1:16" x14ac:dyDescent="0.2">
      <c r="A423" s="4"/>
      <c r="B423" s="4"/>
      <c r="C423" s="4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4"/>
    </row>
    <row r="424" spans="1:16" x14ac:dyDescent="0.2">
      <c r="A424" s="4"/>
      <c r="B424" s="4"/>
      <c r="C424" s="4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4"/>
    </row>
    <row r="425" spans="1:16" x14ac:dyDescent="0.2">
      <c r="A425" s="4"/>
      <c r="B425" s="4"/>
      <c r="C425" s="4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4"/>
    </row>
    <row r="426" spans="1:16" x14ac:dyDescent="0.2">
      <c r="A426" s="4"/>
      <c r="B426" s="4"/>
      <c r="C426" s="4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4"/>
    </row>
    <row r="427" spans="1:16" x14ac:dyDescent="0.2">
      <c r="A427" s="4"/>
      <c r="B427" s="4"/>
      <c r="C427" s="4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4"/>
    </row>
    <row r="428" spans="1:16" x14ac:dyDescent="0.2">
      <c r="A428" s="4"/>
      <c r="B428" s="4"/>
      <c r="C428" s="4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4"/>
    </row>
    <row r="429" spans="1:16" x14ac:dyDescent="0.2">
      <c r="A429" s="4"/>
      <c r="B429" s="4"/>
      <c r="C429" s="4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4"/>
    </row>
    <row r="430" spans="1:16" x14ac:dyDescent="0.2">
      <c r="A430" s="4"/>
      <c r="B430" s="4"/>
      <c r="C430" s="4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4"/>
    </row>
    <row r="431" spans="1:16" x14ac:dyDescent="0.2">
      <c r="A431" s="4"/>
      <c r="B431" s="4"/>
      <c r="C431" s="4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4"/>
    </row>
    <row r="432" spans="1:16" x14ac:dyDescent="0.2">
      <c r="A432" s="4"/>
      <c r="B432" s="4"/>
      <c r="C432" s="4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4"/>
    </row>
    <row r="433" spans="1:16" x14ac:dyDescent="0.2">
      <c r="A433" s="4"/>
      <c r="B433" s="4"/>
      <c r="C433" s="4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4"/>
    </row>
    <row r="434" spans="1:16" x14ac:dyDescent="0.2">
      <c r="A434" s="4"/>
      <c r="B434" s="4"/>
      <c r="C434" s="4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4"/>
    </row>
    <row r="435" spans="1:16" x14ac:dyDescent="0.2">
      <c r="A435" s="4"/>
      <c r="B435" s="4"/>
      <c r="C435" s="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4"/>
    </row>
    <row r="436" spans="1:16" x14ac:dyDescent="0.2">
      <c r="A436" s="4"/>
      <c r="B436" s="4"/>
      <c r="C436" s="4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4"/>
    </row>
    <row r="437" spans="1:16" x14ac:dyDescent="0.2">
      <c r="A437" s="4"/>
      <c r="B437" s="4"/>
      <c r="C437" s="4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4"/>
    </row>
    <row r="438" spans="1:16" x14ac:dyDescent="0.2">
      <c r="A438" s="4"/>
      <c r="B438" s="4"/>
      <c r="C438" s="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4"/>
    </row>
    <row r="439" spans="1:16" x14ac:dyDescent="0.2">
      <c r="A439" s="4"/>
      <c r="B439" s="4"/>
      <c r="C439" s="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4"/>
    </row>
    <row r="440" spans="1:16" x14ac:dyDescent="0.2">
      <c r="A440" s="4"/>
      <c r="B440" s="4"/>
      <c r="C440" s="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4"/>
    </row>
    <row r="441" spans="1:16" x14ac:dyDescent="0.2">
      <c r="A441" s="4"/>
      <c r="B441" s="4"/>
      <c r="C441" s="4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4"/>
    </row>
    <row r="442" spans="1:16" x14ac:dyDescent="0.2">
      <c r="A442" s="4"/>
      <c r="B442" s="4"/>
      <c r="C442" s="4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4"/>
    </row>
    <row r="443" spans="1:16" x14ac:dyDescent="0.2">
      <c r="A443" s="4"/>
      <c r="B443" s="4"/>
      <c r="C443" s="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4"/>
    </row>
    <row r="444" spans="1:16" x14ac:dyDescent="0.2">
      <c r="A444" s="4"/>
      <c r="B444" s="4"/>
      <c r="C444" s="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4"/>
    </row>
    <row r="445" spans="1:16" x14ac:dyDescent="0.2">
      <c r="A445" s="4"/>
      <c r="B445" s="4"/>
      <c r="C445" s="4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4"/>
    </row>
    <row r="446" spans="1:16" x14ac:dyDescent="0.2">
      <c r="A446" s="4"/>
      <c r="B446" s="4"/>
      <c r="C446" s="4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4"/>
    </row>
    <row r="447" spans="1:16" x14ac:dyDescent="0.2">
      <c r="A447" s="4"/>
      <c r="B447" s="4"/>
      <c r="C447" s="4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4"/>
    </row>
    <row r="448" spans="1:16" x14ac:dyDescent="0.2">
      <c r="A448" s="4"/>
      <c r="B448" s="4"/>
      <c r="C448" s="4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4"/>
    </row>
    <row r="449" spans="1:16" x14ac:dyDescent="0.2">
      <c r="A449" s="4"/>
      <c r="B449" s="4"/>
      <c r="C449" s="4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4"/>
    </row>
    <row r="450" spans="1:16" x14ac:dyDescent="0.2">
      <c r="A450" s="4"/>
      <c r="B450" s="4"/>
      <c r="C450" s="4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4"/>
    </row>
    <row r="451" spans="1:16" x14ac:dyDescent="0.2">
      <c r="A451" s="4"/>
      <c r="B451" s="4"/>
      <c r="C451" s="4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4"/>
    </row>
    <row r="452" spans="1:16" x14ac:dyDescent="0.2">
      <c r="A452" s="4"/>
      <c r="B452" s="4"/>
      <c r="C452" s="4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4"/>
    </row>
    <row r="453" spans="1:16" x14ac:dyDescent="0.2">
      <c r="A453" s="4"/>
      <c r="B453" s="4"/>
      <c r="C453" s="4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4"/>
    </row>
    <row r="454" spans="1:16" x14ac:dyDescent="0.2">
      <c r="A454" s="4"/>
      <c r="B454" s="4"/>
      <c r="C454" s="4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4"/>
    </row>
    <row r="455" spans="1:16" x14ac:dyDescent="0.2">
      <c r="A455" s="4"/>
      <c r="B455" s="4"/>
      <c r="C455" s="4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4"/>
    </row>
    <row r="456" spans="1:16" x14ac:dyDescent="0.2">
      <c r="A456" s="4"/>
      <c r="B456" s="4"/>
      <c r="C456" s="4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4"/>
    </row>
    <row r="457" spans="1:16" x14ac:dyDescent="0.2">
      <c r="A457" s="4"/>
      <c r="B457" s="4"/>
      <c r="C457" s="4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4"/>
    </row>
    <row r="458" spans="1:16" x14ac:dyDescent="0.2">
      <c r="A458" s="4"/>
      <c r="B458" s="4"/>
      <c r="C458" s="4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4"/>
    </row>
    <row r="459" spans="1:16" x14ac:dyDescent="0.2">
      <c r="A459" s="4"/>
      <c r="B459" s="4"/>
      <c r="C459" s="4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4"/>
    </row>
    <row r="460" spans="1:16" x14ac:dyDescent="0.2">
      <c r="A460" s="4"/>
      <c r="B460" s="4"/>
      <c r="C460" s="4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4"/>
    </row>
    <row r="461" spans="1:16" x14ac:dyDescent="0.2">
      <c r="A461" s="4"/>
      <c r="B461" s="4"/>
      <c r="C461" s="4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4"/>
    </row>
    <row r="462" spans="1:16" x14ac:dyDescent="0.2">
      <c r="A462" s="4"/>
      <c r="B462" s="4"/>
      <c r="C462" s="4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4"/>
    </row>
    <row r="463" spans="1:16" x14ac:dyDescent="0.2">
      <c r="A463" s="4"/>
      <c r="B463" s="4"/>
      <c r="C463" s="4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4"/>
    </row>
    <row r="464" spans="1:16" x14ac:dyDescent="0.2">
      <c r="A464" s="4"/>
      <c r="B464" s="4"/>
      <c r="C464" s="4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4"/>
    </row>
    <row r="465" spans="1:16" x14ac:dyDescent="0.2">
      <c r="A465" s="4"/>
      <c r="B465" s="4"/>
      <c r="C465" s="4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4"/>
    </row>
    <row r="466" spans="1:16" x14ac:dyDescent="0.2">
      <c r="A466" s="4"/>
      <c r="B466" s="4"/>
      <c r="C466" s="4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4"/>
    </row>
    <row r="467" spans="1:16" x14ac:dyDescent="0.2">
      <c r="A467" s="4"/>
      <c r="B467" s="4"/>
      <c r="C467" s="4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4"/>
    </row>
    <row r="468" spans="1:16" x14ac:dyDescent="0.2">
      <c r="A468" s="4"/>
      <c r="B468" s="4"/>
      <c r="C468" s="4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4"/>
    </row>
    <row r="469" spans="1:16" x14ac:dyDescent="0.2">
      <c r="A469" s="4"/>
      <c r="B469" s="4"/>
      <c r="C469" s="4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4"/>
    </row>
    <row r="470" spans="1:16" x14ac:dyDescent="0.2">
      <c r="A470" s="4"/>
      <c r="B470" s="4"/>
      <c r="C470" s="4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4"/>
    </row>
    <row r="471" spans="1:16" x14ac:dyDescent="0.2">
      <c r="A471" s="4"/>
      <c r="B471" s="4"/>
      <c r="C471" s="4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4"/>
    </row>
    <row r="472" spans="1:16" x14ac:dyDescent="0.2">
      <c r="A472" s="4"/>
      <c r="B472" s="4"/>
      <c r="C472" s="4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4"/>
    </row>
    <row r="473" spans="1:16" x14ac:dyDescent="0.2">
      <c r="A473" s="4"/>
      <c r="B473" s="4"/>
      <c r="C473" s="4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4"/>
    </row>
    <row r="474" spans="1:16" x14ac:dyDescent="0.2">
      <c r="A474" s="4"/>
      <c r="B474" s="4"/>
      <c r="C474" s="4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4"/>
    </row>
    <row r="475" spans="1:16" x14ac:dyDescent="0.2">
      <c r="A475" s="4"/>
      <c r="B475" s="4"/>
      <c r="C475" s="4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4"/>
    </row>
    <row r="476" spans="1:16" x14ac:dyDescent="0.2">
      <c r="A476" s="4"/>
      <c r="B476" s="4"/>
      <c r="C476" s="4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4"/>
    </row>
    <row r="477" spans="1:16" x14ac:dyDescent="0.2">
      <c r="A477" s="4"/>
      <c r="B477" s="4"/>
      <c r="C477" s="4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4"/>
    </row>
    <row r="478" spans="1:16" x14ac:dyDescent="0.2">
      <c r="A478" s="4"/>
      <c r="B478" s="4"/>
      <c r="C478" s="4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4"/>
    </row>
    <row r="479" spans="1:16" x14ac:dyDescent="0.2">
      <c r="A479" s="4"/>
      <c r="B479" s="4"/>
      <c r="C479" s="4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4"/>
    </row>
    <row r="480" spans="1:16" x14ac:dyDescent="0.2">
      <c r="A480" s="4"/>
      <c r="B480" s="4"/>
      <c r="C480" s="4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4"/>
    </row>
    <row r="481" spans="1:16" x14ac:dyDescent="0.2">
      <c r="A481" s="4"/>
      <c r="B481" s="4"/>
      <c r="C481" s="4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4"/>
    </row>
    <row r="482" spans="1:16" x14ac:dyDescent="0.2">
      <c r="A482" s="4"/>
      <c r="B482" s="4"/>
      <c r="C482" s="4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4"/>
    </row>
    <row r="483" spans="1:16" x14ac:dyDescent="0.2">
      <c r="A483" s="4"/>
      <c r="B483" s="4"/>
      <c r="C483" s="4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4"/>
    </row>
    <row r="484" spans="1:16" x14ac:dyDescent="0.2">
      <c r="A484" s="4"/>
      <c r="B484" s="4"/>
      <c r="C484" s="4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4"/>
    </row>
    <row r="485" spans="1:16" x14ac:dyDescent="0.2">
      <c r="A485" s="4"/>
      <c r="B485" s="4"/>
      <c r="C485" s="4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4"/>
    </row>
    <row r="486" spans="1:16" x14ac:dyDescent="0.2">
      <c r="A486" s="4"/>
      <c r="B486" s="4"/>
      <c r="C486" s="4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4"/>
    </row>
    <row r="487" spans="1:16" x14ac:dyDescent="0.2">
      <c r="A487" s="4"/>
      <c r="B487" s="4"/>
      <c r="C487" s="4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4"/>
    </row>
    <row r="488" spans="1:16" x14ac:dyDescent="0.2">
      <c r="A488" s="4"/>
      <c r="B488" s="4"/>
      <c r="C488" s="4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4"/>
    </row>
    <row r="489" spans="1:16" x14ac:dyDescent="0.2">
      <c r="A489" s="4"/>
      <c r="B489" s="4"/>
      <c r="C489" s="4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4"/>
    </row>
    <row r="490" spans="1:16" x14ac:dyDescent="0.2">
      <c r="A490" s="4"/>
      <c r="B490" s="4"/>
      <c r="C490" s="4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4"/>
    </row>
    <row r="491" spans="1:16" x14ac:dyDescent="0.2">
      <c r="A491" s="4"/>
      <c r="B491" s="4"/>
      <c r="C491" s="4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4"/>
    </row>
    <row r="492" spans="1:16" x14ac:dyDescent="0.2">
      <c r="A492" s="4"/>
      <c r="B492" s="4"/>
      <c r="C492" s="4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4"/>
    </row>
    <row r="493" spans="1:16" x14ac:dyDescent="0.2">
      <c r="A493" s="4"/>
      <c r="B493" s="4"/>
      <c r="C493" s="4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4"/>
    </row>
    <row r="494" spans="1:16" x14ac:dyDescent="0.2">
      <c r="A494" s="4"/>
      <c r="B494" s="4"/>
      <c r="C494" s="4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4"/>
    </row>
    <row r="495" spans="1:16" x14ac:dyDescent="0.2">
      <c r="A495" s="4"/>
      <c r="B495" s="4"/>
      <c r="C495" s="4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4"/>
    </row>
    <row r="496" spans="1:16" x14ac:dyDescent="0.2">
      <c r="A496" s="4"/>
      <c r="B496" s="4"/>
      <c r="C496" s="4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4"/>
    </row>
    <row r="497" spans="1:16" x14ac:dyDescent="0.2">
      <c r="A497" s="4"/>
      <c r="B497" s="4"/>
      <c r="C497" s="4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4"/>
    </row>
    <row r="498" spans="1:16" x14ac:dyDescent="0.2">
      <c r="A498" s="4"/>
      <c r="B498" s="4"/>
      <c r="C498" s="4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4"/>
    </row>
    <row r="499" spans="1:16" x14ac:dyDescent="0.2">
      <c r="A499" s="4"/>
      <c r="B499" s="4"/>
      <c r="C499" s="4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4"/>
    </row>
    <row r="500" spans="1:16" x14ac:dyDescent="0.2">
      <c r="A500" s="4"/>
      <c r="B500" s="4"/>
      <c r="C500" s="4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4"/>
    </row>
    <row r="501" spans="1:16" x14ac:dyDescent="0.2">
      <c r="A501" s="4"/>
      <c r="B501" s="4"/>
      <c r="C501" s="4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4"/>
    </row>
    <row r="502" spans="1:16" x14ac:dyDescent="0.2">
      <c r="A502" s="4"/>
      <c r="B502" s="4"/>
      <c r="C502" s="4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4"/>
    </row>
    <row r="503" spans="1:16" x14ac:dyDescent="0.2">
      <c r="A503" s="4"/>
      <c r="B503" s="4"/>
      <c r="C503" s="4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4"/>
    </row>
    <row r="504" spans="1:16" x14ac:dyDescent="0.2">
      <c r="A504" s="4"/>
      <c r="B504" s="4"/>
      <c r="C504" s="4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4"/>
    </row>
    <row r="505" spans="1:16" x14ac:dyDescent="0.2">
      <c r="A505" s="4"/>
      <c r="B505" s="4"/>
      <c r="C505" s="4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4"/>
    </row>
    <row r="506" spans="1:16" x14ac:dyDescent="0.2">
      <c r="A506" s="4"/>
      <c r="B506" s="4"/>
      <c r="C506" s="4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4"/>
    </row>
    <row r="507" spans="1:16" x14ac:dyDescent="0.2">
      <c r="A507" s="4"/>
      <c r="B507" s="4"/>
      <c r="C507" s="4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4"/>
    </row>
    <row r="508" spans="1:16" x14ac:dyDescent="0.2">
      <c r="A508" s="4"/>
      <c r="B508" s="4"/>
      <c r="C508" s="4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4"/>
    </row>
    <row r="509" spans="1:16" x14ac:dyDescent="0.2">
      <c r="A509" s="4"/>
      <c r="B509" s="4"/>
      <c r="C509" s="4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4"/>
    </row>
    <row r="510" spans="1:16" x14ac:dyDescent="0.2">
      <c r="A510" s="4"/>
      <c r="B510" s="4"/>
      <c r="C510" s="4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4"/>
    </row>
    <row r="511" spans="1:16" x14ac:dyDescent="0.2">
      <c r="A511" s="4"/>
      <c r="B511" s="4"/>
      <c r="C511" s="4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4"/>
    </row>
    <row r="512" spans="1:16" x14ac:dyDescent="0.2">
      <c r="A512" s="4"/>
      <c r="B512" s="4"/>
      <c r="C512" s="4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4"/>
    </row>
    <row r="513" spans="1:16" x14ac:dyDescent="0.2">
      <c r="A513" s="4"/>
      <c r="B513" s="4"/>
      <c r="C513" s="4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4"/>
    </row>
    <row r="514" spans="1:16" x14ac:dyDescent="0.2">
      <c r="A514" s="4"/>
      <c r="B514" s="4"/>
      <c r="C514" s="4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4"/>
    </row>
    <row r="515" spans="1:16" x14ac:dyDescent="0.2">
      <c r="A515" s="4"/>
      <c r="B515" s="4"/>
      <c r="C515" s="4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4"/>
    </row>
    <row r="516" spans="1:16" x14ac:dyDescent="0.2">
      <c r="A516" s="4"/>
      <c r="B516" s="4"/>
      <c r="C516" s="4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4"/>
    </row>
    <row r="517" spans="1:16" x14ac:dyDescent="0.2">
      <c r="A517" s="4"/>
      <c r="B517" s="4"/>
      <c r="C517" s="4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4"/>
    </row>
    <row r="518" spans="1:16" x14ac:dyDescent="0.2">
      <c r="A518" s="4"/>
      <c r="B518" s="4"/>
      <c r="C518" s="4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4"/>
    </row>
    <row r="519" spans="1:16" x14ac:dyDescent="0.2">
      <c r="A519" s="4"/>
      <c r="B519" s="4"/>
      <c r="C519" s="4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4"/>
    </row>
    <row r="520" spans="1:16" x14ac:dyDescent="0.2">
      <c r="A520" s="4"/>
      <c r="B520" s="4"/>
      <c r="C520" s="4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4"/>
    </row>
    <row r="521" spans="1:16" x14ac:dyDescent="0.2">
      <c r="A521" s="4"/>
      <c r="B521" s="4"/>
      <c r="C521" s="4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4"/>
    </row>
    <row r="522" spans="1:16" x14ac:dyDescent="0.2">
      <c r="A522" s="4"/>
      <c r="B522" s="4"/>
      <c r="C522" s="4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4"/>
    </row>
    <row r="523" spans="1:16" x14ac:dyDescent="0.2">
      <c r="A523" s="4"/>
      <c r="B523" s="4"/>
      <c r="C523" s="4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4"/>
    </row>
    <row r="524" spans="1:16" x14ac:dyDescent="0.2">
      <c r="A524" s="4"/>
      <c r="B524" s="4"/>
      <c r="C524" s="4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4"/>
    </row>
    <row r="525" spans="1:16" x14ac:dyDescent="0.2">
      <c r="A525" s="4"/>
      <c r="B525" s="4"/>
      <c r="C525" s="4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4"/>
    </row>
    <row r="526" spans="1:16" x14ac:dyDescent="0.2">
      <c r="A526" s="4"/>
      <c r="B526" s="4"/>
      <c r="C526" s="4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4"/>
    </row>
    <row r="527" spans="1:16" x14ac:dyDescent="0.2">
      <c r="A527" s="4"/>
      <c r="B527" s="4"/>
      <c r="C527" s="4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4"/>
    </row>
    <row r="528" spans="1:16" x14ac:dyDescent="0.2">
      <c r="A528" s="4"/>
      <c r="B528" s="4"/>
      <c r="C528" s="4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4"/>
    </row>
    <row r="529" spans="1:16" x14ac:dyDescent="0.2">
      <c r="A529" s="4"/>
      <c r="B529" s="4"/>
      <c r="C529" s="4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4"/>
    </row>
    <row r="530" spans="1:16" x14ac:dyDescent="0.2">
      <c r="A530" s="4"/>
      <c r="B530" s="4"/>
      <c r="C530" s="4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4"/>
    </row>
    <row r="531" spans="1:16" x14ac:dyDescent="0.2">
      <c r="A531" s="4"/>
      <c r="B531" s="4"/>
      <c r="C531" s="4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4"/>
    </row>
    <row r="532" spans="1:16" x14ac:dyDescent="0.2">
      <c r="A532" s="4"/>
      <c r="B532" s="4"/>
      <c r="C532" s="4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4"/>
    </row>
    <row r="533" spans="1:16" x14ac:dyDescent="0.2">
      <c r="A533" s="4"/>
      <c r="B533" s="4"/>
      <c r="C533" s="4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4"/>
    </row>
    <row r="534" spans="1:16" x14ac:dyDescent="0.2">
      <c r="A534" s="4"/>
      <c r="B534" s="4"/>
      <c r="C534" s="4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4"/>
    </row>
    <row r="535" spans="1:16" x14ac:dyDescent="0.2">
      <c r="A535" s="4"/>
      <c r="B535" s="4"/>
      <c r="C535" s="4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4"/>
    </row>
    <row r="536" spans="1:16" x14ac:dyDescent="0.2">
      <c r="A536" s="4"/>
      <c r="B536" s="4"/>
      <c r="C536" s="4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4"/>
    </row>
    <row r="537" spans="1:16" x14ac:dyDescent="0.2">
      <c r="A537" s="4"/>
      <c r="B537" s="4"/>
      <c r="C537" s="4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4"/>
    </row>
    <row r="538" spans="1:16" x14ac:dyDescent="0.2">
      <c r="A538" s="4"/>
      <c r="B538" s="4"/>
      <c r="C538" s="4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4"/>
    </row>
    <row r="539" spans="1:16" x14ac:dyDescent="0.2">
      <c r="A539" s="4"/>
      <c r="B539" s="4"/>
      <c r="C539" s="4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4"/>
    </row>
    <row r="540" spans="1:16" x14ac:dyDescent="0.2">
      <c r="A540" s="4"/>
      <c r="B540" s="4"/>
      <c r="C540" s="4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4"/>
    </row>
    <row r="541" spans="1:16" x14ac:dyDescent="0.2">
      <c r="A541" s="4"/>
      <c r="B541" s="4"/>
      <c r="C541" s="4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4"/>
    </row>
    <row r="542" spans="1:16" x14ac:dyDescent="0.2">
      <c r="A542" s="4"/>
      <c r="B542" s="4"/>
      <c r="C542" s="4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4"/>
    </row>
    <row r="543" spans="1:16" x14ac:dyDescent="0.2">
      <c r="A543" s="4"/>
      <c r="B543" s="4"/>
      <c r="C543" s="4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4"/>
    </row>
    <row r="544" spans="1:16" x14ac:dyDescent="0.2">
      <c r="A544" s="4"/>
      <c r="B544" s="4"/>
      <c r="C544" s="4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4"/>
    </row>
    <row r="545" spans="1:16" x14ac:dyDescent="0.2">
      <c r="A545" s="4"/>
      <c r="B545" s="4"/>
      <c r="C545" s="4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4"/>
    </row>
    <row r="546" spans="1:16" x14ac:dyDescent="0.2">
      <c r="A546" s="4"/>
      <c r="B546" s="4"/>
      <c r="C546" s="4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4"/>
    </row>
    <row r="547" spans="1:16" x14ac:dyDescent="0.2">
      <c r="A547" s="4"/>
      <c r="B547" s="4"/>
      <c r="C547" s="4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4"/>
    </row>
    <row r="548" spans="1:16" x14ac:dyDescent="0.2">
      <c r="A548" s="4"/>
      <c r="B548" s="4"/>
      <c r="C548" s="4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4"/>
    </row>
    <row r="549" spans="1:16" x14ac:dyDescent="0.2">
      <c r="A549" s="4"/>
      <c r="B549" s="4"/>
      <c r="C549" s="4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4"/>
    </row>
    <row r="550" spans="1:16" x14ac:dyDescent="0.2">
      <c r="A550" s="4"/>
      <c r="B550" s="4"/>
      <c r="C550" s="4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4"/>
    </row>
    <row r="551" spans="1:16" x14ac:dyDescent="0.2">
      <c r="A551" s="4"/>
      <c r="B551" s="4"/>
      <c r="C551" s="4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4"/>
    </row>
    <row r="552" spans="1:16" x14ac:dyDescent="0.2">
      <c r="A552" s="4"/>
      <c r="B552" s="4"/>
      <c r="C552" s="4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4"/>
    </row>
    <row r="553" spans="1:16" x14ac:dyDescent="0.2">
      <c r="A553" s="4"/>
      <c r="B553" s="4"/>
      <c r="C553" s="4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4"/>
    </row>
    <row r="554" spans="1:16" x14ac:dyDescent="0.2">
      <c r="A554" s="4"/>
      <c r="B554" s="4"/>
      <c r="C554" s="4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4"/>
    </row>
    <row r="555" spans="1:16" x14ac:dyDescent="0.2">
      <c r="A555" s="4"/>
      <c r="B555" s="4"/>
      <c r="C555" s="4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4"/>
    </row>
    <row r="556" spans="1:16" x14ac:dyDescent="0.2">
      <c r="A556" s="4"/>
      <c r="B556" s="4"/>
      <c r="C556" s="4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4"/>
    </row>
    <row r="557" spans="1:16" x14ac:dyDescent="0.2">
      <c r="A557" s="4"/>
      <c r="B557" s="4"/>
      <c r="C557" s="4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4"/>
    </row>
    <row r="558" spans="1:16" x14ac:dyDescent="0.2">
      <c r="A558" s="4"/>
      <c r="B558" s="4"/>
      <c r="C558" s="4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4"/>
    </row>
    <row r="559" spans="1:16" x14ac:dyDescent="0.2">
      <c r="A559" s="4"/>
      <c r="B559" s="4"/>
      <c r="C559" s="4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4"/>
    </row>
    <row r="560" spans="1:16" x14ac:dyDescent="0.2">
      <c r="A560" s="4"/>
      <c r="B560" s="4"/>
      <c r="C560" s="4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4"/>
    </row>
    <row r="561" spans="1:16" x14ac:dyDescent="0.2">
      <c r="A561" s="4"/>
      <c r="B561" s="4"/>
      <c r="C561" s="4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4"/>
    </row>
    <row r="562" spans="1:16" x14ac:dyDescent="0.2">
      <c r="A562" s="4"/>
      <c r="B562" s="4"/>
      <c r="C562" s="4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4"/>
    </row>
    <row r="563" spans="1:16" x14ac:dyDescent="0.2">
      <c r="A563" s="4"/>
      <c r="B563" s="4"/>
      <c r="C563" s="4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4"/>
    </row>
    <row r="564" spans="1:16" x14ac:dyDescent="0.2">
      <c r="A564" s="4"/>
      <c r="B564" s="4"/>
      <c r="C564" s="4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4"/>
    </row>
    <row r="565" spans="1:16" x14ac:dyDescent="0.2">
      <c r="A565" s="4"/>
      <c r="B565" s="4"/>
      <c r="C565" s="4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4"/>
    </row>
    <row r="566" spans="1:16" x14ac:dyDescent="0.2">
      <c r="A566" s="4"/>
      <c r="B566" s="4"/>
      <c r="C566" s="4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4"/>
    </row>
    <row r="567" spans="1:16" x14ac:dyDescent="0.2">
      <c r="A567" s="4"/>
      <c r="B567" s="4"/>
      <c r="C567" s="4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4"/>
    </row>
    <row r="568" spans="1:16" x14ac:dyDescent="0.2">
      <c r="A568" s="4"/>
      <c r="B568" s="4"/>
      <c r="C568" s="4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4"/>
    </row>
    <row r="569" spans="1:16" x14ac:dyDescent="0.2">
      <c r="A569" s="4"/>
      <c r="B569" s="4"/>
      <c r="C569" s="4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4"/>
    </row>
    <row r="570" spans="1:16" x14ac:dyDescent="0.2">
      <c r="A570" s="4"/>
      <c r="B570" s="4"/>
      <c r="C570" s="4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4"/>
    </row>
    <row r="571" spans="1:16" x14ac:dyDescent="0.2">
      <c r="A571" s="4"/>
      <c r="B571" s="4"/>
      <c r="C571" s="4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4"/>
    </row>
    <row r="572" spans="1:16" x14ac:dyDescent="0.2">
      <c r="A572" s="4"/>
      <c r="B572" s="4"/>
      <c r="C572" s="4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4"/>
    </row>
    <row r="573" spans="1:16" x14ac:dyDescent="0.2">
      <c r="A573" s="4"/>
      <c r="B573" s="4"/>
      <c r="C573" s="4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4"/>
    </row>
    <row r="574" spans="1:16" x14ac:dyDescent="0.2">
      <c r="A574" s="4"/>
      <c r="B574" s="4"/>
      <c r="C574" s="4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4"/>
    </row>
    <row r="575" spans="1:16" x14ac:dyDescent="0.2">
      <c r="A575" s="4"/>
      <c r="B575" s="4"/>
      <c r="C575" s="4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4"/>
    </row>
    <row r="576" spans="1:16" x14ac:dyDescent="0.2">
      <c r="A576" s="4"/>
      <c r="B576" s="4"/>
      <c r="C576" s="4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4"/>
    </row>
    <row r="577" spans="1:16" x14ac:dyDescent="0.2">
      <c r="A577" s="4"/>
      <c r="B577" s="4"/>
      <c r="C577" s="4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4"/>
    </row>
    <row r="578" spans="1:16" x14ac:dyDescent="0.2">
      <c r="A578" s="4"/>
      <c r="B578" s="4"/>
      <c r="C578" s="4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4"/>
    </row>
    <row r="579" spans="1:16" x14ac:dyDescent="0.2">
      <c r="A579" s="4"/>
      <c r="B579" s="4"/>
      <c r="C579" s="4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4"/>
    </row>
    <row r="580" spans="1:16" x14ac:dyDescent="0.2">
      <c r="A580" s="4"/>
      <c r="B580" s="4"/>
      <c r="C580" s="4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4"/>
    </row>
    <row r="581" spans="1:16" x14ac:dyDescent="0.2">
      <c r="A581" s="4"/>
      <c r="B581" s="4"/>
      <c r="C581" s="4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4"/>
    </row>
    <row r="582" spans="1:16" x14ac:dyDescent="0.2">
      <c r="A582" s="4"/>
      <c r="B582" s="4"/>
      <c r="C582" s="4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4"/>
    </row>
    <row r="583" spans="1:16" x14ac:dyDescent="0.2">
      <c r="A583" s="4"/>
      <c r="B583" s="4"/>
      <c r="C583" s="4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4"/>
    </row>
    <row r="584" spans="1:16" x14ac:dyDescent="0.2">
      <c r="A584" s="4"/>
      <c r="B584" s="4"/>
      <c r="C584" s="4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4"/>
    </row>
    <row r="585" spans="1:16" x14ac:dyDescent="0.2">
      <c r="A585" s="4"/>
      <c r="B585" s="4"/>
      <c r="C585" s="4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4"/>
    </row>
    <row r="586" spans="1:16" x14ac:dyDescent="0.2">
      <c r="A586" s="4"/>
      <c r="B586" s="4"/>
      <c r="C586" s="4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4"/>
    </row>
    <row r="587" spans="1:16" x14ac:dyDescent="0.2">
      <c r="A587" s="4"/>
      <c r="B587" s="4"/>
      <c r="C587" s="4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4"/>
    </row>
    <row r="588" spans="1:16" x14ac:dyDescent="0.2">
      <c r="A588" s="4"/>
      <c r="B588" s="4"/>
      <c r="C588" s="4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4"/>
    </row>
    <row r="589" spans="1:16" x14ac:dyDescent="0.2">
      <c r="A589" s="4"/>
      <c r="B589" s="4"/>
      <c r="C589" s="4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4"/>
    </row>
    <row r="590" spans="1:16" x14ac:dyDescent="0.2">
      <c r="A590" s="4"/>
      <c r="B590" s="4"/>
      <c r="C590" s="4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4"/>
    </row>
    <row r="591" spans="1:16" x14ac:dyDescent="0.2">
      <c r="A591" s="4"/>
      <c r="B591" s="4"/>
      <c r="C591" s="4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4"/>
    </row>
    <row r="592" spans="1:16" x14ac:dyDescent="0.2">
      <c r="A592" s="4"/>
      <c r="B592" s="4"/>
      <c r="C592" s="4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4"/>
    </row>
    <row r="593" spans="1:16" x14ac:dyDescent="0.2">
      <c r="A593" s="4"/>
      <c r="B593" s="4"/>
      <c r="C593" s="4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4"/>
    </row>
    <row r="594" spans="1:16" x14ac:dyDescent="0.2">
      <c r="A594" s="4"/>
      <c r="B594" s="4"/>
      <c r="C594" s="4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4"/>
    </row>
    <row r="595" spans="1:16" x14ac:dyDescent="0.2">
      <c r="A595" s="4"/>
      <c r="B595" s="4"/>
      <c r="C595" s="4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4"/>
    </row>
    <row r="596" spans="1:16" x14ac:dyDescent="0.2">
      <c r="A596" s="4"/>
      <c r="B596" s="4"/>
      <c r="C596" s="4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4"/>
    </row>
    <row r="597" spans="1:16" x14ac:dyDescent="0.2">
      <c r="A597" s="4"/>
      <c r="B597" s="4"/>
      <c r="C597" s="4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4"/>
    </row>
    <row r="598" spans="1:16" x14ac:dyDescent="0.2">
      <c r="A598" s="4"/>
      <c r="B598" s="4"/>
      <c r="C598" s="4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4"/>
    </row>
    <row r="599" spans="1:16" x14ac:dyDescent="0.2">
      <c r="A599" s="4"/>
      <c r="B599" s="4"/>
      <c r="C599" s="4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4"/>
    </row>
    <row r="600" spans="1:16" x14ac:dyDescent="0.2">
      <c r="A600" s="4"/>
      <c r="B600" s="4"/>
      <c r="C600" s="4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4"/>
    </row>
    <row r="601" spans="1:16" x14ac:dyDescent="0.2">
      <c r="A601" s="4"/>
      <c r="B601" s="4"/>
      <c r="C601" s="4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4"/>
    </row>
    <row r="602" spans="1:16" x14ac:dyDescent="0.2">
      <c r="A602" s="4"/>
      <c r="B602" s="4"/>
      <c r="C602" s="4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4"/>
    </row>
    <row r="603" spans="1:16" x14ac:dyDescent="0.2">
      <c r="A603" s="4"/>
      <c r="B603" s="4"/>
      <c r="C603" s="4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4"/>
    </row>
    <row r="604" spans="1:16" x14ac:dyDescent="0.2">
      <c r="A604" s="4"/>
      <c r="B604" s="4"/>
      <c r="C604" s="4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4"/>
    </row>
    <row r="605" spans="1:16" x14ac:dyDescent="0.2">
      <c r="A605" s="4"/>
      <c r="B605" s="4"/>
      <c r="C605" s="4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4"/>
    </row>
    <row r="606" spans="1:16" x14ac:dyDescent="0.2">
      <c r="A606" s="4"/>
      <c r="B606" s="4"/>
      <c r="C606" s="4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4"/>
    </row>
    <row r="607" spans="1:16" x14ac:dyDescent="0.2">
      <c r="A607" s="4"/>
      <c r="B607" s="4"/>
      <c r="C607" s="4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4"/>
    </row>
    <row r="608" spans="1:16" x14ac:dyDescent="0.2">
      <c r="A608" s="4"/>
      <c r="B608" s="4"/>
      <c r="C608" s="4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4"/>
    </row>
    <row r="609" spans="1:16" x14ac:dyDescent="0.2">
      <c r="A609" s="4"/>
      <c r="B609" s="4"/>
      <c r="C609" s="4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4"/>
    </row>
    <row r="610" spans="1:16" x14ac:dyDescent="0.2">
      <c r="A610" s="4"/>
      <c r="B610" s="4"/>
      <c r="C610" s="4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4"/>
    </row>
    <row r="611" spans="1:16" x14ac:dyDescent="0.2">
      <c r="A611" s="4"/>
      <c r="B611" s="4"/>
      <c r="C611" s="4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4"/>
    </row>
    <row r="612" spans="1:16" x14ac:dyDescent="0.2">
      <c r="A612" s="4"/>
      <c r="B612" s="4"/>
      <c r="C612" s="4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4"/>
    </row>
    <row r="613" spans="1:16" x14ac:dyDescent="0.2">
      <c r="A613" s="4"/>
      <c r="B613" s="4"/>
      <c r="C613" s="4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4"/>
    </row>
    <row r="614" spans="1:16" x14ac:dyDescent="0.2">
      <c r="A614" s="4"/>
      <c r="B614" s="4"/>
      <c r="C614" s="4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4"/>
    </row>
    <row r="615" spans="1:16" x14ac:dyDescent="0.2">
      <c r="A615" s="4"/>
      <c r="B615" s="4"/>
      <c r="C615" s="4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4"/>
    </row>
    <row r="616" spans="1:16" x14ac:dyDescent="0.2">
      <c r="A616" s="4"/>
      <c r="B616" s="4"/>
      <c r="C616" s="4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4"/>
    </row>
    <row r="617" spans="1:16" x14ac:dyDescent="0.2">
      <c r="A617" s="4"/>
      <c r="B617" s="4"/>
      <c r="C617" s="4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4"/>
    </row>
    <row r="618" spans="1:16" x14ac:dyDescent="0.2">
      <c r="A618" s="4"/>
      <c r="B618" s="4"/>
      <c r="C618" s="4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4"/>
    </row>
    <row r="619" spans="1:16" x14ac:dyDescent="0.2">
      <c r="A619" s="4"/>
      <c r="B619" s="4"/>
      <c r="C619" s="4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4"/>
    </row>
    <row r="620" spans="1:16" x14ac:dyDescent="0.2">
      <c r="A620" s="4"/>
      <c r="B620" s="4"/>
      <c r="C620" s="4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4"/>
    </row>
    <row r="621" spans="1:16" x14ac:dyDescent="0.2">
      <c r="A621" s="4"/>
      <c r="B621" s="4"/>
      <c r="C621" s="4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4"/>
    </row>
    <row r="622" spans="1:16" x14ac:dyDescent="0.2">
      <c r="A622" s="4"/>
      <c r="B622" s="4"/>
      <c r="C622" s="4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4"/>
    </row>
    <row r="623" spans="1:16" x14ac:dyDescent="0.2">
      <c r="A623" s="4"/>
      <c r="B623" s="4"/>
      <c r="C623" s="4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4"/>
    </row>
    <row r="624" spans="1:16" x14ac:dyDescent="0.2">
      <c r="A624" s="4"/>
      <c r="B624" s="4"/>
      <c r="C624" s="4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4"/>
    </row>
    <row r="625" spans="1:16" x14ac:dyDescent="0.2">
      <c r="A625" s="4"/>
      <c r="B625" s="4"/>
      <c r="C625" s="4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4"/>
    </row>
    <row r="626" spans="1:16" x14ac:dyDescent="0.2">
      <c r="A626" s="4"/>
      <c r="B626" s="4"/>
      <c r="C626" s="4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4"/>
    </row>
    <row r="627" spans="1:16" x14ac:dyDescent="0.2">
      <c r="A627" s="4"/>
      <c r="B627" s="4"/>
      <c r="C627" s="4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4"/>
    </row>
    <row r="628" spans="1:16" x14ac:dyDescent="0.2">
      <c r="A628" s="4"/>
      <c r="B628" s="4"/>
      <c r="C628" s="4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4"/>
    </row>
    <row r="629" spans="1:16" x14ac:dyDescent="0.2">
      <c r="A629" s="4"/>
      <c r="B629" s="4"/>
      <c r="C629" s="4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4"/>
    </row>
    <row r="630" spans="1:16" x14ac:dyDescent="0.2">
      <c r="A630" s="4"/>
      <c r="B630" s="4"/>
      <c r="C630" s="4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4"/>
    </row>
    <row r="631" spans="1:16" x14ac:dyDescent="0.2">
      <c r="A631" s="4"/>
      <c r="B631" s="4"/>
      <c r="C631" s="4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4"/>
    </row>
    <row r="632" spans="1:16" x14ac:dyDescent="0.2">
      <c r="A632" s="4"/>
      <c r="B632" s="4"/>
      <c r="C632" s="4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4"/>
    </row>
    <row r="633" spans="1:16" x14ac:dyDescent="0.2">
      <c r="A633" s="4"/>
      <c r="B633" s="4"/>
      <c r="C633" s="4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4"/>
    </row>
    <row r="634" spans="1:16" x14ac:dyDescent="0.2">
      <c r="A634" s="4"/>
      <c r="B634" s="4"/>
      <c r="C634" s="4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4"/>
    </row>
    <row r="635" spans="1:16" x14ac:dyDescent="0.2">
      <c r="A635" s="4"/>
      <c r="B635" s="4"/>
      <c r="C635" s="4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4"/>
    </row>
    <row r="636" spans="1:16" x14ac:dyDescent="0.2">
      <c r="A636" s="4"/>
      <c r="B636" s="4"/>
      <c r="C636" s="4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4"/>
    </row>
    <row r="637" spans="1:16" x14ac:dyDescent="0.2">
      <c r="A637" s="4"/>
      <c r="B637" s="4"/>
      <c r="C637" s="4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4"/>
    </row>
    <row r="638" spans="1:16" x14ac:dyDescent="0.2">
      <c r="A638" s="4"/>
      <c r="B638" s="4"/>
      <c r="C638" s="4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4"/>
    </row>
    <row r="639" spans="1:16" x14ac:dyDescent="0.2">
      <c r="A639" s="4"/>
      <c r="B639" s="4"/>
      <c r="C639" s="4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4"/>
    </row>
    <row r="640" spans="1:16" x14ac:dyDescent="0.2">
      <c r="A640" s="4"/>
      <c r="B640" s="4"/>
      <c r="C640" s="4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4"/>
    </row>
    <row r="641" spans="1:16" x14ac:dyDescent="0.2">
      <c r="A641" s="4"/>
      <c r="B641" s="4"/>
      <c r="C641" s="4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4"/>
    </row>
    <row r="642" spans="1:16" x14ac:dyDescent="0.2">
      <c r="A642" s="4"/>
      <c r="B642" s="4"/>
      <c r="C642" s="4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4"/>
    </row>
    <row r="643" spans="1:16" x14ac:dyDescent="0.2">
      <c r="A643" s="4"/>
      <c r="B643" s="4"/>
      <c r="C643" s="4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4"/>
    </row>
    <row r="644" spans="1:16" x14ac:dyDescent="0.2">
      <c r="A644" s="4"/>
      <c r="B644" s="4"/>
      <c r="C644" s="4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4"/>
    </row>
    <row r="645" spans="1:16" x14ac:dyDescent="0.2">
      <c r="A645" s="4"/>
      <c r="B645" s="4"/>
      <c r="C645" s="4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4"/>
    </row>
    <row r="646" spans="1:16" x14ac:dyDescent="0.2">
      <c r="A646" s="4"/>
      <c r="B646" s="4"/>
      <c r="C646" s="4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4"/>
    </row>
    <row r="647" spans="1:16" x14ac:dyDescent="0.2">
      <c r="A647" s="4"/>
      <c r="B647" s="4"/>
      <c r="C647" s="4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4"/>
    </row>
    <row r="648" spans="1:16" x14ac:dyDescent="0.2">
      <c r="A648" s="4"/>
      <c r="B648" s="4"/>
      <c r="C648" s="4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4"/>
    </row>
    <row r="649" spans="1:16" x14ac:dyDescent="0.2">
      <c r="A649" s="4"/>
      <c r="B649" s="4"/>
      <c r="C649" s="4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4"/>
    </row>
    <row r="650" spans="1:16" x14ac:dyDescent="0.2">
      <c r="A650" s="4"/>
      <c r="B650" s="4"/>
      <c r="C650" s="4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4"/>
    </row>
    <row r="651" spans="1:16" x14ac:dyDescent="0.2">
      <c r="A651" s="4"/>
      <c r="B651" s="4"/>
      <c r="C651" s="4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4"/>
    </row>
    <row r="652" spans="1:16" x14ac:dyDescent="0.2">
      <c r="A652" s="4"/>
      <c r="B652" s="4"/>
      <c r="C652" s="4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4"/>
    </row>
    <row r="653" spans="1:16" x14ac:dyDescent="0.2">
      <c r="A653" s="4"/>
      <c r="B653" s="4"/>
      <c r="C653" s="4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4"/>
    </row>
    <row r="654" spans="1:16" x14ac:dyDescent="0.2">
      <c r="A654" s="4"/>
      <c r="B654" s="4"/>
      <c r="C654" s="4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4"/>
    </row>
    <row r="655" spans="1:16" x14ac:dyDescent="0.2">
      <c r="A655" s="4"/>
      <c r="B655" s="4"/>
      <c r="C655" s="4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4"/>
    </row>
    <row r="656" spans="1:16" x14ac:dyDescent="0.2">
      <c r="A656" s="4"/>
      <c r="B656" s="4"/>
      <c r="C656" s="4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4"/>
    </row>
    <row r="657" spans="1:16" x14ac:dyDescent="0.2">
      <c r="A657" s="4"/>
      <c r="B657" s="4"/>
      <c r="C657" s="4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4"/>
    </row>
    <row r="658" spans="1:16" x14ac:dyDescent="0.2">
      <c r="A658" s="4"/>
      <c r="B658" s="4"/>
      <c r="C658" s="4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4"/>
    </row>
  </sheetData>
  <protectedRanges>
    <protectedRange sqref="D182" name="Rango4_5_1_1_1_1_1_1_8_2"/>
  </protectedRanges>
  <sortState ref="A1:P1027">
    <sortCondition ref="B1"/>
  </sortState>
  <mergeCells count="16">
    <mergeCell ref="A6:X6"/>
    <mergeCell ref="A7:X7"/>
    <mergeCell ref="A8:A9"/>
    <mergeCell ref="B8:B9"/>
    <mergeCell ref="C8:C9"/>
    <mergeCell ref="D8:D9"/>
    <mergeCell ref="A1:X1"/>
    <mergeCell ref="A2:X2"/>
    <mergeCell ref="A3:X3"/>
    <mergeCell ref="A4:X4"/>
    <mergeCell ref="A5:X5"/>
    <mergeCell ref="E8:I8"/>
    <mergeCell ref="J8:N8"/>
    <mergeCell ref="O8:O9"/>
    <mergeCell ref="P8:P9"/>
    <mergeCell ref="A363:C363"/>
  </mergeCells>
  <printOptions horizontalCentered="1"/>
  <pageMargins left="1.3385826771653544" right="0.74803149606299213" top="1.1811023622047245" bottom="0.98425196850393704" header="0.78740157480314965" footer="0"/>
  <pageSetup paperSize="5" scale="45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3"/>
  <sheetViews>
    <sheetView showGridLines="0" zoomScale="96" zoomScaleNormal="96" workbookViewId="0">
      <selection activeCell="A6" sqref="A6:H6"/>
    </sheetView>
  </sheetViews>
  <sheetFormatPr baseColWidth="10" defaultColWidth="11.5703125" defaultRowHeight="12.75" x14ac:dyDescent="0.2"/>
  <cols>
    <col min="1" max="1" width="8.42578125" customWidth="1"/>
    <col min="2" max="2" width="38.7109375" customWidth="1"/>
    <col min="3" max="3" width="32.5703125" customWidth="1"/>
    <col min="4" max="5" width="17.85546875" customWidth="1"/>
    <col min="6" max="6" width="17.5703125" customWidth="1"/>
    <col min="7" max="7" width="18.85546875" customWidth="1"/>
    <col min="8" max="8" width="16" customWidth="1"/>
    <col min="9" max="9" width="11.5703125" customWidth="1"/>
    <col min="14" max="20" width="0" hidden="1" customWidth="1"/>
  </cols>
  <sheetData>
    <row r="1" spans="1:8" ht="19.5" x14ac:dyDescent="0.3">
      <c r="A1" s="212" t="s">
        <v>1</v>
      </c>
      <c r="B1" s="212"/>
      <c r="C1" s="212"/>
      <c r="D1" s="212"/>
      <c r="E1" s="212"/>
      <c r="F1" s="212"/>
      <c r="G1" s="212"/>
      <c r="H1" s="212"/>
    </row>
    <row r="2" spans="1:8" ht="19.5" x14ac:dyDescent="0.3">
      <c r="A2" s="213" t="s">
        <v>0</v>
      </c>
      <c r="B2" s="213"/>
      <c r="C2" s="213"/>
      <c r="D2" s="213"/>
      <c r="E2" s="213"/>
      <c r="F2" s="213"/>
      <c r="G2" s="213"/>
      <c r="H2" s="213"/>
    </row>
    <row r="3" spans="1:8" x14ac:dyDescent="0.2">
      <c r="A3" s="214" t="s">
        <v>26</v>
      </c>
      <c r="B3" s="214"/>
      <c r="C3" s="214"/>
      <c r="D3" s="214"/>
      <c r="E3" s="214"/>
      <c r="F3" s="214"/>
      <c r="G3" s="214"/>
      <c r="H3" s="214"/>
    </row>
    <row r="4" spans="1:8" x14ac:dyDescent="0.2">
      <c r="A4" s="215" t="s">
        <v>9</v>
      </c>
      <c r="B4" s="215"/>
      <c r="C4" s="215"/>
      <c r="D4" s="215"/>
      <c r="E4" s="215"/>
      <c r="F4" s="215"/>
      <c r="G4" s="215"/>
      <c r="H4" s="215"/>
    </row>
    <row r="5" spans="1:8" x14ac:dyDescent="0.2">
      <c r="A5" s="215" t="s">
        <v>6</v>
      </c>
      <c r="B5" s="215"/>
      <c r="C5" s="215"/>
      <c r="D5" s="215"/>
      <c r="E5" s="215"/>
      <c r="F5" s="215"/>
      <c r="G5" s="215"/>
      <c r="H5" s="215"/>
    </row>
    <row r="6" spans="1:8" x14ac:dyDescent="0.2">
      <c r="A6" s="216" t="str">
        <f>'RENGLON 011'!A7:X7</f>
        <v>31 DE ENERO 2019</v>
      </c>
      <c r="B6" s="216"/>
      <c r="C6" s="216"/>
      <c r="D6" s="216"/>
      <c r="E6" s="216"/>
      <c r="F6" s="216"/>
      <c r="G6" s="216"/>
      <c r="H6" s="216"/>
    </row>
    <row r="7" spans="1:8" ht="13.5" thickBot="1" x14ac:dyDescent="0.25">
      <c r="A7" s="217"/>
      <c r="B7" s="218"/>
      <c r="C7" s="218"/>
      <c r="D7" s="218"/>
      <c r="E7" s="218"/>
      <c r="F7" s="218"/>
      <c r="G7" s="218"/>
    </row>
    <row r="8" spans="1:8" ht="31.5" customHeight="1" x14ac:dyDescent="0.2">
      <c r="A8" s="69" t="s">
        <v>7</v>
      </c>
      <c r="B8" s="68" t="s">
        <v>11</v>
      </c>
      <c r="C8" s="68" t="s">
        <v>782</v>
      </c>
      <c r="D8" s="68" t="s">
        <v>787</v>
      </c>
      <c r="E8" s="71" t="s">
        <v>763</v>
      </c>
      <c r="F8" s="68" t="s">
        <v>22</v>
      </c>
      <c r="G8" s="68" t="s">
        <v>788</v>
      </c>
      <c r="H8" s="67" t="s">
        <v>764</v>
      </c>
    </row>
    <row r="9" spans="1:8" ht="31.5" customHeight="1" x14ac:dyDescent="0.2">
      <c r="A9" s="77">
        <v>1</v>
      </c>
      <c r="B9" s="106" t="s">
        <v>883</v>
      </c>
      <c r="C9" s="41" t="s">
        <v>365</v>
      </c>
      <c r="D9" s="42">
        <v>3500</v>
      </c>
      <c r="E9" s="38">
        <v>0</v>
      </c>
      <c r="F9" s="38">
        <v>0</v>
      </c>
      <c r="G9" s="42">
        <f t="shared" ref="G9:G38" si="0">D9</f>
        <v>3500</v>
      </c>
      <c r="H9" s="78">
        <v>0</v>
      </c>
    </row>
    <row r="10" spans="1:8" ht="31.5" customHeight="1" x14ac:dyDescent="0.2">
      <c r="A10" s="77">
        <v>2</v>
      </c>
      <c r="B10" s="146" t="s">
        <v>1036</v>
      </c>
      <c r="C10" s="41" t="s">
        <v>365</v>
      </c>
      <c r="D10" s="42">
        <v>10000</v>
      </c>
      <c r="E10" s="38">
        <v>0</v>
      </c>
      <c r="F10" s="38">
        <v>0</v>
      </c>
      <c r="G10" s="42">
        <f t="shared" si="0"/>
        <v>10000</v>
      </c>
      <c r="H10" s="78">
        <v>0</v>
      </c>
    </row>
    <row r="11" spans="1:8" ht="31.5" customHeight="1" x14ac:dyDescent="0.2">
      <c r="A11" s="77">
        <v>3</v>
      </c>
      <c r="B11" s="105" t="s">
        <v>851</v>
      </c>
      <c r="C11" s="41" t="s">
        <v>365</v>
      </c>
      <c r="D11" s="42">
        <v>24000</v>
      </c>
      <c r="E11" s="38">
        <v>0</v>
      </c>
      <c r="F11" s="38">
        <v>0</v>
      </c>
      <c r="G11" s="42">
        <f t="shared" si="0"/>
        <v>24000</v>
      </c>
      <c r="H11" s="78">
        <v>0</v>
      </c>
    </row>
    <row r="12" spans="1:8" ht="31.5" customHeight="1" x14ac:dyDescent="0.2">
      <c r="A12" s="77">
        <v>4</v>
      </c>
      <c r="B12" s="105" t="s">
        <v>1045</v>
      </c>
      <c r="C12" s="41" t="s">
        <v>365</v>
      </c>
      <c r="D12" s="42">
        <v>18000</v>
      </c>
      <c r="E12" s="38">
        <v>0</v>
      </c>
      <c r="F12" s="38">
        <v>0</v>
      </c>
      <c r="G12" s="42">
        <f t="shared" si="0"/>
        <v>18000</v>
      </c>
      <c r="H12" s="78">
        <v>0</v>
      </c>
    </row>
    <row r="13" spans="1:8" ht="31.5" customHeight="1" x14ac:dyDescent="0.2">
      <c r="A13" s="77">
        <v>5</v>
      </c>
      <c r="B13" s="105" t="s">
        <v>821</v>
      </c>
      <c r="C13" s="37" t="s">
        <v>365</v>
      </c>
      <c r="D13" s="42">
        <v>5000</v>
      </c>
      <c r="E13" s="38">
        <v>0</v>
      </c>
      <c r="F13" s="38">
        <v>0</v>
      </c>
      <c r="G13" s="42">
        <f t="shared" si="0"/>
        <v>5000</v>
      </c>
      <c r="H13" s="78">
        <v>0</v>
      </c>
    </row>
    <row r="14" spans="1:8" ht="31.5" customHeight="1" x14ac:dyDescent="0.2">
      <c r="A14" s="77">
        <v>6</v>
      </c>
      <c r="B14" s="146" t="s">
        <v>887</v>
      </c>
      <c r="C14" s="37" t="s">
        <v>365</v>
      </c>
      <c r="D14" s="42">
        <v>15000</v>
      </c>
      <c r="E14" s="38">
        <v>0</v>
      </c>
      <c r="F14" s="38">
        <v>0</v>
      </c>
      <c r="G14" s="42">
        <f t="shared" si="0"/>
        <v>15000</v>
      </c>
      <c r="H14" s="78">
        <v>0</v>
      </c>
    </row>
    <row r="15" spans="1:8" ht="31.5" customHeight="1" x14ac:dyDescent="0.2">
      <c r="A15" s="77">
        <v>7</v>
      </c>
      <c r="B15" s="106" t="s">
        <v>888</v>
      </c>
      <c r="C15" s="37" t="s">
        <v>365</v>
      </c>
      <c r="D15" s="42">
        <v>8800</v>
      </c>
      <c r="E15" s="38">
        <v>0</v>
      </c>
      <c r="F15" s="38">
        <v>0</v>
      </c>
      <c r="G15" s="42">
        <f t="shared" si="0"/>
        <v>8800</v>
      </c>
      <c r="H15" s="78">
        <v>0</v>
      </c>
    </row>
    <row r="16" spans="1:8" ht="31.5" customHeight="1" x14ac:dyDescent="0.2">
      <c r="A16" s="77">
        <v>8</v>
      </c>
      <c r="B16" s="105" t="s">
        <v>834</v>
      </c>
      <c r="C16" s="37" t="s">
        <v>365</v>
      </c>
      <c r="D16" s="42">
        <v>10000</v>
      </c>
      <c r="E16" s="38">
        <v>0</v>
      </c>
      <c r="F16" s="38">
        <v>0</v>
      </c>
      <c r="G16" s="42">
        <f t="shared" si="0"/>
        <v>10000</v>
      </c>
      <c r="H16" s="78">
        <v>0</v>
      </c>
    </row>
    <row r="17" spans="1:8" ht="31.5" customHeight="1" x14ac:dyDescent="0.2">
      <c r="A17" s="77">
        <v>9</v>
      </c>
      <c r="B17" s="182" t="s">
        <v>1050</v>
      </c>
      <c r="C17" s="37" t="s">
        <v>365</v>
      </c>
      <c r="D17" s="42">
        <v>10000</v>
      </c>
      <c r="E17" s="38">
        <v>0</v>
      </c>
      <c r="F17" s="38">
        <v>0</v>
      </c>
      <c r="G17" s="42">
        <f t="shared" si="0"/>
        <v>10000</v>
      </c>
      <c r="H17" s="78">
        <v>0</v>
      </c>
    </row>
    <row r="18" spans="1:8" ht="31.5" customHeight="1" x14ac:dyDescent="0.2">
      <c r="A18" s="77">
        <v>10</v>
      </c>
      <c r="B18" s="166" t="s">
        <v>871</v>
      </c>
      <c r="C18" s="37" t="s">
        <v>365</v>
      </c>
      <c r="D18" s="42">
        <v>8000</v>
      </c>
      <c r="E18" s="38">
        <v>0</v>
      </c>
      <c r="F18" s="38">
        <v>0</v>
      </c>
      <c r="G18" s="42">
        <f t="shared" si="0"/>
        <v>8000</v>
      </c>
      <c r="H18" s="78">
        <v>0</v>
      </c>
    </row>
    <row r="19" spans="1:8" ht="31.5" customHeight="1" x14ac:dyDescent="0.2">
      <c r="A19" s="77">
        <v>11</v>
      </c>
      <c r="B19" s="116" t="s">
        <v>836</v>
      </c>
      <c r="C19" s="37" t="s">
        <v>365</v>
      </c>
      <c r="D19" s="42">
        <v>8000</v>
      </c>
      <c r="E19" s="38">
        <v>0</v>
      </c>
      <c r="F19" s="38">
        <v>0</v>
      </c>
      <c r="G19" s="42">
        <f t="shared" si="0"/>
        <v>8000</v>
      </c>
      <c r="H19" s="78">
        <v>0</v>
      </c>
    </row>
    <row r="20" spans="1:8" ht="31.5" customHeight="1" x14ac:dyDescent="0.2">
      <c r="A20" s="77">
        <v>12</v>
      </c>
      <c r="B20" s="116" t="s">
        <v>841</v>
      </c>
      <c r="C20" s="37" t="s">
        <v>365</v>
      </c>
      <c r="D20" s="42">
        <v>8000</v>
      </c>
      <c r="E20" s="38">
        <v>0</v>
      </c>
      <c r="F20" s="38">
        <v>0</v>
      </c>
      <c r="G20" s="42">
        <f t="shared" si="0"/>
        <v>8000</v>
      </c>
      <c r="H20" s="78">
        <v>0</v>
      </c>
    </row>
    <row r="21" spans="1:8" s="15" customFormat="1" ht="31.5" customHeight="1" x14ac:dyDescent="0.2">
      <c r="A21" s="77">
        <v>13</v>
      </c>
      <c r="B21" s="105" t="s">
        <v>1039</v>
      </c>
      <c r="C21" s="37" t="s">
        <v>365</v>
      </c>
      <c r="D21" s="45">
        <v>15000</v>
      </c>
      <c r="E21" s="38">
        <v>0</v>
      </c>
      <c r="F21" s="38">
        <v>0</v>
      </c>
      <c r="G21" s="42">
        <f t="shared" si="0"/>
        <v>15000</v>
      </c>
      <c r="H21" s="78">
        <v>0</v>
      </c>
    </row>
    <row r="22" spans="1:8" s="15" customFormat="1" ht="31.5" customHeight="1" x14ac:dyDescent="0.2">
      <c r="A22" s="77">
        <v>14</v>
      </c>
      <c r="B22" s="105" t="s">
        <v>1046</v>
      </c>
      <c r="C22" s="37" t="s">
        <v>365</v>
      </c>
      <c r="D22" s="45">
        <v>15000</v>
      </c>
      <c r="E22" s="38">
        <v>0</v>
      </c>
      <c r="F22" s="38">
        <v>0</v>
      </c>
      <c r="G22" s="42">
        <f t="shared" si="0"/>
        <v>15000</v>
      </c>
      <c r="H22" s="78">
        <v>0</v>
      </c>
    </row>
    <row r="23" spans="1:8" ht="31.5" customHeight="1" x14ac:dyDescent="0.2">
      <c r="A23" s="77">
        <v>15</v>
      </c>
      <c r="B23" s="105" t="s">
        <v>398</v>
      </c>
      <c r="C23" s="41" t="s">
        <v>365</v>
      </c>
      <c r="D23" s="42">
        <v>7800</v>
      </c>
      <c r="E23" s="38">
        <v>0</v>
      </c>
      <c r="F23" s="38">
        <v>0</v>
      </c>
      <c r="G23" s="42">
        <f t="shared" si="0"/>
        <v>7800</v>
      </c>
      <c r="H23" s="78">
        <v>0</v>
      </c>
    </row>
    <row r="24" spans="1:8" ht="31.5" customHeight="1" x14ac:dyDescent="0.2">
      <c r="A24" s="77">
        <v>16</v>
      </c>
      <c r="B24" s="167" t="s">
        <v>159</v>
      </c>
      <c r="C24" s="41" t="s">
        <v>365</v>
      </c>
      <c r="D24" s="46">
        <v>7000</v>
      </c>
      <c r="E24" s="38">
        <v>0</v>
      </c>
      <c r="F24" s="38">
        <v>0</v>
      </c>
      <c r="G24" s="42">
        <f t="shared" si="0"/>
        <v>7000</v>
      </c>
      <c r="H24" s="78">
        <v>0</v>
      </c>
    </row>
    <row r="25" spans="1:8" ht="31.5" customHeight="1" x14ac:dyDescent="0.2">
      <c r="A25" s="77">
        <v>17</v>
      </c>
      <c r="B25" s="116" t="s">
        <v>889</v>
      </c>
      <c r="C25" s="41" t="s">
        <v>365</v>
      </c>
      <c r="D25" s="46">
        <v>8000</v>
      </c>
      <c r="E25" s="38">
        <v>0</v>
      </c>
      <c r="F25" s="38">
        <v>0</v>
      </c>
      <c r="G25" s="42">
        <f t="shared" si="0"/>
        <v>8000</v>
      </c>
      <c r="H25" s="78">
        <v>0</v>
      </c>
    </row>
    <row r="26" spans="1:8" ht="31.5" customHeight="1" x14ac:dyDescent="0.2">
      <c r="A26" s="77">
        <v>18</v>
      </c>
      <c r="B26" s="123" t="s">
        <v>1049</v>
      </c>
      <c r="C26" s="41" t="s">
        <v>365</v>
      </c>
      <c r="D26" s="46">
        <v>20000</v>
      </c>
      <c r="E26" s="38">
        <v>0</v>
      </c>
      <c r="F26" s="38">
        <v>0</v>
      </c>
      <c r="G26" s="42">
        <f t="shared" si="0"/>
        <v>20000</v>
      </c>
      <c r="H26" s="42">
        <f>E26</f>
        <v>0</v>
      </c>
    </row>
    <row r="27" spans="1:8" s="15" customFormat="1" ht="31.5" customHeight="1" x14ac:dyDescent="0.2">
      <c r="A27" s="77">
        <v>19</v>
      </c>
      <c r="B27" s="129" t="s">
        <v>869</v>
      </c>
      <c r="C27" s="41" t="s">
        <v>365</v>
      </c>
      <c r="D27" s="42">
        <v>6000</v>
      </c>
      <c r="E27" s="38">
        <v>0</v>
      </c>
      <c r="F27" s="38">
        <v>0</v>
      </c>
      <c r="G27" s="42">
        <f t="shared" si="0"/>
        <v>6000</v>
      </c>
      <c r="H27" s="78">
        <v>0</v>
      </c>
    </row>
    <row r="28" spans="1:8" ht="31.5" customHeight="1" x14ac:dyDescent="0.2">
      <c r="A28" s="77">
        <v>20</v>
      </c>
      <c r="B28" s="105" t="s">
        <v>844</v>
      </c>
      <c r="C28" s="47" t="s">
        <v>365</v>
      </c>
      <c r="D28" s="44">
        <v>8000</v>
      </c>
      <c r="E28" s="38">
        <v>0</v>
      </c>
      <c r="F28" s="38">
        <v>0</v>
      </c>
      <c r="G28" s="42">
        <f t="shared" si="0"/>
        <v>8000</v>
      </c>
      <c r="H28" s="78">
        <v>0</v>
      </c>
    </row>
    <row r="29" spans="1:8" ht="31.5" customHeight="1" x14ac:dyDescent="0.2">
      <c r="A29" s="77">
        <v>21</v>
      </c>
      <c r="B29" s="129" t="s">
        <v>867</v>
      </c>
      <c r="C29" s="47" t="s">
        <v>365</v>
      </c>
      <c r="D29" s="44">
        <v>17000</v>
      </c>
      <c r="E29" s="38">
        <v>0</v>
      </c>
      <c r="F29" s="38">
        <v>0</v>
      </c>
      <c r="G29" s="42">
        <f t="shared" si="0"/>
        <v>17000</v>
      </c>
      <c r="H29" s="78">
        <v>0</v>
      </c>
    </row>
    <row r="30" spans="1:8" ht="31.5" customHeight="1" x14ac:dyDescent="0.2">
      <c r="A30" s="77">
        <v>22</v>
      </c>
      <c r="B30" s="105" t="s">
        <v>803</v>
      </c>
      <c r="C30" s="37" t="s">
        <v>753</v>
      </c>
      <c r="D30" s="42">
        <v>6000</v>
      </c>
      <c r="E30" s="38">
        <v>0</v>
      </c>
      <c r="F30" s="38">
        <v>0</v>
      </c>
      <c r="G30" s="42">
        <f t="shared" si="0"/>
        <v>6000</v>
      </c>
      <c r="H30" s="78">
        <v>0</v>
      </c>
    </row>
    <row r="31" spans="1:8" ht="31.5" customHeight="1" x14ac:dyDescent="0.2">
      <c r="A31" s="77">
        <v>23</v>
      </c>
      <c r="B31" s="166" t="s">
        <v>884</v>
      </c>
      <c r="C31" s="37" t="s">
        <v>753</v>
      </c>
      <c r="D31" s="42">
        <v>5000</v>
      </c>
      <c r="E31" s="38">
        <v>0</v>
      </c>
      <c r="F31" s="38">
        <v>0</v>
      </c>
      <c r="G31" s="42">
        <f t="shared" si="0"/>
        <v>5000</v>
      </c>
      <c r="H31" s="78">
        <v>0</v>
      </c>
    </row>
    <row r="32" spans="1:8" ht="31.5" customHeight="1" x14ac:dyDescent="0.2">
      <c r="A32" s="77">
        <v>24</v>
      </c>
      <c r="B32" s="174" t="s">
        <v>909</v>
      </c>
      <c r="C32" s="37" t="s">
        <v>753</v>
      </c>
      <c r="D32" s="42">
        <v>4000</v>
      </c>
      <c r="E32" s="38">
        <v>0</v>
      </c>
      <c r="F32" s="38">
        <v>0</v>
      </c>
      <c r="G32" s="42">
        <f t="shared" si="0"/>
        <v>4000</v>
      </c>
      <c r="H32" s="78">
        <v>0</v>
      </c>
    </row>
    <row r="33" spans="1:9" ht="31.5" customHeight="1" x14ac:dyDescent="0.2">
      <c r="A33" s="77">
        <v>25</v>
      </c>
      <c r="B33" s="168" t="s">
        <v>113</v>
      </c>
      <c r="C33" s="37" t="s">
        <v>753</v>
      </c>
      <c r="D33" s="42">
        <v>5500</v>
      </c>
      <c r="E33" s="38">
        <v>0</v>
      </c>
      <c r="F33" s="38">
        <v>0</v>
      </c>
      <c r="G33" s="42">
        <f t="shared" si="0"/>
        <v>5500</v>
      </c>
      <c r="H33" s="78">
        <v>0</v>
      </c>
    </row>
    <row r="34" spans="1:9" ht="31.5" customHeight="1" x14ac:dyDescent="0.2">
      <c r="A34" s="77">
        <v>26</v>
      </c>
      <c r="B34" s="106" t="s">
        <v>773</v>
      </c>
      <c r="C34" s="37" t="s">
        <v>753</v>
      </c>
      <c r="D34" s="44">
        <v>4000</v>
      </c>
      <c r="E34" s="38">
        <v>0</v>
      </c>
      <c r="F34" s="38">
        <v>0</v>
      </c>
      <c r="G34" s="42">
        <f t="shared" si="0"/>
        <v>4000</v>
      </c>
      <c r="H34" s="78">
        <v>0</v>
      </c>
    </row>
    <row r="35" spans="1:9" ht="31.5" customHeight="1" x14ac:dyDescent="0.2">
      <c r="A35" s="77">
        <v>27</v>
      </c>
      <c r="B35" s="105" t="s">
        <v>882</v>
      </c>
      <c r="C35" s="37" t="s">
        <v>753</v>
      </c>
      <c r="D35" s="44">
        <v>4000</v>
      </c>
      <c r="E35" s="38">
        <v>0</v>
      </c>
      <c r="F35" s="38">
        <v>0</v>
      </c>
      <c r="G35" s="42">
        <f t="shared" si="0"/>
        <v>4000</v>
      </c>
      <c r="H35" s="78">
        <v>0</v>
      </c>
    </row>
    <row r="36" spans="1:9" ht="31.5" customHeight="1" x14ac:dyDescent="0.2">
      <c r="A36" s="77">
        <v>28</v>
      </c>
      <c r="B36" s="106" t="s">
        <v>864</v>
      </c>
      <c r="C36" s="37" t="s">
        <v>753</v>
      </c>
      <c r="D36" s="44">
        <v>6000</v>
      </c>
      <c r="E36" s="38">
        <v>0</v>
      </c>
      <c r="F36" s="38">
        <v>0</v>
      </c>
      <c r="G36" s="42">
        <f t="shared" si="0"/>
        <v>6000</v>
      </c>
      <c r="H36" s="78">
        <v>0</v>
      </c>
    </row>
    <row r="37" spans="1:9" ht="31.5" customHeight="1" x14ac:dyDescent="0.2">
      <c r="A37" s="77">
        <v>29</v>
      </c>
      <c r="B37" s="105" t="s">
        <v>99</v>
      </c>
      <c r="C37" s="37" t="s">
        <v>753</v>
      </c>
      <c r="D37" s="42">
        <v>6000</v>
      </c>
      <c r="E37" s="38">
        <v>0</v>
      </c>
      <c r="F37" s="38">
        <v>0</v>
      </c>
      <c r="G37" s="42">
        <f t="shared" si="0"/>
        <v>6000</v>
      </c>
      <c r="H37" s="78">
        <v>0</v>
      </c>
    </row>
    <row r="38" spans="1:9" ht="31.5" customHeight="1" x14ac:dyDescent="0.2">
      <c r="A38" s="77">
        <v>30</v>
      </c>
      <c r="B38" s="174" t="s">
        <v>902</v>
      </c>
      <c r="C38" s="37" t="s">
        <v>753</v>
      </c>
      <c r="D38" s="42">
        <v>5000</v>
      </c>
      <c r="E38" s="38">
        <v>0</v>
      </c>
      <c r="F38" s="38">
        <v>0</v>
      </c>
      <c r="G38" s="42">
        <f t="shared" si="0"/>
        <v>5000</v>
      </c>
      <c r="H38" s="78">
        <v>0</v>
      </c>
    </row>
    <row r="39" spans="1:9" ht="31.5" customHeight="1" x14ac:dyDescent="0.2">
      <c r="A39" s="77">
        <v>31</v>
      </c>
      <c r="B39" s="166" t="s">
        <v>886</v>
      </c>
      <c r="C39" s="37" t="s">
        <v>753</v>
      </c>
      <c r="D39" s="42">
        <v>5500</v>
      </c>
      <c r="E39" s="38">
        <v>0</v>
      </c>
      <c r="F39" s="38">
        <v>0</v>
      </c>
      <c r="G39" s="42">
        <f t="shared" ref="G39:G56" si="1">D39</f>
        <v>5500</v>
      </c>
      <c r="H39" s="78">
        <v>0</v>
      </c>
    </row>
    <row r="40" spans="1:9" ht="31.5" customHeight="1" x14ac:dyDescent="0.2">
      <c r="A40" s="77">
        <v>32</v>
      </c>
      <c r="B40" s="166" t="s">
        <v>1035</v>
      </c>
      <c r="C40" s="37" t="s">
        <v>827</v>
      </c>
      <c r="D40" s="42">
        <v>5000</v>
      </c>
      <c r="E40" s="38">
        <v>0</v>
      </c>
      <c r="F40" s="38">
        <v>0</v>
      </c>
      <c r="G40" s="42">
        <f t="shared" si="1"/>
        <v>5000</v>
      </c>
      <c r="H40" s="78">
        <v>0</v>
      </c>
    </row>
    <row r="41" spans="1:9" ht="31.5" customHeight="1" x14ac:dyDescent="0.2">
      <c r="A41" s="77">
        <v>33</v>
      </c>
      <c r="B41" s="116" t="s">
        <v>838</v>
      </c>
      <c r="C41" s="37" t="s">
        <v>753</v>
      </c>
      <c r="D41" s="42">
        <v>10000</v>
      </c>
      <c r="E41" s="38">
        <v>0</v>
      </c>
      <c r="F41" s="38">
        <v>0</v>
      </c>
      <c r="G41" s="42">
        <f t="shared" si="1"/>
        <v>10000</v>
      </c>
      <c r="H41" s="78">
        <v>0</v>
      </c>
      <c r="I41" s="62"/>
    </row>
    <row r="42" spans="1:9" ht="31.5" customHeight="1" x14ac:dyDescent="0.2">
      <c r="A42" s="77">
        <v>34</v>
      </c>
      <c r="B42" s="169" t="s">
        <v>94</v>
      </c>
      <c r="C42" s="37" t="s">
        <v>753</v>
      </c>
      <c r="D42" s="48">
        <v>6000</v>
      </c>
      <c r="E42" s="38">
        <v>0</v>
      </c>
      <c r="F42" s="38">
        <v>0</v>
      </c>
      <c r="G42" s="42">
        <f t="shared" si="1"/>
        <v>6000</v>
      </c>
      <c r="H42" s="78">
        <v>0</v>
      </c>
    </row>
    <row r="43" spans="1:9" ht="31.5" customHeight="1" x14ac:dyDescent="0.2">
      <c r="A43" s="77">
        <v>35</v>
      </c>
      <c r="B43" s="166" t="s">
        <v>885</v>
      </c>
      <c r="C43" s="37" t="s">
        <v>753</v>
      </c>
      <c r="D43" s="48">
        <v>10000</v>
      </c>
      <c r="E43" s="38">
        <v>0</v>
      </c>
      <c r="F43" s="38">
        <v>0</v>
      </c>
      <c r="G43" s="42">
        <f t="shared" si="1"/>
        <v>10000</v>
      </c>
      <c r="H43" s="78">
        <v>0</v>
      </c>
    </row>
    <row r="44" spans="1:9" ht="31.5" customHeight="1" x14ac:dyDescent="0.2">
      <c r="A44" s="77">
        <v>36</v>
      </c>
      <c r="B44" s="105" t="s">
        <v>891</v>
      </c>
      <c r="C44" s="37" t="s">
        <v>753</v>
      </c>
      <c r="D44" s="48">
        <v>15400</v>
      </c>
      <c r="E44" s="38">
        <v>0</v>
      </c>
      <c r="F44" s="38">
        <v>0</v>
      </c>
      <c r="G44" s="42">
        <f t="shared" si="1"/>
        <v>15400</v>
      </c>
      <c r="H44" s="78">
        <v>0</v>
      </c>
    </row>
    <row r="45" spans="1:9" ht="31.5" customHeight="1" x14ac:dyDescent="0.2">
      <c r="A45" s="77">
        <v>37</v>
      </c>
      <c r="B45" s="106" t="s">
        <v>774</v>
      </c>
      <c r="C45" s="37" t="s">
        <v>753</v>
      </c>
      <c r="D45" s="44">
        <v>4000</v>
      </c>
      <c r="E45" s="38">
        <v>0</v>
      </c>
      <c r="F45" s="38">
        <v>0</v>
      </c>
      <c r="G45" s="42">
        <f t="shared" si="1"/>
        <v>4000</v>
      </c>
      <c r="H45" s="78">
        <v>0</v>
      </c>
      <c r="I45" s="65"/>
    </row>
    <row r="46" spans="1:9" ht="31.5" customHeight="1" x14ac:dyDescent="0.2">
      <c r="A46" s="77">
        <v>38</v>
      </c>
      <c r="B46" s="166" t="s">
        <v>919</v>
      </c>
      <c r="C46" s="49" t="s">
        <v>753</v>
      </c>
      <c r="D46" s="44">
        <v>5700</v>
      </c>
      <c r="E46" s="38">
        <v>0</v>
      </c>
      <c r="F46" s="38">
        <v>0</v>
      </c>
      <c r="G46" s="42">
        <f t="shared" si="1"/>
        <v>5700</v>
      </c>
      <c r="H46" s="78">
        <v>0</v>
      </c>
    </row>
    <row r="47" spans="1:9" ht="31.5" customHeight="1" x14ac:dyDescent="0.2">
      <c r="A47" s="77">
        <v>39</v>
      </c>
      <c r="B47" s="166" t="s">
        <v>1038</v>
      </c>
      <c r="C47" s="49" t="s">
        <v>827</v>
      </c>
      <c r="D47" s="44">
        <v>5000</v>
      </c>
      <c r="E47" s="38">
        <v>0</v>
      </c>
      <c r="F47" s="38">
        <v>0</v>
      </c>
      <c r="G47" s="42">
        <f t="shared" si="1"/>
        <v>5000</v>
      </c>
      <c r="H47" s="78">
        <v>0</v>
      </c>
    </row>
    <row r="48" spans="1:9" ht="31.5" customHeight="1" x14ac:dyDescent="0.2">
      <c r="A48" s="77">
        <v>40</v>
      </c>
      <c r="B48" s="174" t="s">
        <v>915</v>
      </c>
      <c r="C48" s="49" t="s">
        <v>827</v>
      </c>
      <c r="D48" s="44">
        <v>4500</v>
      </c>
      <c r="E48" s="38">
        <v>0</v>
      </c>
      <c r="F48" s="38">
        <v>0</v>
      </c>
      <c r="G48" s="42">
        <f t="shared" si="1"/>
        <v>4500</v>
      </c>
      <c r="H48" s="78">
        <v>0</v>
      </c>
    </row>
    <row r="49" spans="1:8" s="15" customFormat="1" ht="31.5" customHeight="1" x14ac:dyDescent="0.2">
      <c r="A49" s="77">
        <v>41</v>
      </c>
      <c r="B49" s="105" t="s">
        <v>814</v>
      </c>
      <c r="C49" s="37" t="s">
        <v>753</v>
      </c>
      <c r="D49" s="42">
        <v>8000</v>
      </c>
      <c r="E49" s="38">
        <v>0</v>
      </c>
      <c r="F49" s="38">
        <v>0</v>
      </c>
      <c r="G49" s="42">
        <f t="shared" si="1"/>
        <v>8000</v>
      </c>
      <c r="H49" s="78">
        <v>0</v>
      </c>
    </row>
    <row r="50" spans="1:8" s="15" customFormat="1" ht="31.5" customHeight="1" x14ac:dyDescent="0.2">
      <c r="A50" s="77">
        <v>42</v>
      </c>
      <c r="B50" s="116" t="s">
        <v>840</v>
      </c>
      <c r="C50" s="37" t="s">
        <v>753</v>
      </c>
      <c r="D50" s="42">
        <v>10000</v>
      </c>
      <c r="E50" s="38">
        <v>0</v>
      </c>
      <c r="F50" s="38">
        <v>0</v>
      </c>
      <c r="G50" s="42">
        <f t="shared" si="1"/>
        <v>10000</v>
      </c>
      <c r="H50" s="78">
        <v>0</v>
      </c>
    </row>
    <row r="51" spans="1:8" s="15" customFormat="1" ht="31.5" customHeight="1" x14ac:dyDescent="0.2">
      <c r="A51" s="77">
        <v>43</v>
      </c>
      <c r="B51" s="106" t="s">
        <v>793</v>
      </c>
      <c r="C51" s="37" t="s">
        <v>753</v>
      </c>
      <c r="D51" s="44">
        <v>4000</v>
      </c>
      <c r="E51" s="38">
        <v>0</v>
      </c>
      <c r="F51" s="38">
        <v>0</v>
      </c>
      <c r="G51" s="42">
        <f t="shared" si="1"/>
        <v>4000</v>
      </c>
      <c r="H51" s="78">
        <v>0</v>
      </c>
    </row>
    <row r="52" spans="1:8" s="15" customFormat="1" ht="31.5" customHeight="1" x14ac:dyDescent="0.2">
      <c r="A52" s="77">
        <v>44</v>
      </c>
      <c r="B52" s="105" t="s">
        <v>849</v>
      </c>
      <c r="C52" s="37" t="s">
        <v>753</v>
      </c>
      <c r="D52" s="44">
        <v>10000</v>
      </c>
      <c r="E52" s="38">
        <v>0</v>
      </c>
      <c r="F52" s="38">
        <v>0</v>
      </c>
      <c r="G52" s="42">
        <f t="shared" si="1"/>
        <v>10000</v>
      </c>
      <c r="H52" s="78">
        <v>0</v>
      </c>
    </row>
    <row r="53" spans="1:8" s="15" customFormat="1" ht="31.5" customHeight="1" x14ac:dyDescent="0.2">
      <c r="A53" s="77">
        <v>45</v>
      </c>
      <c r="B53" s="105" t="s">
        <v>833</v>
      </c>
      <c r="C53" s="43" t="s">
        <v>827</v>
      </c>
      <c r="D53" s="42">
        <v>10000</v>
      </c>
      <c r="E53" s="38">
        <v>0</v>
      </c>
      <c r="F53" s="38">
        <v>0</v>
      </c>
      <c r="G53" s="42">
        <f t="shared" si="1"/>
        <v>10000</v>
      </c>
      <c r="H53" s="78">
        <v>0</v>
      </c>
    </row>
    <row r="54" spans="1:8" ht="31.5" customHeight="1" x14ac:dyDescent="0.2">
      <c r="A54" s="77">
        <v>46</v>
      </c>
      <c r="B54" s="146" t="s">
        <v>842</v>
      </c>
      <c r="C54" s="37" t="s">
        <v>753</v>
      </c>
      <c r="D54" s="44">
        <v>3668</v>
      </c>
      <c r="E54" s="38">
        <v>0</v>
      </c>
      <c r="F54" s="38">
        <v>0</v>
      </c>
      <c r="G54" s="42">
        <f t="shared" si="1"/>
        <v>3668</v>
      </c>
      <c r="H54" s="78">
        <v>0</v>
      </c>
    </row>
    <row r="55" spans="1:8" ht="31.5" customHeight="1" x14ac:dyDescent="0.2">
      <c r="A55" s="77">
        <v>47</v>
      </c>
      <c r="B55" s="146" t="s">
        <v>1037</v>
      </c>
      <c r="C55" s="37" t="s">
        <v>827</v>
      </c>
      <c r="D55" s="44">
        <v>8000</v>
      </c>
      <c r="E55" s="38">
        <v>0</v>
      </c>
      <c r="F55" s="38">
        <v>0</v>
      </c>
      <c r="G55" s="42">
        <f t="shared" si="1"/>
        <v>8000</v>
      </c>
      <c r="H55" s="78">
        <v>0</v>
      </c>
    </row>
    <row r="56" spans="1:8" s="5" customFormat="1" ht="31.5" customHeight="1" x14ac:dyDescent="0.2">
      <c r="A56" s="77">
        <v>48</v>
      </c>
      <c r="B56" s="116" t="s">
        <v>835</v>
      </c>
      <c r="C56" s="37" t="s">
        <v>753</v>
      </c>
      <c r="D56" s="42">
        <v>6500</v>
      </c>
      <c r="E56" s="38">
        <v>0</v>
      </c>
      <c r="F56" s="38">
        <v>0</v>
      </c>
      <c r="G56" s="42">
        <f t="shared" si="1"/>
        <v>6500</v>
      </c>
      <c r="H56" s="78">
        <v>0</v>
      </c>
    </row>
    <row r="57" spans="1:8" s="5" customFormat="1" ht="31.5" customHeight="1" x14ac:dyDescent="0.2">
      <c r="A57" s="77">
        <v>49</v>
      </c>
      <c r="B57" s="176" t="s">
        <v>911</v>
      </c>
      <c r="C57" s="37" t="s">
        <v>753</v>
      </c>
      <c r="D57" s="42">
        <v>8000</v>
      </c>
      <c r="E57" s="38">
        <v>0</v>
      </c>
      <c r="F57" s="38">
        <v>0</v>
      </c>
      <c r="G57" s="42">
        <f t="shared" ref="G57:G88" si="2">D57</f>
        <v>8000</v>
      </c>
      <c r="H57" s="78">
        <v>0</v>
      </c>
    </row>
    <row r="58" spans="1:8" s="5" customFormat="1" ht="31.5" customHeight="1" x14ac:dyDescent="0.2">
      <c r="A58" s="77">
        <v>50</v>
      </c>
      <c r="B58" s="105" t="s">
        <v>850</v>
      </c>
      <c r="C58" s="37" t="s">
        <v>753</v>
      </c>
      <c r="D58" s="42">
        <v>8000</v>
      </c>
      <c r="E58" s="38">
        <v>0</v>
      </c>
      <c r="F58" s="38">
        <v>0</v>
      </c>
      <c r="G58" s="42">
        <f t="shared" si="2"/>
        <v>8000</v>
      </c>
      <c r="H58" s="78">
        <v>0</v>
      </c>
    </row>
    <row r="59" spans="1:8" s="5" customFormat="1" ht="31.5" customHeight="1" x14ac:dyDescent="0.2">
      <c r="A59" s="77">
        <v>51</v>
      </c>
      <c r="B59" s="116" t="s">
        <v>839</v>
      </c>
      <c r="C59" s="37" t="s">
        <v>753</v>
      </c>
      <c r="D59" s="42">
        <v>6500</v>
      </c>
      <c r="E59" s="38">
        <v>0</v>
      </c>
      <c r="F59" s="38">
        <v>0</v>
      </c>
      <c r="G59" s="42">
        <f t="shared" si="2"/>
        <v>6500</v>
      </c>
      <c r="H59" s="78">
        <v>0</v>
      </c>
    </row>
    <row r="60" spans="1:8" s="5" customFormat="1" ht="31.5" customHeight="1" x14ac:dyDescent="0.2">
      <c r="A60" s="77">
        <v>52</v>
      </c>
      <c r="B60" s="105" t="s">
        <v>818</v>
      </c>
      <c r="C60" s="37" t="s">
        <v>753</v>
      </c>
      <c r="D60" s="42">
        <v>8000</v>
      </c>
      <c r="E60" s="38">
        <v>0</v>
      </c>
      <c r="F60" s="38">
        <v>0</v>
      </c>
      <c r="G60" s="42">
        <f t="shared" si="2"/>
        <v>8000</v>
      </c>
      <c r="H60" s="78">
        <v>0</v>
      </c>
    </row>
    <row r="61" spans="1:8" s="5" customFormat="1" ht="31.5" customHeight="1" x14ac:dyDescent="0.2">
      <c r="A61" s="77">
        <v>53</v>
      </c>
      <c r="B61" s="166" t="s">
        <v>843</v>
      </c>
      <c r="C61" s="37" t="s">
        <v>753</v>
      </c>
      <c r="D61" s="44">
        <v>4000</v>
      </c>
      <c r="E61" s="38">
        <v>0</v>
      </c>
      <c r="F61" s="38">
        <v>0</v>
      </c>
      <c r="G61" s="42">
        <f t="shared" si="2"/>
        <v>4000</v>
      </c>
      <c r="H61" s="78">
        <v>0</v>
      </c>
    </row>
    <row r="62" spans="1:8" s="5" customFormat="1" ht="31.5" customHeight="1" x14ac:dyDescent="0.2">
      <c r="A62" s="77">
        <v>54</v>
      </c>
      <c r="B62" s="106" t="s">
        <v>780</v>
      </c>
      <c r="C62" s="37" t="s">
        <v>753</v>
      </c>
      <c r="D62" s="44">
        <v>6000</v>
      </c>
      <c r="E62" s="38">
        <v>0</v>
      </c>
      <c r="F62" s="38">
        <v>0</v>
      </c>
      <c r="G62" s="42">
        <f t="shared" si="2"/>
        <v>6000</v>
      </c>
      <c r="H62" s="78">
        <v>0</v>
      </c>
    </row>
    <row r="63" spans="1:8" s="5" customFormat="1" ht="31.5" customHeight="1" x14ac:dyDescent="0.2">
      <c r="A63" s="77">
        <v>55</v>
      </c>
      <c r="B63" s="174" t="s">
        <v>901</v>
      </c>
      <c r="C63" s="37" t="s">
        <v>753</v>
      </c>
      <c r="D63" s="44">
        <v>12000</v>
      </c>
      <c r="E63" s="38">
        <v>0</v>
      </c>
      <c r="F63" s="38">
        <v>0</v>
      </c>
      <c r="G63" s="42">
        <f t="shared" si="2"/>
        <v>12000</v>
      </c>
      <c r="H63" s="78">
        <v>0</v>
      </c>
    </row>
    <row r="64" spans="1:8" s="5" customFormat="1" ht="31.5" customHeight="1" x14ac:dyDescent="0.2">
      <c r="A64" s="77">
        <v>56</v>
      </c>
      <c r="B64" s="106" t="s">
        <v>784</v>
      </c>
      <c r="C64" s="37" t="s">
        <v>753</v>
      </c>
      <c r="D64" s="44">
        <v>4000</v>
      </c>
      <c r="E64" s="38">
        <v>0</v>
      </c>
      <c r="F64" s="38">
        <v>0</v>
      </c>
      <c r="G64" s="42">
        <f t="shared" si="2"/>
        <v>4000</v>
      </c>
      <c r="H64" s="78">
        <v>0</v>
      </c>
    </row>
    <row r="65" spans="1:8" s="5" customFormat="1" ht="31.5" customHeight="1" x14ac:dyDescent="0.2">
      <c r="A65" s="77">
        <v>57</v>
      </c>
      <c r="B65" s="106" t="s">
        <v>101</v>
      </c>
      <c r="C65" s="37" t="s">
        <v>753</v>
      </c>
      <c r="D65" s="50">
        <v>5000</v>
      </c>
      <c r="E65" s="38">
        <v>0</v>
      </c>
      <c r="F65" s="38">
        <v>0</v>
      </c>
      <c r="G65" s="42">
        <f t="shared" si="2"/>
        <v>5000</v>
      </c>
      <c r="H65" s="78">
        <v>0</v>
      </c>
    </row>
    <row r="66" spans="1:8" s="5" customFormat="1" ht="31.5" customHeight="1" x14ac:dyDescent="0.2">
      <c r="A66" s="77">
        <v>58</v>
      </c>
      <c r="B66" s="116" t="s">
        <v>837</v>
      </c>
      <c r="C66" s="37" t="s">
        <v>753</v>
      </c>
      <c r="D66" s="42">
        <v>5000</v>
      </c>
      <c r="E66" s="38">
        <v>0</v>
      </c>
      <c r="F66" s="38">
        <v>0</v>
      </c>
      <c r="G66" s="42">
        <f t="shared" si="2"/>
        <v>5000</v>
      </c>
      <c r="H66" s="78">
        <v>0</v>
      </c>
    </row>
    <row r="67" spans="1:8" s="5" customFormat="1" ht="31.5" customHeight="1" x14ac:dyDescent="0.2">
      <c r="A67" s="77">
        <v>59</v>
      </c>
      <c r="B67" s="105" t="s">
        <v>881</v>
      </c>
      <c r="C67" s="37" t="s">
        <v>753</v>
      </c>
      <c r="D67" s="44">
        <v>8000</v>
      </c>
      <c r="E67" s="38">
        <v>0</v>
      </c>
      <c r="F67" s="38">
        <v>0</v>
      </c>
      <c r="G67" s="42">
        <f t="shared" si="2"/>
        <v>8000</v>
      </c>
      <c r="H67" s="78">
        <v>0</v>
      </c>
    </row>
    <row r="68" spans="1:8" s="5" customFormat="1" ht="31.5" customHeight="1" x14ac:dyDescent="0.2">
      <c r="A68" s="77">
        <v>60</v>
      </c>
      <c r="B68" s="174" t="s">
        <v>904</v>
      </c>
      <c r="C68" s="37" t="s">
        <v>753</v>
      </c>
      <c r="D68" s="44">
        <v>5000</v>
      </c>
      <c r="E68" s="38">
        <v>0</v>
      </c>
      <c r="F68" s="38">
        <v>0</v>
      </c>
      <c r="G68" s="42">
        <f t="shared" si="2"/>
        <v>5000</v>
      </c>
      <c r="H68" s="78">
        <v>0</v>
      </c>
    </row>
    <row r="69" spans="1:8" s="5" customFormat="1" ht="31.5" customHeight="1" x14ac:dyDescent="0.2">
      <c r="A69" s="77">
        <v>61</v>
      </c>
      <c r="B69" s="105" t="s">
        <v>815</v>
      </c>
      <c r="C69" s="37" t="s">
        <v>753</v>
      </c>
      <c r="D69" s="42">
        <v>6500</v>
      </c>
      <c r="E69" s="38">
        <v>0</v>
      </c>
      <c r="F69" s="38">
        <v>0</v>
      </c>
      <c r="G69" s="42">
        <f t="shared" si="2"/>
        <v>6500</v>
      </c>
      <c r="H69" s="78">
        <v>0</v>
      </c>
    </row>
    <row r="70" spans="1:8" s="5" customFormat="1" ht="31.5" customHeight="1" x14ac:dyDescent="0.2">
      <c r="A70" s="77">
        <v>62</v>
      </c>
      <c r="B70" s="168" t="s">
        <v>132</v>
      </c>
      <c r="C70" s="37" t="s">
        <v>753</v>
      </c>
      <c r="D70" s="42">
        <v>8600</v>
      </c>
      <c r="E70" s="38">
        <v>0</v>
      </c>
      <c r="F70" s="38">
        <v>0</v>
      </c>
      <c r="G70" s="42">
        <f t="shared" si="2"/>
        <v>8600</v>
      </c>
      <c r="H70" s="78">
        <v>0</v>
      </c>
    </row>
    <row r="71" spans="1:8" s="5" customFormat="1" ht="31.5" customHeight="1" x14ac:dyDescent="0.2">
      <c r="A71" s="77">
        <v>63</v>
      </c>
      <c r="B71" s="123" t="s">
        <v>1051</v>
      </c>
      <c r="C71" s="37" t="s">
        <v>753</v>
      </c>
      <c r="D71" s="42">
        <v>4000</v>
      </c>
      <c r="E71" s="38">
        <v>0</v>
      </c>
      <c r="F71" s="38">
        <v>0</v>
      </c>
      <c r="G71" s="42">
        <f t="shared" si="2"/>
        <v>4000</v>
      </c>
      <c r="H71" s="78">
        <v>0</v>
      </c>
    </row>
    <row r="72" spans="1:8" s="5" customFormat="1" ht="31.5" customHeight="1" x14ac:dyDescent="0.2">
      <c r="A72" s="77">
        <v>64</v>
      </c>
      <c r="B72" s="106" t="s">
        <v>781</v>
      </c>
      <c r="C72" s="37" t="s">
        <v>753</v>
      </c>
      <c r="D72" s="44">
        <v>4000</v>
      </c>
      <c r="E72" s="38">
        <v>0</v>
      </c>
      <c r="F72" s="38">
        <v>0</v>
      </c>
      <c r="G72" s="42">
        <f t="shared" si="2"/>
        <v>4000</v>
      </c>
      <c r="H72" s="78">
        <v>0</v>
      </c>
    </row>
    <row r="73" spans="1:8" s="5" customFormat="1" ht="31.5" customHeight="1" x14ac:dyDescent="0.2">
      <c r="A73" s="77">
        <v>65</v>
      </c>
      <c r="B73" s="105" t="s">
        <v>816</v>
      </c>
      <c r="C73" s="37" t="s">
        <v>753</v>
      </c>
      <c r="D73" s="42">
        <v>7000</v>
      </c>
      <c r="E73" s="38">
        <v>0</v>
      </c>
      <c r="F73" s="38">
        <v>0</v>
      </c>
      <c r="G73" s="42">
        <f t="shared" si="2"/>
        <v>7000</v>
      </c>
      <c r="H73" s="78">
        <v>0</v>
      </c>
    </row>
    <row r="74" spans="1:8" s="5" customFormat="1" ht="31.5" customHeight="1" x14ac:dyDescent="0.2">
      <c r="A74" s="77">
        <v>66</v>
      </c>
      <c r="B74" s="166" t="s">
        <v>892</v>
      </c>
      <c r="C74" s="37" t="s">
        <v>753</v>
      </c>
      <c r="D74" s="42">
        <v>5000</v>
      </c>
      <c r="E74" s="38">
        <v>0</v>
      </c>
      <c r="F74" s="38">
        <v>0</v>
      </c>
      <c r="G74" s="42">
        <f t="shared" si="2"/>
        <v>5000</v>
      </c>
      <c r="H74" s="78">
        <v>0</v>
      </c>
    </row>
    <row r="75" spans="1:8" s="5" customFormat="1" ht="31.5" customHeight="1" x14ac:dyDescent="0.2">
      <c r="A75" s="77">
        <v>67</v>
      </c>
      <c r="B75" s="105" t="s">
        <v>895</v>
      </c>
      <c r="C75" s="37" t="s">
        <v>753</v>
      </c>
      <c r="D75" s="42">
        <v>5000</v>
      </c>
      <c r="E75" s="38">
        <v>0</v>
      </c>
      <c r="F75" s="38">
        <v>0</v>
      </c>
      <c r="G75" s="42">
        <f t="shared" si="2"/>
        <v>5000</v>
      </c>
      <c r="H75" s="78">
        <v>0</v>
      </c>
    </row>
    <row r="76" spans="1:8" s="5" customFormat="1" ht="31.5" customHeight="1" x14ac:dyDescent="0.2">
      <c r="A76" s="77">
        <v>68</v>
      </c>
      <c r="B76" s="174" t="s">
        <v>907</v>
      </c>
      <c r="C76" s="37" t="s">
        <v>753</v>
      </c>
      <c r="D76" s="42">
        <v>4500</v>
      </c>
      <c r="E76" s="38">
        <v>0</v>
      </c>
      <c r="F76" s="38">
        <v>0</v>
      </c>
      <c r="G76" s="42">
        <f t="shared" si="2"/>
        <v>4500</v>
      </c>
      <c r="H76" s="78">
        <v>0</v>
      </c>
    </row>
    <row r="77" spans="1:8" s="5" customFormat="1" ht="31.5" customHeight="1" x14ac:dyDescent="0.2">
      <c r="A77" s="77">
        <v>69</v>
      </c>
      <c r="B77" s="116" t="s">
        <v>1034</v>
      </c>
      <c r="C77" s="37" t="s">
        <v>827</v>
      </c>
      <c r="D77" s="42">
        <v>5000</v>
      </c>
      <c r="E77" s="38">
        <v>0</v>
      </c>
      <c r="F77" s="38">
        <v>0</v>
      </c>
      <c r="G77" s="42">
        <f t="shared" si="2"/>
        <v>5000</v>
      </c>
      <c r="H77" s="78">
        <v>0</v>
      </c>
    </row>
    <row r="78" spans="1:8" s="5" customFormat="1" ht="31.5" customHeight="1" x14ac:dyDescent="0.2">
      <c r="A78" s="77">
        <v>70</v>
      </c>
      <c r="B78" s="106" t="s">
        <v>817</v>
      </c>
      <c r="C78" s="37" t="s">
        <v>753</v>
      </c>
      <c r="D78" s="44">
        <v>4000</v>
      </c>
      <c r="E78" s="38">
        <v>0</v>
      </c>
      <c r="F78" s="38">
        <v>0</v>
      </c>
      <c r="G78" s="42">
        <f t="shared" si="2"/>
        <v>4000</v>
      </c>
      <c r="H78" s="78">
        <v>0</v>
      </c>
    </row>
    <row r="79" spans="1:8" s="5" customFormat="1" ht="31.5" customHeight="1" x14ac:dyDescent="0.2">
      <c r="A79" s="77">
        <v>71</v>
      </c>
      <c r="B79" s="105" t="s">
        <v>819</v>
      </c>
      <c r="C79" s="37" t="s">
        <v>753</v>
      </c>
      <c r="D79" s="42">
        <v>4000</v>
      </c>
      <c r="E79" s="38">
        <v>0</v>
      </c>
      <c r="F79" s="38">
        <v>0</v>
      </c>
      <c r="G79" s="42">
        <f t="shared" si="2"/>
        <v>4000</v>
      </c>
      <c r="H79" s="78">
        <v>0</v>
      </c>
    </row>
    <row r="80" spans="1:8" s="5" customFormat="1" ht="31.5" customHeight="1" x14ac:dyDescent="0.2">
      <c r="A80" s="77">
        <v>72</v>
      </c>
      <c r="B80" s="168" t="s">
        <v>98</v>
      </c>
      <c r="C80" s="37" t="s">
        <v>753</v>
      </c>
      <c r="D80" s="42">
        <v>12000</v>
      </c>
      <c r="E80" s="38">
        <v>0</v>
      </c>
      <c r="F80" s="38">
        <v>0</v>
      </c>
      <c r="G80" s="42">
        <f t="shared" si="2"/>
        <v>12000</v>
      </c>
      <c r="H80" s="78">
        <v>0</v>
      </c>
    </row>
    <row r="81" spans="1:8" s="5" customFormat="1" ht="31.5" customHeight="1" x14ac:dyDescent="0.2">
      <c r="A81" s="77">
        <v>73</v>
      </c>
      <c r="B81" s="123" t="s">
        <v>910</v>
      </c>
      <c r="C81" s="37" t="s">
        <v>753</v>
      </c>
      <c r="D81" s="42">
        <v>4000</v>
      </c>
      <c r="E81" s="38">
        <v>0</v>
      </c>
      <c r="F81" s="38">
        <v>0</v>
      </c>
      <c r="G81" s="42">
        <f t="shared" si="2"/>
        <v>4000</v>
      </c>
      <c r="H81" s="78">
        <v>0</v>
      </c>
    </row>
    <row r="82" spans="1:8" s="5" customFormat="1" ht="31.5" customHeight="1" x14ac:dyDescent="0.2">
      <c r="A82" s="77">
        <v>74</v>
      </c>
      <c r="B82" s="168" t="s">
        <v>97</v>
      </c>
      <c r="C82" s="37" t="s">
        <v>753</v>
      </c>
      <c r="D82" s="42">
        <v>5500</v>
      </c>
      <c r="E82" s="38">
        <v>0</v>
      </c>
      <c r="F82" s="38">
        <v>0</v>
      </c>
      <c r="G82" s="42">
        <f t="shared" si="2"/>
        <v>5500</v>
      </c>
      <c r="H82" s="78">
        <v>0</v>
      </c>
    </row>
    <row r="83" spans="1:8" s="5" customFormat="1" ht="31.5" customHeight="1" x14ac:dyDescent="0.2">
      <c r="A83" s="77">
        <v>75</v>
      </c>
      <c r="B83" s="105" t="s">
        <v>829</v>
      </c>
      <c r="C83" s="37" t="s">
        <v>753</v>
      </c>
      <c r="D83" s="42">
        <v>6000</v>
      </c>
      <c r="E83" s="38">
        <v>0</v>
      </c>
      <c r="F83" s="38">
        <v>0</v>
      </c>
      <c r="G83" s="42">
        <f t="shared" si="2"/>
        <v>6000</v>
      </c>
      <c r="H83" s="78">
        <v>0</v>
      </c>
    </row>
    <row r="84" spans="1:8" s="5" customFormat="1" ht="31.5" customHeight="1" x14ac:dyDescent="0.2">
      <c r="A84" s="77">
        <v>76</v>
      </c>
      <c r="B84" s="105" t="s">
        <v>823</v>
      </c>
      <c r="C84" s="37" t="s">
        <v>753</v>
      </c>
      <c r="D84" s="42">
        <v>12000</v>
      </c>
      <c r="E84" s="38">
        <v>0</v>
      </c>
      <c r="F84" s="38">
        <v>0</v>
      </c>
      <c r="G84" s="42">
        <f t="shared" si="2"/>
        <v>12000</v>
      </c>
      <c r="H84" s="78">
        <v>0</v>
      </c>
    </row>
    <row r="85" spans="1:8" s="5" customFormat="1" ht="31.5" customHeight="1" x14ac:dyDescent="0.2">
      <c r="A85" s="77">
        <v>77</v>
      </c>
      <c r="B85" s="116" t="s">
        <v>875</v>
      </c>
      <c r="C85" s="37" t="s">
        <v>753</v>
      </c>
      <c r="D85" s="42">
        <v>3500</v>
      </c>
      <c r="E85" s="38">
        <v>0</v>
      </c>
      <c r="F85" s="38">
        <v>0</v>
      </c>
      <c r="G85" s="42">
        <f t="shared" si="2"/>
        <v>3500</v>
      </c>
      <c r="H85" s="78">
        <v>0</v>
      </c>
    </row>
    <row r="86" spans="1:8" s="5" customFormat="1" ht="31.5" customHeight="1" x14ac:dyDescent="0.2">
      <c r="A86" s="77">
        <v>78</v>
      </c>
      <c r="B86" s="174" t="s">
        <v>908</v>
      </c>
      <c r="C86" s="37" t="s">
        <v>753</v>
      </c>
      <c r="D86" s="42">
        <v>4500</v>
      </c>
      <c r="E86" s="38">
        <v>0</v>
      </c>
      <c r="F86" s="38">
        <v>0</v>
      </c>
      <c r="G86" s="42">
        <f t="shared" si="2"/>
        <v>4500</v>
      </c>
      <c r="H86" s="78">
        <v>0</v>
      </c>
    </row>
    <row r="87" spans="1:8" s="15" customFormat="1" ht="31.5" customHeight="1" x14ac:dyDescent="0.2">
      <c r="A87" s="77">
        <v>79</v>
      </c>
      <c r="B87" s="105" t="s">
        <v>848</v>
      </c>
      <c r="C87" s="37" t="s">
        <v>753</v>
      </c>
      <c r="D87" s="42">
        <v>4000</v>
      </c>
      <c r="E87" s="38">
        <v>0</v>
      </c>
      <c r="F87" s="38">
        <v>0</v>
      </c>
      <c r="G87" s="42">
        <f t="shared" si="2"/>
        <v>4000</v>
      </c>
      <c r="H87" s="78">
        <v>0</v>
      </c>
    </row>
    <row r="88" spans="1:8" s="15" customFormat="1" ht="31.5" customHeight="1" x14ac:dyDescent="0.2">
      <c r="A88" s="77">
        <v>80</v>
      </c>
      <c r="B88" s="168" t="s">
        <v>100</v>
      </c>
      <c r="C88" s="37" t="s">
        <v>753</v>
      </c>
      <c r="D88" s="42">
        <v>7000</v>
      </c>
      <c r="E88" s="38">
        <v>0</v>
      </c>
      <c r="F88" s="38">
        <v>0</v>
      </c>
      <c r="G88" s="42">
        <f t="shared" si="2"/>
        <v>7000</v>
      </c>
      <c r="H88" s="78">
        <v>0</v>
      </c>
    </row>
    <row r="89" spans="1:8" s="15" customFormat="1" ht="31.5" customHeight="1" x14ac:dyDescent="0.2">
      <c r="A89" s="77">
        <v>81</v>
      </c>
      <c r="B89" s="111" t="s">
        <v>872</v>
      </c>
      <c r="C89" s="37" t="s">
        <v>753</v>
      </c>
      <c r="D89" s="42">
        <v>3000</v>
      </c>
      <c r="E89" s="38">
        <v>0</v>
      </c>
      <c r="F89" s="38">
        <v>0</v>
      </c>
      <c r="G89" s="42">
        <v>3000</v>
      </c>
      <c r="H89" s="78">
        <v>0</v>
      </c>
    </row>
    <row r="90" spans="1:8" s="15" customFormat="1" ht="31.5" customHeight="1" x14ac:dyDescent="0.2">
      <c r="A90" s="77">
        <v>82</v>
      </c>
      <c r="B90" s="106" t="s">
        <v>783</v>
      </c>
      <c r="C90" s="37" t="s">
        <v>753</v>
      </c>
      <c r="D90" s="44">
        <v>8000</v>
      </c>
      <c r="E90" s="38">
        <v>0</v>
      </c>
      <c r="F90" s="38">
        <v>0</v>
      </c>
      <c r="G90" s="42">
        <f t="shared" ref="G90:G104" si="3">D90</f>
        <v>8000</v>
      </c>
      <c r="H90" s="78">
        <v>0</v>
      </c>
    </row>
    <row r="91" spans="1:8" s="15" customFormat="1" ht="31.5" customHeight="1" x14ac:dyDescent="0.2">
      <c r="A91" s="77">
        <v>83</v>
      </c>
      <c r="B91" s="168" t="s">
        <v>160</v>
      </c>
      <c r="C91" s="37" t="s">
        <v>753</v>
      </c>
      <c r="D91" s="42">
        <v>6000</v>
      </c>
      <c r="E91" s="38">
        <v>0</v>
      </c>
      <c r="F91" s="38">
        <v>0</v>
      </c>
      <c r="G91" s="42">
        <f t="shared" si="3"/>
        <v>6000</v>
      </c>
      <c r="H91" s="78">
        <v>0</v>
      </c>
    </row>
    <row r="92" spans="1:8" s="15" customFormat="1" ht="31.5" customHeight="1" x14ac:dyDescent="0.2">
      <c r="A92" s="77">
        <v>84</v>
      </c>
      <c r="B92" s="129" t="s">
        <v>868</v>
      </c>
      <c r="C92" s="37" t="s">
        <v>753</v>
      </c>
      <c r="D92" s="42">
        <v>6000</v>
      </c>
      <c r="E92" s="38">
        <v>0</v>
      </c>
      <c r="F92" s="38">
        <v>0</v>
      </c>
      <c r="G92" s="42">
        <f t="shared" si="3"/>
        <v>6000</v>
      </c>
      <c r="H92" s="78">
        <v>0</v>
      </c>
    </row>
    <row r="93" spans="1:8" s="15" customFormat="1" ht="31.5" customHeight="1" x14ac:dyDescent="0.2">
      <c r="A93" s="77">
        <v>85</v>
      </c>
      <c r="B93" s="167" t="s">
        <v>95</v>
      </c>
      <c r="C93" s="37" t="s">
        <v>753</v>
      </c>
      <c r="D93" s="46">
        <v>5500</v>
      </c>
      <c r="E93" s="38">
        <v>0</v>
      </c>
      <c r="F93" s="38">
        <v>0</v>
      </c>
      <c r="G93" s="42">
        <f t="shared" si="3"/>
        <v>5500</v>
      </c>
      <c r="H93" s="78">
        <v>0</v>
      </c>
    </row>
    <row r="94" spans="1:8" s="15" customFormat="1" ht="31.5" customHeight="1" x14ac:dyDescent="0.2">
      <c r="A94" s="77">
        <v>86</v>
      </c>
      <c r="B94" s="105" t="s">
        <v>873</v>
      </c>
      <c r="C94" s="37" t="s">
        <v>753</v>
      </c>
      <c r="D94" s="46">
        <v>3000</v>
      </c>
      <c r="E94" s="38">
        <v>0</v>
      </c>
      <c r="F94" s="38">
        <v>0</v>
      </c>
      <c r="G94" s="42">
        <f t="shared" si="3"/>
        <v>3000</v>
      </c>
      <c r="H94" s="78">
        <v>0</v>
      </c>
    </row>
    <row r="95" spans="1:8" s="15" customFormat="1" ht="31.5" customHeight="1" x14ac:dyDescent="0.2">
      <c r="A95" s="77">
        <v>87</v>
      </c>
      <c r="B95" s="116" t="s">
        <v>874</v>
      </c>
      <c r="C95" s="37" t="s">
        <v>753</v>
      </c>
      <c r="D95" s="46">
        <v>8000</v>
      </c>
      <c r="E95" s="38">
        <v>0</v>
      </c>
      <c r="F95" s="38">
        <v>0</v>
      </c>
      <c r="G95" s="42">
        <f t="shared" si="3"/>
        <v>8000</v>
      </c>
      <c r="H95" s="78">
        <v>0</v>
      </c>
    </row>
    <row r="96" spans="1:8" s="15" customFormat="1" ht="31.5" customHeight="1" x14ac:dyDescent="0.2">
      <c r="A96" s="77">
        <v>88</v>
      </c>
      <c r="B96" s="105" t="s">
        <v>822</v>
      </c>
      <c r="C96" s="37" t="s">
        <v>753</v>
      </c>
      <c r="D96" s="42">
        <v>4000</v>
      </c>
      <c r="E96" s="38">
        <v>0</v>
      </c>
      <c r="F96" s="38">
        <v>0</v>
      </c>
      <c r="G96" s="42">
        <f t="shared" si="3"/>
        <v>4000</v>
      </c>
      <c r="H96" s="78">
        <v>0</v>
      </c>
    </row>
    <row r="97" spans="1:8" s="15" customFormat="1" ht="31.5" customHeight="1" x14ac:dyDescent="0.2">
      <c r="A97" s="77">
        <v>89</v>
      </c>
      <c r="B97" s="176" t="s">
        <v>903</v>
      </c>
      <c r="C97" s="37" t="s">
        <v>753</v>
      </c>
      <c r="D97" s="42">
        <v>4000</v>
      </c>
      <c r="E97" s="38">
        <v>0</v>
      </c>
      <c r="F97" s="38">
        <v>0</v>
      </c>
      <c r="G97" s="42">
        <f t="shared" si="3"/>
        <v>4000</v>
      </c>
      <c r="H97" s="78">
        <v>0</v>
      </c>
    </row>
    <row r="98" spans="1:8" s="15" customFormat="1" ht="31.5" customHeight="1" x14ac:dyDescent="0.2">
      <c r="A98" s="77">
        <v>90</v>
      </c>
      <c r="B98" s="123" t="s">
        <v>1052</v>
      </c>
      <c r="C98" s="37" t="s">
        <v>753</v>
      </c>
      <c r="D98" s="42">
        <v>8000</v>
      </c>
      <c r="E98" s="38">
        <v>0</v>
      </c>
      <c r="F98" s="38">
        <v>0</v>
      </c>
      <c r="G98" s="42">
        <f t="shared" si="3"/>
        <v>8000</v>
      </c>
      <c r="H98" s="78">
        <v>0</v>
      </c>
    </row>
    <row r="99" spans="1:8" s="15" customFormat="1" ht="31.5" customHeight="1" x14ac:dyDescent="0.2">
      <c r="A99" s="77">
        <v>91</v>
      </c>
      <c r="B99" s="174" t="s">
        <v>906</v>
      </c>
      <c r="C99" s="37" t="s">
        <v>753</v>
      </c>
      <c r="D99" s="42">
        <v>10000</v>
      </c>
      <c r="E99" s="38">
        <v>0</v>
      </c>
      <c r="F99" s="38">
        <v>0</v>
      </c>
      <c r="G99" s="42">
        <f t="shared" si="3"/>
        <v>10000</v>
      </c>
      <c r="H99" s="78">
        <v>0</v>
      </c>
    </row>
    <row r="100" spans="1:8" s="15" customFormat="1" ht="31.5" customHeight="1" x14ac:dyDescent="0.2">
      <c r="A100" s="77">
        <v>92</v>
      </c>
      <c r="B100" s="105" t="s">
        <v>820</v>
      </c>
      <c r="C100" s="37" t="s">
        <v>753</v>
      </c>
      <c r="D100" s="42">
        <v>4000</v>
      </c>
      <c r="E100" s="38">
        <v>0</v>
      </c>
      <c r="F100" s="38">
        <v>0</v>
      </c>
      <c r="G100" s="42">
        <f t="shared" si="3"/>
        <v>4000</v>
      </c>
      <c r="H100" s="78">
        <v>0</v>
      </c>
    </row>
    <row r="101" spans="1:8" s="15" customFormat="1" ht="31.5" customHeight="1" x14ac:dyDescent="0.2">
      <c r="A101" s="77">
        <v>93</v>
      </c>
      <c r="B101" s="177" t="s">
        <v>890</v>
      </c>
      <c r="C101" s="37" t="s">
        <v>753</v>
      </c>
      <c r="D101" s="42">
        <v>5500</v>
      </c>
      <c r="E101" s="38">
        <v>0</v>
      </c>
      <c r="F101" s="38">
        <v>0</v>
      </c>
      <c r="G101" s="42">
        <f t="shared" si="3"/>
        <v>5500</v>
      </c>
      <c r="H101" s="78">
        <v>0</v>
      </c>
    </row>
    <row r="102" spans="1:8" s="15" customFormat="1" ht="31.5" customHeight="1" x14ac:dyDescent="0.2">
      <c r="A102" s="77">
        <v>94</v>
      </c>
      <c r="B102" s="105" t="s">
        <v>776</v>
      </c>
      <c r="C102" s="37" t="s">
        <v>753</v>
      </c>
      <c r="D102" s="42">
        <v>3800</v>
      </c>
      <c r="E102" s="38">
        <v>0</v>
      </c>
      <c r="F102" s="38">
        <v>0</v>
      </c>
      <c r="G102" s="42">
        <f t="shared" si="3"/>
        <v>3800</v>
      </c>
      <c r="H102" s="78">
        <v>0</v>
      </c>
    </row>
    <row r="103" spans="1:8" s="15" customFormat="1" ht="31.5" customHeight="1" x14ac:dyDescent="0.2">
      <c r="A103" s="77">
        <v>95</v>
      </c>
      <c r="B103" s="166" t="s">
        <v>96</v>
      </c>
      <c r="C103" s="37" t="s">
        <v>753</v>
      </c>
      <c r="D103" s="42">
        <v>5500</v>
      </c>
      <c r="E103" s="38">
        <v>0</v>
      </c>
      <c r="F103" s="38">
        <v>0</v>
      </c>
      <c r="G103" s="42">
        <f t="shared" si="3"/>
        <v>5500</v>
      </c>
      <c r="H103" s="78">
        <v>0</v>
      </c>
    </row>
    <row r="104" spans="1:8" s="15" customFormat="1" ht="31.5" customHeight="1" thickBot="1" x14ac:dyDescent="0.25">
      <c r="A104" s="77">
        <v>96</v>
      </c>
      <c r="B104" s="170" t="s">
        <v>785</v>
      </c>
      <c r="C104" s="79" t="s">
        <v>753</v>
      </c>
      <c r="D104" s="80">
        <v>6500</v>
      </c>
      <c r="E104" s="81">
        <v>0</v>
      </c>
      <c r="F104" s="81">
        <v>0</v>
      </c>
      <c r="G104" s="82">
        <f t="shared" si="3"/>
        <v>6500</v>
      </c>
      <c r="H104" s="78">
        <v>0</v>
      </c>
    </row>
    <row r="105" spans="1:8" s="15" customFormat="1" x14ac:dyDescent="0.2">
      <c r="A105" s="209" t="s">
        <v>364</v>
      </c>
      <c r="B105" s="210"/>
      <c r="C105" s="211"/>
      <c r="D105" s="74">
        <f>SUM(D9:D104)</f>
        <v>695268</v>
      </c>
      <c r="E105" s="75">
        <f>SUM(E9:E104)</f>
        <v>0</v>
      </c>
      <c r="F105" s="75">
        <f>SUM(F9:F104)</f>
        <v>0</v>
      </c>
      <c r="G105" s="76">
        <f>SUM(G9:G104)</f>
        <v>695268</v>
      </c>
      <c r="H105" s="74">
        <f>SUM(H9:H104)</f>
        <v>0</v>
      </c>
    </row>
    <row r="106" spans="1:8" s="15" customFormat="1" x14ac:dyDescent="0.2">
      <c r="A106" s="10"/>
      <c r="B106" s="13"/>
      <c r="C106" s="13"/>
      <c r="D106" s="13"/>
      <c r="E106" s="13"/>
      <c r="F106" s="13"/>
      <c r="G106" s="13"/>
      <c r="H106" s="13"/>
    </row>
    <row r="107" spans="1:8" s="15" customFormat="1" x14ac:dyDescent="0.2">
      <c r="A107" s="10"/>
      <c r="B107" s="13"/>
      <c r="C107" s="13"/>
      <c r="D107" s="13"/>
      <c r="E107" s="13"/>
      <c r="F107" s="13"/>
      <c r="G107" s="13"/>
      <c r="H107" s="13"/>
    </row>
    <row r="108" spans="1:8" s="15" customFormat="1" x14ac:dyDescent="0.2">
      <c r="A108" s="10"/>
      <c r="B108" s="13"/>
      <c r="C108" s="13"/>
      <c r="D108" s="13"/>
      <c r="E108" s="13"/>
      <c r="F108" s="13"/>
      <c r="G108" s="13"/>
      <c r="H108" s="13"/>
    </row>
    <row r="109" spans="1:8" s="15" customFormat="1" x14ac:dyDescent="0.2">
      <c r="A109" s="10"/>
      <c r="B109" s="13"/>
      <c r="C109" s="13"/>
      <c r="D109" s="13"/>
      <c r="E109" s="13"/>
      <c r="F109" s="13"/>
      <c r="G109" s="13"/>
      <c r="H109" s="13"/>
    </row>
    <row r="110" spans="1:8" s="15" customFormat="1" x14ac:dyDescent="0.2">
      <c r="A110" s="10"/>
      <c r="B110" s="13"/>
      <c r="C110" s="13"/>
      <c r="D110" s="13"/>
      <c r="E110" s="13"/>
      <c r="F110" s="13"/>
      <c r="G110" s="13"/>
      <c r="H110" s="13"/>
    </row>
    <row r="111" spans="1:8" s="15" customFormat="1" x14ac:dyDescent="0.2">
      <c r="A111" s="10"/>
      <c r="B111" s="13"/>
      <c r="C111" s="13"/>
      <c r="D111" s="13"/>
      <c r="E111" s="13"/>
      <c r="F111" s="13"/>
      <c r="G111" s="13"/>
      <c r="H111" s="13"/>
    </row>
    <row r="112" spans="1:8" s="15" customFormat="1" x14ac:dyDescent="0.2">
      <c r="A112" s="10"/>
      <c r="B112" s="13"/>
      <c r="C112" s="13"/>
      <c r="D112" s="13"/>
      <c r="E112" s="13"/>
      <c r="F112" s="13"/>
      <c r="G112" s="13"/>
      <c r="H112" s="13"/>
    </row>
    <row r="113" spans="1:8" s="15" customFormat="1" x14ac:dyDescent="0.2">
      <c r="A113" s="10"/>
      <c r="B113" s="13"/>
      <c r="C113" s="13"/>
      <c r="D113" s="13"/>
      <c r="E113" s="13"/>
      <c r="F113" s="13"/>
      <c r="G113" s="13"/>
      <c r="H113" s="13"/>
    </row>
    <row r="114" spans="1:8" s="15" customFormat="1" x14ac:dyDescent="0.2">
      <c r="A114" s="10"/>
      <c r="B114" s="13"/>
      <c r="C114" s="13"/>
      <c r="D114" s="13"/>
      <c r="E114" s="13"/>
      <c r="F114" s="13"/>
      <c r="G114" s="13"/>
      <c r="H114" s="13"/>
    </row>
    <row r="115" spans="1:8" s="15" customFormat="1" x14ac:dyDescent="0.2">
      <c r="A115" s="10"/>
      <c r="B115" s="13"/>
      <c r="C115" s="13"/>
      <c r="D115" s="13"/>
      <c r="E115" s="13"/>
      <c r="F115" s="13"/>
      <c r="G115" s="13"/>
      <c r="H115" s="13"/>
    </row>
    <row r="116" spans="1:8" s="15" customFormat="1" x14ac:dyDescent="0.2">
      <c r="A116" s="10"/>
      <c r="B116" s="13"/>
      <c r="C116" s="13"/>
      <c r="D116" s="13"/>
      <c r="E116" s="13"/>
      <c r="F116" s="13"/>
      <c r="G116" s="13"/>
      <c r="H116" s="13"/>
    </row>
    <row r="117" spans="1:8" s="15" customFormat="1" x14ac:dyDescent="0.2">
      <c r="A117" s="10"/>
      <c r="B117" s="13"/>
      <c r="C117" s="13"/>
      <c r="D117" s="13"/>
      <c r="E117" s="13"/>
      <c r="F117" s="13"/>
      <c r="G117" s="13"/>
      <c r="H117" s="13"/>
    </row>
    <row r="118" spans="1:8" s="15" customFormat="1" x14ac:dyDescent="0.2">
      <c r="A118" s="10"/>
      <c r="B118" s="13"/>
      <c r="C118" s="13"/>
      <c r="D118" s="13"/>
      <c r="E118" s="13"/>
      <c r="F118" s="13"/>
      <c r="G118" s="13"/>
      <c r="H118" s="13"/>
    </row>
    <row r="119" spans="1:8" s="15" customFormat="1" x14ac:dyDescent="0.2">
      <c r="A119" s="10"/>
      <c r="B119" s="13"/>
      <c r="C119" s="13"/>
      <c r="D119" s="13"/>
      <c r="E119" s="13"/>
      <c r="F119" s="13"/>
      <c r="G119" s="13"/>
      <c r="H119" s="13"/>
    </row>
    <row r="120" spans="1:8" s="15" customFormat="1" x14ac:dyDescent="0.2">
      <c r="A120" s="10"/>
      <c r="B120" s="13"/>
      <c r="C120" s="13"/>
      <c r="D120" s="13"/>
      <c r="E120" s="13"/>
      <c r="F120" s="13"/>
      <c r="G120" s="13"/>
      <c r="H120" s="13"/>
    </row>
    <row r="121" spans="1:8" s="15" customFormat="1" x14ac:dyDescent="0.2">
      <c r="A121" s="10"/>
      <c r="B121" s="13"/>
      <c r="C121" s="13"/>
      <c r="D121" s="13"/>
      <c r="E121" s="13"/>
      <c r="F121" s="13"/>
      <c r="G121" s="13"/>
      <c r="H121" s="13"/>
    </row>
    <row r="122" spans="1:8" s="15" customFormat="1" x14ac:dyDescent="0.2">
      <c r="A122" s="10"/>
      <c r="B122" s="13"/>
      <c r="C122" s="13"/>
      <c r="D122" s="13"/>
      <c r="E122" s="13"/>
      <c r="F122" s="13"/>
      <c r="G122" s="13"/>
      <c r="H122" s="13"/>
    </row>
    <row r="123" spans="1:8" s="15" customFormat="1" x14ac:dyDescent="0.2">
      <c r="A123" s="10"/>
      <c r="B123" s="13"/>
      <c r="C123" s="13"/>
      <c r="D123" s="13"/>
      <c r="E123" s="13"/>
      <c r="F123" s="13"/>
      <c r="G123" s="13"/>
      <c r="H123" s="13"/>
    </row>
    <row r="124" spans="1:8" s="15" customFormat="1" x14ac:dyDescent="0.2">
      <c r="A124" s="10"/>
      <c r="B124" s="13"/>
      <c r="C124" s="13"/>
      <c r="D124" s="13"/>
      <c r="E124" s="13"/>
      <c r="F124" s="13"/>
      <c r="G124" s="13"/>
      <c r="H124" s="13"/>
    </row>
    <row r="125" spans="1:8" s="15" customFormat="1" x14ac:dyDescent="0.2">
      <c r="A125" s="10"/>
      <c r="B125" s="13"/>
      <c r="C125" s="13"/>
      <c r="D125" s="13"/>
      <c r="E125" s="13"/>
      <c r="F125" s="13"/>
      <c r="G125" s="13"/>
      <c r="H125" s="13"/>
    </row>
    <row r="126" spans="1:8" s="15" customFormat="1" x14ac:dyDescent="0.2">
      <c r="A126" s="10"/>
      <c r="B126" s="13"/>
      <c r="C126" s="13"/>
      <c r="D126" s="13"/>
      <c r="E126" s="13"/>
      <c r="F126" s="13"/>
      <c r="G126" s="13"/>
      <c r="H126" s="13"/>
    </row>
    <row r="127" spans="1:8" s="15" customFormat="1" x14ac:dyDescent="0.2">
      <c r="A127" s="10"/>
      <c r="B127" s="13"/>
      <c r="C127" s="13"/>
      <c r="D127" s="13"/>
      <c r="E127" s="13"/>
      <c r="F127" s="13"/>
      <c r="G127" s="13"/>
      <c r="H127" s="13"/>
    </row>
    <row r="128" spans="1:8" s="15" customFormat="1" x14ac:dyDescent="0.2">
      <c r="A128" s="10"/>
      <c r="B128" s="13"/>
      <c r="C128" s="13"/>
      <c r="D128" s="13"/>
      <c r="E128" s="13"/>
      <c r="F128" s="13"/>
      <c r="G128" s="13"/>
      <c r="H128" s="13"/>
    </row>
    <row r="129" spans="1:8" s="15" customFormat="1" x14ac:dyDescent="0.2">
      <c r="A129" s="10"/>
      <c r="B129" s="13"/>
      <c r="C129" s="13"/>
      <c r="D129" s="13"/>
      <c r="E129" s="13"/>
      <c r="F129" s="13"/>
      <c r="G129" s="13"/>
      <c r="H129" s="13"/>
    </row>
    <row r="130" spans="1:8" s="15" customFormat="1" x14ac:dyDescent="0.2">
      <c r="A130" s="10"/>
      <c r="B130" s="13"/>
      <c r="C130" s="13"/>
      <c r="D130" s="13"/>
      <c r="E130" s="13"/>
      <c r="F130" s="13"/>
      <c r="G130" s="13"/>
      <c r="H130" s="13"/>
    </row>
    <row r="131" spans="1:8" s="15" customFormat="1" x14ac:dyDescent="0.2">
      <c r="A131" s="10"/>
      <c r="B131" s="13"/>
      <c r="C131" s="13"/>
      <c r="D131" s="13"/>
      <c r="E131" s="13"/>
      <c r="F131" s="13"/>
      <c r="G131" s="13"/>
      <c r="H131" s="13"/>
    </row>
    <row r="132" spans="1:8" s="15" customFormat="1" x14ac:dyDescent="0.2">
      <c r="A132" s="10"/>
      <c r="B132" s="13"/>
      <c r="C132" s="13"/>
      <c r="D132" s="13"/>
      <c r="E132" s="13"/>
      <c r="F132" s="13"/>
      <c r="G132" s="13"/>
      <c r="H132" s="13"/>
    </row>
    <row r="133" spans="1:8" s="15" customFormat="1" x14ac:dyDescent="0.2">
      <c r="A133" s="10"/>
      <c r="B133" s="13"/>
      <c r="C133" s="13"/>
      <c r="D133" s="13"/>
      <c r="E133" s="13"/>
      <c r="F133" s="13"/>
      <c r="G133" s="13"/>
      <c r="H133" s="13"/>
    </row>
    <row r="134" spans="1:8" s="15" customFormat="1" x14ac:dyDescent="0.2">
      <c r="A134" s="10"/>
      <c r="B134" s="13"/>
      <c r="C134" s="13"/>
      <c r="D134" s="13"/>
      <c r="E134" s="13"/>
      <c r="F134" s="13"/>
      <c r="G134" s="13"/>
      <c r="H134" s="13"/>
    </row>
    <row r="135" spans="1:8" s="15" customFormat="1" x14ac:dyDescent="0.2">
      <c r="A135" s="10"/>
      <c r="B135" s="13"/>
      <c r="C135" s="13"/>
      <c r="D135" s="13"/>
      <c r="E135" s="13"/>
      <c r="F135" s="13"/>
      <c r="G135" s="13"/>
      <c r="H135" s="13"/>
    </row>
    <row r="136" spans="1:8" s="15" customFormat="1" x14ac:dyDescent="0.2">
      <c r="A136" s="10"/>
      <c r="B136" s="13"/>
      <c r="C136" s="13"/>
      <c r="D136" s="13"/>
      <c r="E136" s="13"/>
      <c r="F136" s="13"/>
      <c r="G136" s="13"/>
      <c r="H136" s="13"/>
    </row>
    <row r="137" spans="1:8" s="15" customFormat="1" x14ac:dyDescent="0.2">
      <c r="A137" s="10"/>
      <c r="B137" s="13"/>
      <c r="C137" s="13"/>
      <c r="D137" s="13"/>
      <c r="E137" s="13"/>
      <c r="F137" s="13"/>
      <c r="G137" s="13"/>
      <c r="H137" s="13"/>
    </row>
    <row r="138" spans="1:8" s="15" customFormat="1" x14ac:dyDescent="0.2">
      <c r="A138" s="10"/>
      <c r="B138" s="13"/>
      <c r="C138" s="13"/>
      <c r="D138" s="13"/>
      <c r="E138" s="13"/>
      <c r="F138" s="13"/>
      <c r="G138" s="13"/>
      <c r="H138" s="13"/>
    </row>
    <row r="139" spans="1:8" s="15" customFormat="1" x14ac:dyDescent="0.2">
      <c r="A139" s="10"/>
      <c r="B139" s="13"/>
      <c r="C139" s="13"/>
      <c r="D139" s="13"/>
      <c r="E139" s="13"/>
      <c r="F139" s="13"/>
      <c r="G139" s="13"/>
      <c r="H139" s="13"/>
    </row>
    <row r="140" spans="1:8" s="15" customFormat="1" x14ac:dyDescent="0.2">
      <c r="A140" s="10"/>
      <c r="B140" s="13"/>
      <c r="C140" s="13"/>
      <c r="D140" s="13"/>
      <c r="E140" s="13"/>
      <c r="F140" s="13"/>
      <c r="G140" s="13"/>
      <c r="H140" s="13"/>
    </row>
    <row r="141" spans="1:8" s="15" customFormat="1" x14ac:dyDescent="0.2">
      <c r="A141" s="10"/>
      <c r="B141" s="13"/>
      <c r="C141" s="13"/>
      <c r="D141" s="13"/>
      <c r="E141" s="13"/>
      <c r="F141" s="13"/>
      <c r="G141" s="13"/>
      <c r="H141" s="13"/>
    </row>
    <row r="142" spans="1:8" s="15" customFormat="1" x14ac:dyDescent="0.2">
      <c r="A142" s="10"/>
      <c r="B142" s="13"/>
      <c r="C142" s="13"/>
      <c r="D142" s="13"/>
      <c r="E142" s="13"/>
      <c r="F142" s="13"/>
      <c r="G142" s="13"/>
      <c r="H142" s="13"/>
    </row>
    <row r="143" spans="1:8" s="15" customFormat="1" x14ac:dyDescent="0.2">
      <c r="A143" s="10"/>
      <c r="B143" s="13"/>
      <c r="C143" s="13"/>
      <c r="D143" s="13"/>
      <c r="E143" s="13"/>
      <c r="F143" s="13"/>
      <c r="G143" s="13"/>
      <c r="H143" s="13"/>
    </row>
    <row r="144" spans="1:8" s="15" customFormat="1" x14ac:dyDescent="0.2">
      <c r="A144" s="10"/>
      <c r="B144" s="13"/>
      <c r="C144" s="13"/>
      <c r="D144" s="13"/>
      <c r="E144" s="13"/>
      <c r="F144" s="13"/>
      <c r="G144" s="13"/>
      <c r="H144" s="13"/>
    </row>
    <row r="145" spans="1:8" s="15" customFormat="1" x14ac:dyDescent="0.2">
      <c r="A145" s="10"/>
      <c r="B145" s="13"/>
      <c r="C145" s="13"/>
      <c r="D145" s="13"/>
      <c r="E145" s="13"/>
      <c r="F145" s="13"/>
      <c r="G145" s="13"/>
      <c r="H145" s="13"/>
    </row>
    <row r="146" spans="1:8" s="15" customFormat="1" x14ac:dyDescent="0.2">
      <c r="A146" s="10"/>
      <c r="B146" s="13"/>
      <c r="C146" s="13"/>
      <c r="D146" s="13"/>
      <c r="E146" s="13"/>
      <c r="F146" s="13"/>
      <c r="G146" s="13"/>
      <c r="H146" s="13"/>
    </row>
    <row r="147" spans="1:8" s="15" customFormat="1" x14ac:dyDescent="0.2">
      <c r="A147" s="10"/>
      <c r="B147" s="13"/>
      <c r="C147" s="13"/>
      <c r="D147" s="13"/>
      <c r="E147" s="13"/>
      <c r="F147" s="13"/>
      <c r="G147" s="13"/>
      <c r="H147" s="13"/>
    </row>
    <row r="148" spans="1:8" s="15" customFormat="1" x14ac:dyDescent="0.2">
      <c r="A148" s="10"/>
      <c r="B148" s="13"/>
      <c r="C148" s="13"/>
      <c r="D148" s="13"/>
      <c r="E148" s="13"/>
      <c r="F148" s="13"/>
      <c r="G148" s="13"/>
      <c r="H148" s="13"/>
    </row>
    <row r="149" spans="1:8" s="15" customFormat="1" x14ac:dyDescent="0.2">
      <c r="A149" s="10"/>
      <c r="B149" s="13"/>
      <c r="C149" s="13"/>
      <c r="D149" s="13"/>
      <c r="E149" s="13"/>
      <c r="F149" s="13"/>
      <c r="G149" s="13"/>
      <c r="H149" s="13"/>
    </row>
    <row r="150" spans="1:8" s="15" customFormat="1" x14ac:dyDescent="0.2">
      <c r="A150" s="10"/>
      <c r="B150" s="13"/>
      <c r="C150" s="13"/>
      <c r="D150" s="13"/>
      <c r="E150" s="13"/>
      <c r="F150" s="13"/>
      <c r="G150" s="13"/>
      <c r="H150" s="13"/>
    </row>
    <row r="151" spans="1:8" s="15" customFormat="1" x14ac:dyDescent="0.2">
      <c r="A151" s="10"/>
      <c r="B151" s="13"/>
      <c r="C151" s="13"/>
      <c r="D151" s="13"/>
      <c r="E151" s="13"/>
      <c r="F151" s="13"/>
      <c r="G151" s="13"/>
      <c r="H151" s="13"/>
    </row>
    <row r="152" spans="1:8" s="15" customFormat="1" x14ac:dyDescent="0.2">
      <c r="A152" s="10"/>
      <c r="B152" s="13"/>
      <c r="C152" s="13"/>
      <c r="D152" s="13"/>
      <c r="E152" s="13"/>
      <c r="F152" s="13"/>
      <c r="G152" s="16"/>
      <c r="H152" s="13"/>
    </row>
    <row r="153" spans="1:8" s="15" customFormat="1" x14ac:dyDescent="0.2">
      <c r="A153" s="10"/>
      <c r="B153" s="13"/>
      <c r="C153" s="13"/>
      <c r="D153" s="13"/>
      <c r="E153" s="13"/>
      <c r="F153" s="13"/>
      <c r="G153" s="13"/>
      <c r="H153" s="13"/>
    </row>
    <row r="154" spans="1:8" s="15" customFormat="1" x14ac:dyDescent="0.2">
      <c r="A154" s="10"/>
      <c r="B154" s="13"/>
      <c r="C154" s="13"/>
      <c r="D154" s="13"/>
      <c r="E154" s="13"/>
      <c r="F154" s="13"/>
      <c r="G154" s="13"/>
      <c r="H154" s="13"/>
    </row>
    <row r="155" spans="1:8" s="15" customFormat="1" x14ac:dyDescent="0.2">
      <c r="A155" s="10"/>
      <c r="B155" s="13"/>
      <c r="C155" s="13"/>
      <c r="D155" s="13"/>
      <c r="E155" s="13"/>
      <c r="F155" s="13"/>
      <c r="G155" s="13"/>
      <c r="H155" s="13"/>
    </row>
    <row r="156" spans="1:8" s="15" customFormat="1" x14ac:dyDescent="0.2">
      <c r="A156" s="10"/>
      <c r="B156" s="13"/>
      <c r="C156" s="13"/>
      <c r="D156" s="13"/>
      <c r="E156" s="13"/>
      <c r="F156" s="13"/>
      <c r="G156" s="13"/>
      <c r="H156" s="13"/>
    </row>
    <row r="157" spans="1:8" s="15" customFormat="1" x14ac:dyDescent="0.2">
      <c r="A157" s="10"/>
      <c r="B157" s="13"/>
      <c r="C157" s="13"/>
      <c r="D157" s="13"/>
      <c r="E157" s="13"/>
      <c r="F157" s="13"/>
      <c r="G157" s="13"/>
      <c r="H157" s="13"/>
    </row>
    <row r="158" spans="1:8" s="15" customFormat="1" x14ac:dyDescent="0.2">
      <c r="A158" s="10"/>
      <c r="B158" s="13"/>
      <c r="C158" s="13"/>
      <c r="D158" s="13"/>
      <c r="E158" s="13"/>
      <c r="F158" s="13"/>
      <c r="G158" s="13"/>
      <c r="H158" s="13"/>
    </row>
    <row r="159" spans="1:8" s="15" customFormat="1" x14ac:dyDescent="0.2">
      <c r="A159" s="10"/>
      <c r="B159" s="13"/>
      <c r="C159" s="13"/>
      <c r="D159" s="13"/>
      <c r="E159" s="13"/>
      <c r="F159" s="13"/>
      <c r="G159" s="13"/>
      <c r="H159" s="13"/>
    </row>
    <row r="160" spans="1:8" s="15" customFormat="1" x14ac:dyDescent="0.2">
      <c r="A160" s="10"/>
      <c r="B160" s="13"/>
      <c r="C160" s="13"/>
      <c r="D160" s="13"/>
      <c r="E160" s="13"/>
      <c r="F160" s="13"/>
      <c r="G160" s="13"/>
      <c r="H160" s="13"/>
    </row>
    <row r="161" spans="1:8" s="15" customFormat="1" x14ac:dyDescent="0.2">
      <c r="A161" s="10"/>
      <c r="B161" s="13"/>
      <c r="C161" s="13"/>
      <c r="D161" s="13"/>
      <c r="E161" s="13"/>
      <c r="F161" s="13"/>
      <c r="G161" s="13"/>
      <c r="H161" s="13"/>
    </row>
    <row r="162" spans="1:8" s="15" customFormat="1" x14ac:dyDescent="0.2">
      <c r="A162" s="10"/>
      <c r="B162" s="13"/>
      <c r="C162" s="13"/>
      <c r="D162" s="13"/>
      <c r="E162" s="13"/>
      <c r="F162" s="13"/>
      <c r="G162" s="13"/>
      <c r="H162" s="13"/>
    </row>
    <row r="163" spans="1:8" s="15" customFormat="1" x14ac:dyDescent="0.2">
      <c r="A163" s="10"/>
      <c r="B163" s="13"/>
      <c r="C163" s="13"/>
      <c r="D163" s="13"/>
      <c r="E163" s="13"/>
      <c r="F163" s="13"/>
      <c r="G163" s="13"/>
      <c r="H163" s="13"/>
    </row>
    <row r="164" spans="1:8" s="15" customFormat="1" x14ac:dyDescent="0.2">
      <c r="A164" s="10"/>
      <c r="B164" s="13"/>
      <c r="C164" s="13"/>
      <c r="D164" s="13"/>
      <c r="E164" s="13"/>
      <c r="F164" s="13"/>
      <c r="G164" s="13"/>
      <c r="H164" s="13"/>
    </row>
    <row r="165" spans="1:8" s="15" customFormat="1" x14ac:dyDescent="0.2">
      <c r="A165" s="10"/>
      <c r="B165" s="13"/>
      <c r="C165" s="13"/>
      <c r="D165" s="13"/>
      <c r="E165" s="13"/>
      <c r="F165" s="13"/>
      <c r="G165" s="13"/>
      <c r="H165" s="13"/>
    </row>
    <row r="166" spans="1:8" s="15" customFormat="1" x14ac:dyDescent="0.2">
      <c r="A166" s="10"/>
      <c r="B166" s="13"/>
      <c r="C166" s="13"/>
      <c r="D166" s="13"/>
      <c r="E166" s="13"/>
      <c r="F166" s="13"/>
      <c r="G166" s="13"/>
      <c r="H166" s="13"/>
    </row>
    <row r="167" spans="1:8" s="15" customFormat="1" x14ac:dyDescent="0.2">
      <c r="A167" s="10"/>
      <c r="B167" s="13"/>
      <c r="C167" s="13"/>
      <c r="D167" s="13"/>
      <c r="E167" s="13"/>
      <c r="F167" s="13"/>
      <c r="G167" s="13"/>
      <c r="H167" s="13"/>
    </row>
    <row r="168" spans="1:8" s="15" customFormat="1" x14ac:dyDescent="0.2">
      <c r="A168" s="10"/>
      <c r="B168" s="13"/>
      <c r="C168" s="13"/>
      <c r="D168" s="13"/>
      <c r="E168" s="13"/>
      <c r="F168" s="13"/>
      <c r="G168" s="13"/>
      <c r="H168" s="13"/>
    </row>
    <row r="169" spans="1:8" s="15" customFormat="1" x14ac:dyDescent="0.2">
      <c r="A169" s="10"/>
      <c r="B169" s="13"/>
      <c r="C169" s="13"/>
      <c r="D169" s="13"/>
      <c r="E169" s="13"/>
      <c r="F169" s="13"/>
      <c r="G169" s="13"/>
      <c r="H169" s="13"/>
    </row>
    <row r="170" spans="1:8" s="15" customFormat="1" x14ac:dyDescent="0.2">
      <c r="A170" s="10"/>
      <c r="B170" s="13"/>
      <c r="C170" s="13"/>
      <c r="D170" s="13"/>
      <c r="E170" s="13"/>
      <c r="F170" s="13"/>
      <c r="G170" s="13"/>
      <c r="H170" s="13"/>
    </row>
    <row r="171" spans="1:8" s="15" customFormat="1" x14ac:dyDescent="0.2">
      <c r="A171" s="10"/>
      <c r="B171" s="13"/>
      <c r="C171" s="13"/>
      <c r="D171" s="13"/>
      <c r="E171" s="13"/>
      <c r="F171" s="13"/>
      <c r="G171" s="13"/>
      <c r="H171" s="13"/>
    </row>
    <row r="172" spans="1:8" s="15" customFormat="1" x14ac:dyDescent="0.2">
      <c r="A172" s="10"/>
      <c r="B172" s="13"/>
      <c r="C172" s="13"/>
      <c r="D172" s="13"/>
      <c r="E172" s="13"/>
      <c r="F172" s="13"/>
      <c r="G172" s="13"/>
      <c r="H172" s="13"/>
    </row>
    <row r="173" spans="1:8" s="15" customFormat="1" x14ac:dyDescent="0.2">
      <c r="A173" s="10"/>
      <c r="B173" s="13"/>
      <c r="C173" s="13"/>
      <c r="D173" s="13"/>
      <c r="E173" s="13"/>
      <c r="F173" s="13"/>
      <c r="G173" s="13"/>
      <c r="H173" s="13"/>
    </row>
    <row r="174" spans="1:8" s="15" customFormat="1" x14ac:dyDescent="0.2">
      <c r="A174" s="10"/>
      <c r="B174" s="13"/>
      <c r="C174" s="13"/>
      <c r="D174" s="13"/>
      <c r="E174" s="13"/>
      <c r="F174" s="13"/>
      <c r="G174" s="13"/>
      <c r="H174" s="13"/>
    </row>
    <row r="175" spans="1:8" s="15" customFormat="1" x14ac:dyDescent="0.2">
      <c r="A175" s="10"/>
      <c r="B175" s="13"/>
      <c r="C175" s="13"/>
      <c r="D175" s="13"/>
      <c r="E175" s="13"/>
      <c r="F175" s="13"/>
      <c r="G175" s="13"/>
      <c r="H175" s="13"/>
    </row>
    <row r="176" spans="1:8" s="15" customFormat="1" x14ac:dyDescent="0.2">
      <c r="A176" s="10"/>
      <c r="B176" s="13"/>
      <c r="C176" s="13"/>
      <c r="D176" s="13"/>
      <c r="E176" s="13"/>
      <c r="F176" s="13"/>
      <c r="G176" s="13"/>
      <c r="H176" s="13"/>
    </row>
    <row r="177" spans="1:8" s="15" customFormat="1" x14ac:dyDescent="0.2">
      <c r="A177" s="10"/>
      <c r="B177" s="13"/>
      <c r="C177" s="13"/>
      <c r="D177" s="13"/>
      <c r="E177" s="13"/>
      <c r="F177" s="13"/>
      <c r="G177" s="13"/>
      <c r="H177" s="13"/>
    </row>
    <row r="178" spans="1:8" s="15" customFormat="1" x14ac:dyDescent="0.2">
      <c r="A178" s="10"/>
      <c r="B178" s="13"/>
      <c r="C178" s="13"/>
      <c r="D178" s="13"/>
      <c r="E178" s="13"/>
      <c r="F178" s="13"/>
      <c r="G178" s="13"/>
      <c r="H178" s="13"/>
    </row>
    <row r="179" spans="1:8" s="15" customFormat="1" x14ac:dyDescent="0.2">
      <c r="A179" s="10"/>
      <c r="B179" s="13"/>
      <c r="C179" s="13"/>
      <c r="D179" s="13"/>
      <c r="E179" s="13"/>
      <c r="F179" s="13"/>
      <c r="G179" s="13"/>
      <c r="H179" s="13"/>
    </row>
    <row r="180" spans="1:8" s="15" customFormat="1" x14ac:dyDescent="0.2">
      <c r="A180" s="10"/>
      <c r="B180" s="13"/>
      <c r="C180" s="13"/>
      <c r="D180" s="13"/>
      <c r="E180" s="13"/>
      <c r="F180" s="13"/>
      <c r="G180" s="13"/>
      <c r="H180" s="13"/>
    </row>
    <row r="181" spans="1:8" s="15" customFormat="1" x14ac:dyDescent="0.2">
      <c r="A181" s="10"/>
      <c r="B181" s="13"/>
      <c r="C181" s="13"/>
      <c r="D181" s="13"/>
      <c r="E181" s="13"/>
      <c r="F181" s="13"/>
      <c r="G181" s="13"/>
      <c r="H181" s="13"/>
    </row>
    <row r="182" spans="1:8" s="15" customFormat="1" x14ac:dyDescent="0.2">
      <c r="A182" s="10"/>
      <c r="B182" s="13"/>
      <c r="C182" s="13"/>
      <c r="D182" s="13"/>
      <c r="E182" s="13"/>
      <c r="F182" s="13"/>
      <c r="G182" s="13"/>
      <c r="H182" s="13"/>
    </row>
    <row r="183" spans="1:8" s="15" customFormat="1" x14ac:dyDescent="0.2">
      <c r="A183" s="10"/>
      <c r="B183" s="13"/>
      <c r="C183" s="13"/>
      <c r="D183" s="13"/>
      <c r="E183" s="13"/>
      <c r="F183" s="13"/>
      <c r="G183" s="13"/>
      <c r="H183" s="13"/>
    </row>
    <row r="184" spans="1:8" s="15" customFormat="1" x14ac:dyDescent="0.2">
      <c r="A184" s="10"/>
      <c r="B184" s="13"/>
      <c r="C184" s="13"/>
      <c r="D184" s="13"/>
      <c r="E184" s="13"/>
      <c r="F184" s="13"/>
      <c r="G184" s="13"/>
      <c r="H184" s="13"/>
    </row>
    <row r="185" spans="1:8" s="15" customFormat="1" x14ac:dyDescent="0.2">
      <c r="A185" s="10"/>
      <c r="B185" s="13"/>
      <c r="C185" s="13"/>
      <c r="D185" s="13"/>
      <c r="E185" s="13"/>
      <c r="F185" s="13"/>
      <c r="G185" s="13"/>
      <c r="H185" s="13"/>
    </row>
    <row r="186" spans="1:8" s="15" customFormat="1" x14ac:dyDescent="0.2">
      <c r="A186" s="10"/>
      <c r="B186" s="13"/>
      <c r="C186" s="13"/>
      <c r="D186" s="13"/>
      <c r="E186" s="13"/>
      <c r="F186" s="13"/>
      <c r="G186" s="13"/>
      <c r="H186" s="13"/>
    </row>
    <row r="187" spans="1:8" s="15" customFormat="1" x14ac:dyDescent="0.2">
      <c r="A187" s="10"/>
      <c r="B187" s="13"/>
      <c r="C187" s="13"/>
      <c r="D187" s="13"/>
      <c r="E187" s="13"/>
      <c r="F187" s="13"/>
      <c r="G187" s="13"/>
      <c r="H187" s="13"/>
    </row>
    <row r="188" spans="1:8" s="15" customFormat="1" x14ac:dyDescent="0.2">
      <c r="A188" s="10"/>
      <c r="B188" s="13"/>
      <c r="C188" s="13"/>
      <c r="D188" s="13"/>
      <c r="E188" s="13"/>
      <c r="F188" s="13"/>
      <c r="G188" s="13"/>
      <c r="H188" s="13"/>
    </row>
    <row r="189" spans="1:8" s="15" customFormat="1" x14ac:dyDescent="0.2">
      <c r="A189" s="10"/>
      <c r="B189" s="13"/>
      <c r="C189" s="13"/>
      <c r="D189" s="13"/>
      <c r="E189" s="13"/>
      <c r="F189" s="13"/>
      <c r="G189" s="13"/>
      <c r="H189" s="13"/>
    </row>
    <row r="190" spans="1:8" s="15" customFormat="1" x14ac:dyDescent="0.2">
      <c r="A190" s="10"/>
      <c r="B190" s="13"/>
      <c r="C190" s="13"/>
      <c r="D190" s="13"/>
      <c r="E190" s="13"/>
      <c r="F190" s="13"/>
      <c r="G190" s="13"/>
      <c r="H190" s="13"/>
    </row>
    <row r="191" spans="1:8" s="15" customFormat="1" x14ac:dyDescent="0.2">
      <c r="A191" s="10"/>
      <c r="B191" s="13"/>
      <c r="C191" s="13"/>
      <c r="D191" s="13"/>
      <c r="E191" s="13"/>
      <c r="F191" s="13"/>
      <c r="G191" s="13"/>
      <c r="H191" s="13"/>
    </row>
    <row r="192" spans="1:8" s="15" customFormat="1" x14ac:dyDescent="0.2">
      <c r="A192" s="10"/>
      <c r="B192" s="13"/>
      <c r="C192" s="13"/>
      <c r="D192" s="13"/>
      <c r="E192" s="13"/>
      <c r="F192" s="13"/>
      <c r="G192" s="13"/>
      <c r="H192" s="13"/>
    </row>
    <row r="193" spans="1:8" s="15" customFormat="1" x14ac:dyDescent="0.2">
      <c r="A193" s="10"/>
      <c r="B193" s="13"/>
      <c r="C193" s="13"/>
      <c r="D193" s="13"/>
      <c r="E193" s="13"/>
      <c r="F193" s="13"/>
      <c r="G193" s="13"/>
      <c r="H193" s="13"/>
    </row>
    <row r="194" spans="1:8" s="15" customFormat="1" x14ac:dyDescent="0.2">
      <c r="A194" s="10"/>
      <c r="B194" s="13"/>
      <c r="C194" s="13"/>
      <c r="D194" s="13"/>
      <c r="E194" s="13"/>
      <c r="F194" s="13"/>
      <c r="G194" s="13"/>
      <c r="H194" s="13"/>
    </row>
    <row r="195" spans="1:8" s="15" customFormat="1" x14ac:dyDescent="0.2">
      <c r="A195" s="10"/>
      <c r="B195" s="13"/>
      <c r="C195" s="13"/>
      <c r="D195" s="13"/>
      <c r="E195" s="13"/>
      <c r="F195" s="13"/>
      <c r="G195" s="13"/>
      <c r="H195" s="13"/>
    </row>
    <row r="196" spans="1:8" s="15" customFormat="1" x14ac:dyDescent="0.2">
      <c r="A196" s="10"/>
      <c r="B196" s="13"/>
      <c r="C196" s="13"/>
      <c r="D196" s="13"/>
      <c r="E196" s="13"/>
      <c r="F196" s="13"/>
      <c r="G196" s="13"/>
      <c r="H196" s="13"/>
    </row>
    <row r="197" spans="1:8" s="15" customFormat="1" x14ac:dyDescent="0.2">
      <c r="A197" s="10"/>
      <c r="B197" s="13"/>
      <c r="C197" s="13"/>
      <c r="D197" s="13"/>
      <c r="E197" s="13"/>
      <c r="F197" s="13"/>
      <c r="G197" s="13"/>
      <c r="H197" s="13"/>
    </row>
    <row r="198" spans="1:8" s="15" customFormat="1" x14ac:dyDescent="0.2">
      <c r="A198" s="10"/>
      <c r="B198" s="13"/>
      <c r="C198" s="13"/>
      <c r="D198" s="13"/>
      <c r="E198" s="13"/>
      <c r="F198" s="13"/>
      <c r="G198" s="13"/>
      <c r="H198" s="13"/>
    </row>
    <row r="199" spans="1:8" s="15" customFormat="1" x14ac:dyDescent="0.2">
      <c r="A199" s="10"/>
      <c r="B199" s="13"/>
      <c r="C199" s="13"/>
      <c r="D199" s="13"/>
      <c r="E199" s="13"/>
      <c r="F199" s="13"/>
      <c r="G199" s="13"/>
      <c r="H199" s="13"/>
    </row>
    <row r="200" spans="1:8" s="15" customFormat="1" x14ac:dyDescent="0.2">
      <c r="A200" s="10"/>
      <c r="B200" s="13"/>
      <c r="C200" s="13"/>
      <c r="D200" s="13"/>
      <c r="E200" s="13"/>
      <c r="F200" s="13"/>
      <c r="G200" s="13"/>
      <c r="H200" s="13"/>
    </row>
    <row r="201" spans="1:8" s="15" customFormat="1" x14ac:dyDescent="0.2">
      <c r="A201" s="10"/>
      <c r="B201" s="13"/>
      <c r="C201" s="13"/>
      <c r="D201" s="13"/>
      <c r="E201" s="13"/>
      <c r="F201" s="13"/>
      <c r="G201" s="13"/>
      <c r="H201" s="13"/>
    </row>
    <row r="202" spans="1:8" s="15" customFormat="1" x14ac:dyDescent="0.2">
      <c r="A202" s="10"/>
      <c r="B202" s="13"/>
      <c r="C202" s="13"/>
      <c r="D202" s="13"/>
      <c r="E202" s="13"/>
      <c r="F202" s="13"/>
      <c r="G202" s="13"/>
      <c r="H202" s="13"/>
    </row>
    <row r="203" spans="1:8" s="15" customFormat="1" x14ac:dyDescent="0.2">
      <c r="A203" s="10"/>
      <c r="B203" s="13"/>
      <c r="C203" s="13"/>
      <c r="D203" s="13"/>
      <c r="E203" s="13"/>
      <c r="F203" s="13"/>
      <c r="G203" s="13"/>
      <c r="H203" s="13"/>
    </row>
    <row r="204" spans="1:8" s="15" customFormat="1" x14ac:dyDescent="0.2">
      <c r="A204" s="10"/>
      <c r="B204" s="13"/>
      <c r="C204" s="13"/>
      <c r="D204" s="13"/>
      <c r="E204" s="13"/>
      <c r="F204" s="13"/>
      <c r="G204" s="13"/>
      <c r="H204" s="13"/>
    </row>
    <row r="205" spans="1:8" s="15" customFormat="1" x14ac:dyDescent="0.2">
      <c r="A205" s="10"/>
      <c r="B205" s="13"/>
      <c r="C205" s="13"/>
      <c r="D205" s="13"/>
      <c r="E205" s="13"/>
      <c r="F205" s="13"/>
      <c r="G205" s="13"/>
      <c r="H205" s="13"/>
    </row>
    <row r="206" spans="1:8" s="15" customFormat="1" x14ac:dyDescent="0.2">
      <c r="A206" s="10"/>
      <c r="B206" s="13"/>
      <c r="C206" s="13"/>
      <c r="D206" s="13"/>
      <c r="E206" s="13"/>
      <c r="F206" s="13"/>
      <c r="G206" s="13"/>
      <c r="H206" s="13"/>
    </row>
    <row r="207" spans="1:8" s="15" customFormat="1" x14ac:dyDescent="0.2">
      <c r="A207" s="10"/>
      <c r="B207" s="13"/>
      <c r="C207" s="13"/>
      <c r="D207" s="13"/>
      <c r="E207" s="13"/>
      <c r="F207" s="13"/>
      <c r="G207" s="13"/>
      <c r="H207" s="13"/>
    </row>
    <row r="208" spans="1:8" s="15" customFormat="1" x14ac:dyDescent="0.2">
      <c r="A208" s="10"/>
      <c r="B208" s="13"/>
      <c r="C208" s="13"/>
      <c r="D208" s="13"/>
      <c r="E208" s="13"/>
      <c r="F208" s="13"/>
      <c r="G208" s="13"/>
      <c r="H208" s="13"/>
    </row>
    <row r="209" spans="1:8" s="15" customFormat="1" x14ac:dyDescent="0.2">
      <c r="A209" s="10"/>
      <c r="B209" s="13"/>
      <c r="C209" s="13"/>
      <c r="D209" s="13"/>
      <c r="E209" s="13"/>
      <c r="F209" s="13"/>
      <c r="G209" s="13"/>
      <c r="H209" s="13"/>
    </row>
    <row r="210" spans="1:8" s="15" customFormat="1" x14ac:dyDescent="0.2">
      <c r="A210" s="10"/>
      <c r="B210" s="13"/>
      <c r="C210" s="13"/>
      <c r="D210" s="13"/>
      <c r="E210" s="13"/>
      <c r="F210" s="13"/>
      <c r="G210" s="13"/>
      <c r="H210" s="13"/>
    </row>
    <row r="211" spans="1:8" s="15" customFormat="1" x14ac:dyDescent="0.2">
      <c r="A211" s="10"/>
      <c r="B211" s="13"/>
      <c r="C211" s="13"/>
      <c r="D211" s="13"/>
      <c r="E211" s="13"/>
      <c r="F211" s="13"/>
      <c r="G211" s="13"/>
      <c r="H211" s="13"/>
    </row>
    <row r="212" spans="1:8" s="15" customFormat="1" x14ac:dyDescent="0.2">
      <c r="A212" s="10"/>
      <c r="B212" s="13"/>
      <c r="C212" s="13"/>
      <c r="D212" s="13"/>
      <c r="E212" s="13"/>
      <c r="F212" s="13"/>
      <c r="G212" s="13"/>
      <c r="H212" s="13"/>
    </row>
    <row r="213" spans="1:8" s="15" customFormat="1" x14ac:dyDescent="0.2">
      <c r="A213" s="10"/>
      <c r="B213" s="13"/>
      <c r="C213" s="13"/>
      <c r="D213" s="13"/>
      <c r="E213" s="13"/>
      <c r="F213" s="13"/>
      <c r="G213" s="13"/>
      <c r="H213" s="13"/>
    </row>
    <row r="214" spans="1:8" s="15" customFormat="1" x14ac:dyDescent="0.2">
      <c r="A214" s="10"/>
      <c r="B214" s="13"/>
      <c r="C214" s="13"/>
      <c r="D214" s="13"/>
      <c r="E214" s="13"/>
      <c r="F214" s="13"/>
      <c r="G214" s="13"/>
      <c r="H214" s="13"/>
    </row>
    <row r="215" spans="1:8" s="15" customFormat="1" x14ac:dyDescent="0.2">
      <c r="A215" s="10"/>
      <c r="B215" s="13"/>
      <c r="C215" s="13"/>
      <c r="D215" s="13"/>
      <c r="E215" s="13"/>
      <c r="F215" s="13"/>
      <c r="G215" s="13"/>
      <c r="H215" s="13"/>
    </row>
    <row r="216" spans="1:8" s="15" customFormat="1" x14ac:dyDescent="0.2">
      <c r="A216" s="10"/>
      <c r="B216" s="13"/>
      <c r="C216" s="13"/>
      <c r="D216" s="13"/>
      <c r="E216" s="13"/>
      <c r="F216" s="13"/>
      <c r="G216" s="13"/>
      <c r="H216" s="13"/>
    </row>
    <row r="217" spans="1:8" s="15" customFormat="1" x14ac:dyDescent="0.2">
      <c r="A217" s="10"/>
      <c r="B217" s="13"/>
      <c r="C217" s="13"/>
      <c r="D217" s="13"/>
      <c r="E217" s="13"/>
      <c r="F217" s="13"/>
      <c r="G217" s="13"/>
      <c r="H217" s="13"/>
    </row>
    <row r="218" spans="1:8" s="15" customFormat="1" x14ac:dyDescent="0.2">
      <c r="A218" s="10"/>
      <c r="B218" s="13"/>
      <c r="C218" s="13"/>
      <c r="D218" s="13"/>
      <c r="E218" s="13"/>
      <c r="F218" s="13"/>
      <c r="G218" s="13"/>
      <c r="H218" s="13"/>
    </row>
    <row r="219" spans="1:8" s="15" customFormat="1" x14ac:dyDescent="0.2">
      <c r="A219" s="10"/>
      <c r="B219" s="13"/>
      <c r="C219" s="13"/>
      <c r="D219" s="13"/>
      <c r="E219" s="13"/>
      <c r="F219" s="13"/>
      <c r="G219" s="13"/>
      <c r="H219" s="13"/>
    </row>
    <row r="220" spans="1:8" s="15" customFormat="1" x14ac:dyDescent="0.2">
      <c r="A220" s="10"/>
      <c r="B220" s="13"/>
      <c r="C220" s="13"/>
      <c r="D220" s="13"/>
      <c r="E220" s="13"/>
      <c r="F220" s="13"/>
      <c r="G220" s="13"/>
      <c r="H220" s="13"/>
    </row>
    <row r="221" spans="1:8" s="15" customFormat="1" x14ac:dyDescent="0.2">
      <c r="A221" s="10"/>
      <c r="B221" s="13"/>
      <c r="C221" s="13"/>
      <c r="D221" s="13"/>
      <c r="E221" s="13"/>
      <c r="F221" s="13"/>
      <c r="G221" s="13"/>
      <c r="H221" s="13"/>
    </row>
    <row r="222" spans="1:8" s="15" customFormat="1" x14ac:dyDescent="0.2">
      <c r="A222" s="13"/>
      <c r="B222" s="13"/>
      <c r="C222" s="13"/>
      <c r="D222" s="13"/>
      <c r="E222" s="13"/>
      <c r="F222" s="13"/>
      <c r="G222" s="13"/>
      <c r="H222" s="13"/>
    </row>
    <row r="223" spans="1:8" s="15" customFormat="1" x14ac:dyDescent="0.2">
      <c r="A223" s="13"/>
      <c r="B223" s="13"/>
      <c r="C223" s="13"/>
      <c r="D223" s="13"/>
      <c r="E223" s="13"/>
      <c r="F223" s="13"/>
      <c r="G223" s="13"/>
      <c r="H223" s="13"/>
    </row>
    <row r="224" spans="1:8" s="15" customFormat="1" x14ac:dyDescent="0.2">
      <c r="A224" s="13"/>
      <c r="B224" s="13"/>
      <c r="C224" s="13"/>
      <c r="D224" s="13"/>
      <c r="E224" s="13"/>
      <c r="F224" s="13"/>
      <c r="G224" s="13"/>
      <c r="H224" s="13"/>
    </row>
    <row r="225" spans="1:8" s="15" customFormat="1" x14ac:dyDescent="0.2">
      <c r="A225" s="13"/>
      <c r="B225" s="13"/>
      <c r="C225" s="13"/>
      <c r="D225" s="13"/>
      <c r="E225" s="13"/>
      <c r="F225" s="13"/>
      <c r="G225" s="13"/>
      <c r="H225" s="13"/>
    </row>
    <row r="226" spans="1:8" s="15" customFormat="1" x14ac:dyDescent="0.2">
      <c r="A226" s="13"/>
      <c r="B226" s="13"/>
      <c r="C226" s="13"/>
      <c r="D226" s="13"/>
      <c r="E226" s="13"/>
      <c r="F226" s="13"/>
      <c r="G226" s="13"/>
      <c r="H226" s="13"/>
    </row>
    <row r="227" spans="1:8" s="15" customFormat="1" x14ac:dyDescent="0.2">
      <c r="A227" s="13"/>
      <c r="B227" s="13"/>
      <c r="C227" s="13"/>
      <c r="D227" s="13"/>
      <c r="E227" s="13"/>
      <c r="F227" s="13"/>
      <c r="G227" s="13"/>
      <c r="H227" s="13"/>
    </row>
    <row r="228" spans="1:8" s="15" customFormat="1" x14ac:dyDescent="0.2">
      <c r="A228" s="13"/>
      <c r="B228" s="13"/>
      <c r="C228" s="13"/>
      <c r="D228" s="13"/>
      <c r="E228" s="13"/>
      <c r="F228" s="13"/>
      <c r="G228" s="13"/>
      <c r="H228" s="13"/>
    </row>
    <row r="229" spans="1:8" s="15" customFormat="1" x14ac:dyDescent="0.2">
      <c r="A229" s="13"/>
      <c r="B229" s="13"/>
      <c r="C229" s="13"/>
      <c r="D229" s="13"/>
      <c r="E229" s="13"/>
      <c r="F229" s="13"/>
      <c r="G229" s="13"/>
      <c r="H229" s="13"/>
    </row>
    <row r="230" spans="1:8" s="15" customFormat="1" x14ac:dyDescent="0.2">
      <c r="A230" s="13"/>
      <c r="B230" s="13"/>
      <c r="C230" s="13"/>
      <c r="D230" s="13"/>
      <c r="E230" s="13"/>
      <c r="F230" s="13"/>
      <c r="G230" s="13"/>
      <c r="H230" s="13"/>
    </row>
    <row r="231" spans="1:8" s="15" customFormat="1" x14ac:dyDescent="0.2">
      <c r="A231" s="13"/>
      <c r="B231" s="13"/>
      <c r="C231" s="13"/>
      <c r="D231" s="13"/>
      <c r="E231" s="13"/>
      <c r="F231" s="13"/>
      <c r="G231" s="13"/>
      <c r="H231" s="13"/>
    </row>
    <row r="232" spans="1:8" s="15" customFormat="1" x14ac:dyDescent="0.2">
      <c r="A232" s="13"/>
      <c r="B232" s="13"/>
      <c r="C232" s="13"/>
      <c r="D232" s="13"/>
      <c r="E232" s="13"/>
      <c r="F232" s="13"/>
      <c r="G232" s="13"/>
      <c r="H232" s="13"/>
    </row>
    <row r="233" spans="1:8" s="15" customFormat="1" x14ac:dyDescent="0.2">
      <c r="A233" s="13"/>
      <c r="B233" s="13"/>
      <c r="C233" s="13"/>
      <c r="D233" s="13"/>
      <c r="E233" s="13"/>
      <c r="F233" s="13"/>
      <c r="G233" s="13"/>
      <c r="H233" s="13"/>
    </row>
    <row r="234" spans="1:8" s="15" customFormat="1" x14ac:dyDescent="0.2">
      <c r="A234" s="13"/>
      <c r="B234" s="13"/>
      <c r="C234" s="13"/>
      <c r="D234" s="13"/>
      <c r="E234" s="13"/>
      <c r="F234" s="13"/>
      <c r="G234" s="13"/>
      <c r="H234" s="13"/>
    </row>
    <row r="235" spans="1:8" s="15" customFormat="1" x14ac:dyDescent="0.2">
      <c r="A235" s="13"/>
      <c r="B235" s="13"/>
      <c r="C235" s="13"/>
      <c r="D235" s="13"/>
      <c r="E235" s="13"/>
      <c r="F235" s="13"/>
      <c r="G235" s="13"/>
      <c r="H235" s="13"/>
    </row>
    <row r="236" spans="1:8" s="15" customFormat="1" x14ac:dyDescent="0.2">
      <c r="A236" s="13"/>
      <c r="B236" s="13"/>
      <c r="C236" s="13"/>
      <c r="D236" s="13"/>
      <c r="E236" s="13"/>
      <c r="F236" s="13"/>
      <c r="G236" s="13"/>
      <c r="H236" s="13"/>
    </row>
    <row r="237" spans="1:8" s="15" customFormat="1" x14ac:dyDescent="0.2">
      <c r="A237" s="13"/>
      <c r="B237" s="13"/>
      <c r="C237" s="13"/>
      <c r="D237" s="13"/>
      <c r="E237" s="13"/>
      <c r="F237" s="13"/>
      <c r="G237" s="13"/>
      <c r="H237" s="13"/>
    </row>
    <row r="238" spans="1:8" s="15" customForma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s="15" customFormat="1" x14ac:dyDescent="0.2">
      <c r="A239" s="13"/>
      <c r="B239" s="13"/>
      <c r="C239" s="13"/>
      <c r="D239" s="13"/>
      <c r="E239" s="13"/>
      <c r="F239" s="13"/>
      <c r="G239" s="13"/>
      <c r="H239" s="13"/>
    </row>
    <row r="240" spans="1:8" s="15" customFormat="1" x14ac:dyDescent="0.2">
      <c r="A240" s="13"/>
      <c r="B240" s="13"/>
      <c r="C240" s="13"/>
      <c r="D240" s="13"/>
      <c r="E240" s="13"/>
      <c r="F240" s="13"/>
      <c r="G240" s="13"/>
      <c r="H240" s="13"/>
    </row>
    <row r="241" spans="1:8" s="15" customForma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s="15" customForma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s="15" customForma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s="15" customForma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s="15" customForma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s="15" customForma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s="15" customForma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s="15" customForma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s="15" customForma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s="15" customForma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s="15" customForma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s="15" customForma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s="15" customForma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s="15" customFormat="1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s="15" customFormat="1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s="15" customFormat="1" x14ac:dyDescent="0.2">
      <c r="A256" s="13"/>
      <c r="B256" s="13"/>
      <c r="C256" s="13"/>
      <c r="D256" s="13"/>
      <c r="E256" s="13"/>
      <c r="F256" s="13"/>
      <c r="G256" s="13"/>
      <c r="H256" s="13"/>
    </row>
    <row r="257" spans="1:8" s="15" customFormat="1" x14ac:dyDescent="0.2">
      <c r="A257" s="13"/>
      <c r="B257" s="13"/>
      <c r="C257" s="13"/>
      <c r="D257" s="13"/>
      <c r="E257" s="13"/>
      <c r="F257" s="13"/>
      <c r="G257" s="13"/>
      <c r="H257" s="13"/>
    </row>
    <row r="258" spans="1:8" s="15" customFormat="1" x14ac:dyDescent="0.2">
      <c r="A258" s="13"/>
      <c r="B258" s="13"/>
      <c r="C258" s="13"/>
      <c r="D258" s="13"/>
      <c r="E258" s="13"/>
      <c r="F258" s="13"/>
      <c r="G258" s="13"/>
      <c r="H258" s="13"/>
    </row>
    <row r="259" spans="1:8" s="15" customFormat="1" x14ac:dyDescent="0.2">
      <c r="A259" s="13"/>
      <c r="B259" s="13"/>
      <c r="C259" s="13"/>
      <c r="D259" s="13"/>
      <c r="E259" s="13"/>
      <c r="F259" s="13"/>
      <c r="G259" s="13"/>
      <c r="H259" s="13"/>
    </row>
    <row r="260" spans="1:8" s="15" customFormat="1" x14ac:dyDescent="0.2">
      <c r="A260" s="13"/>
      <c r="B260" s="13"/>
      <c r="C260" s="13"/>
      <c r="D260" s="13"/>
      <c r="E260" s="13"/>
      <c r="F260" s="13"/>
      <c r="G260" s="13"/>
      <c r="H260" s="13"/>
    </row>
    <row r="261" spans="1:8" s="15" customFormat="1" x14ac:dyDescent="0.2">
      <c r="A261" s="13"/>
      <c r="B261" s="13"/>
      <c r="C261" s="13"/>
      <c r="D261" s="13"/>
      <c r="E261" s="13"/>
      <c r="F261" s="13"/>
      <c r="G261" s="13"/>
      <c r="H261" s="13"/>
    </row>
    <row r="262" spans="1:8" s="15" customFormat="1" x14ac:dyDescent="0.2">
      <c r="A262" s="13"/>
      <c r="B262" s="13"/>
      <c r="C262" s="13"/>
      <c r="D262" s="13"/>
      <c r="E262" s="13"/>
      <c r="F262" s="13"/>
      <c r="G262" s="13"/>
      <c r="H262" s="13"/>
    </row>
    <row r="263" spans="1:8" s="15" customFormat="1" x14ac:dyDescent="0.2">
      <c r="A263" s="13"/>
      <c r="B263" s="13"/>
      <c r="C263" s="13"/>
      <c r="D263" s="13"/>
      <c r="E263" s="13"/>
      <c r="F263" s="13"/>
      <c r="G263" s="13"/>
      <c r="H263" s="13"/>
    </row>
    <row r="264" spans="1:8" s="15" customFormat="1" x14ac:dyDescent="0.2">
      <c r="A264" s="13"/>
      <c r="B264" s="13"/>
      <c r="C264" s="13"/>
      <c r="D264" s="13"/>
      <c r="E264" s="13"/>
      <c r="F264" s="13"/>
      <c r="G264" s="13"/>
      <c r="H264" s="13"/>
    </row>
    <row r="265" spans="1:8" s="15" customFormat="1" x14ac:dyDescent="0.2">
      <c r="A265" s="13"/>
      <c r="B265" s="13"/>
      <c r="C265" s="13"/>
      <c r="D265" s="13"/>
      <c r="E265" s="13"/>
      <c r="F265" s="13"/>
      <c r="G265" s="13"/>
      <c r="H265" s="13"/>
    </row>
    <row r="266" spans="1:8" s="15" customFormat="1" x14ac:dyDescent="0.2">
      <c r="A266" s="13"/>
      <c r="B266" s="13"/>
      <c r="C266" s="13"/>
      <c r="D266" s="13"/>
      <c r="E266" s="13"/>
      <c r="F266" s="13"/>
      <c r="G266" s="13"/>
      <c r="H266" s="13"/>
    </row>
    <row r="267" spans="1:8" s="15" customFormat="1" x14ac:dyDescent="0.2">
      <c r="A267" s="13"/>
      <c r="B267" s="13"/>
      <c r="C267" s="13"/>
      <c r="D267" s="13"/>
      <c r="E267" s="13"/>
      <c r="F267" s="13"/>
      <c r="G267" s="13"/>
      <c r="H267" s="13"/>
    </row>
    <row r="268" spans="1:8" s="15" customFormat="1" x14ac:dyDescent="0.2">
      <c r="A268" s="13"/>
      <c r="B268" s="13"/>
      <c r="C268" s="13"/>
      <c r="D268" s="13"/>
      <c r="E268" s="13"/>
      <c r="F268" s="13"/>
      <c r="G268" s="13"/>
      <c r="H268" s="13"/>
    </row>
    <row r="269" spans="1:8" s="15" customFormat="1" x14ac:dyDescent="0.2">
      <c r="A269" s="13"/>
      <c r="B269" s="13"/>
      <c r="C269" s="13"/>
      <c r="D269" s="13"/>
      <c r="E269" s="13"/>
      <c r="F269" s="13"/>
      <c r="G269" s="13"/>
      <c r="H269" s="13"/>
    </row>
    <row r="270" spans="1:8" s="15" customFormat="1" x14ac:dyDescent="0.2">
      <c r="A270" s="13"/>
      <c r="B270" s="13"/>
      <c r="C270" s="13"/>
      <c r="D270" s="13"/>
      <c r="E270" s="13"/>
      <c r="F270" s="13"/>
      <c r="G270" s="13"/>
      <c r="H270" s="13"/>
    </row>
    <row r="271" spans="1:8" s="15" customFormat="1" x14ac:dyDescent="0.2">
      <c r="A271" s="13"/>
      <c r="B271" s="13"/>
      <c r="C271" s="13"/>
      <c r="D271" s="13"/>
      <c r="E271" s="13"/>
      <c r="F271" s="13"/>
      <c r="G271" s="13"/>
      <c r="H271" s="13"/>
    </row>
    <row r="272" spans="1:8" s="15" customFormat="1" x14ac:dyDescent="0.2">
      <c r="A272" s="13"/>
      <c r="B272" s="13"/>
      <c r="C272" s="13"/>
      <c r="D272" s="13"/>
      <c r="E272" s="13"/>
      <c r="F272" s="13"/>
      <c r="G272" s="13"/>
      <c r="H272" s="13"/>
    </row>
    <row r="273" spans="1:8" s="15" customFormat="1" x14ac:dyDescent="0.2">
      <c r="A273" s="13"/>
      <c r="B273" s="13"/>
      <c r="C273" s="13"/>
      <c r="D273" s="13"/>
      <c r="E273" s="13"/>
      <c r="F273" s="13"/>
      <c r="G273" s="13"/>
      <c r="H273" s="13"/>
    </row>
    <row r="274" spans="1:8" s="15" customFormat="1" x14ac:dyDescent="0.2">
      <c r="A274" s="13"/>
      <c r="B274" s="13"/>
      <c r="C274" s="13"/>
      <c r="D274" s="13"/>
      <c r="E274" s="13"/>
      <c r="F274" s="13"/>
      <c r="G274" s="13"/>
      <c r="H274" s="13"/>
    </row>
    <row r="275" spans="1:8" s="15" customFormat="1" x14ac:dyDescent="0.2">
      <c r="A275" s="13"/>
      <c r="B275" s="13"/>
      <c r="C275" s="13"/>
      <c r="D275" s="13"/>
      <c r="E275" s="13"/>
      <c r="F275" s="13"/>
      <c r="G275" s="13"/>
      <c r="H275" s="13"/>
    </row>
    <row r="276" spans="1:8" s="15" customFormat="1" x14ac:dyDescent="0.2">
      <c r="A276" s="13"/>
      <c r="B276" s="13"/>
      <c r="C276" s="13"/>
      <c r="D276" s="13"/>
      <c r="E276" s="13"/>
      <c r="F276" s="13"/>
      <c r="G276" s="13"/>
      <c r="H276" s="13"/>
    </row>
    <row r="277" spans="1:8" s="15" customFormat="1" x14ac:dyDescent="0.2">
      <c r="A277" s="13"/>
      <c r="B277" s="13"/>
      <c r="C277" s="13"/>
      <c r="D277" s="13"/>
      <c r="E277" s="13"/>
      <c r="F277" s="13"/>
      <c r="G277" s="13"/>
      <c r="H277" s="13"/>
    </row>
    <row r="278" spans="1:8" s="15" customFormat="1" x14ac:dyDescent="0.2">
      <c r="A278" s="13"/>
      <c r="B278" s="13"/>
      <c r="C278" s="13"/>
      <c r="D278" s="13"/>
      <c r="E278" s="13"/>
      <c r="F278" s="13"/>
      <c r="G278" s="13"/>
      <c r="H278" s="13"/>
    </row>
    <row r="279" spans="1:8" s="15" customFormat="1" x14ac:dyDescent="0.2">
      <c r="A279" s="13"/>
      <c r="B279" s="13"/>
      <c r="C279" s="13"/>
      <c r="D279" s="13"/>
      <c r="E279" s="13"/>
      <c r="F279" s="13"/>
      <c r="G279" s="13"/>
      <c r="H279" s="13"/>
    </row>
    <row r="280" spans="1:8" s="15" customFormat="1" x14ac:dyDescent="0.2">
      <c r="A280" s="13"/>
      <c r="B280" s="13"/>
      <c r="C280" s="13"/>
      <c r="D280" s="13"/>
      <c r="E280" s="13"/>
      <c r="F280" s="13"/>
      <c r="G280" s="13"/>
      <c r="H280" s="13"/>
    </row>
    <row r="281" spans="1:8" s="15" customFormat="1" x14ac:dyDescent="0.2">
      <c r="A281" s="13"/>
      <c r="B281" s="13"/>
      <c r="C281" s="13"/>
      <c r="D281" s="13"/>
      <c r="E281" s="13"/>
      <c r="F281" s="13"/>
      <c r="G281" s="13"/>
      <c r="H281" s="13"/>
    </row>
    <row r="282" spans="1:8" s="15" customFormat="1" x14ac:dyDescent="0.2">
      <c r="A282" s="13"/>
      <c r="B282" s="13"/>
      <c r="C282" s="13"/>
      <c r="D282" s="13"/>
      <c r="E282" s="13"/>
      <c r="F282" s="13"/>
      <c r="G282" s="13"/>
      <c r="H282" s="13"/>
    </row>
    <row r="283" spans="1:8" s="15" customFormat="1" x14ac:dyDescent="0.2">
      <c r="A283" s="13"/>
      <c r="B283" s="13"/>
      <c r="C283" s="13"/>
      <c r="D283" s="13"/>
      <c r="E283" s="13"/>
      <c r="F283" s="13"/>
      <c r="G283" s="13"/>
      <c r="H283" s="13"/>
    </row>
    <row r="284" spans="1:8" s="15" customFormat="1" x14ac:dyDescent="0.2">
      <c r="A284" s="13"/>
      <c r="B284" s="13"/>
      <c r="C284" s="13"/>
      <c r="D284" s="13"/>
      <c r="E284" s="13"/>
      <c r="F284" s="13"/>
      <c r="G284" s="13"/>
      <c r="H284" s="13"/>
    </row>
    <row r="285" spans="1:8" s="15" customFormat="1" x14ac:dyDescent="0.2">
      <c r="A285" s="13"/>
      <c r="B285" s="13"/>
      <c r="C285" s="13"/>
      <c r="D285" s="13"/>
      <c r="E285" s="13"/>
      <c r="F285" s="13"/>
      <c r="G285" s="13"/>
      <c r="H285" s="13"/>
    </row>
    <row r="286" spans="1:8" s="15" customFormat="1" x14ac:dyDescent="0.2">
      <c r="A286" s="13"/>
      <c r="B286" s="13"/>
      <c r="C286" s="13"/>
      <c r="D286" s="13"/>
      <c r="E286" s="13"/>
      <c r="F286" s="13"/>
      <c r="G286" s="13"/>
      <c r="H286" s="13"/>
    </row>
    <row r="287" spans="1:8" s="15" customFormat="1" x14ac:dyDescent="0.2">
      <c r="A287" s="13"/>
      <c r="B287" s="13"/>
      <c r="C287" s="13"/>
      <c r="D287" s="13"/>
      <c r="E287" s="13"/>
      <c r="F287" s="13"/>
      <c r="G287" s="13"/>
      <c r="H287" s="13"/>
    </row>
    <row r="288" spans="1:8" s="15" customFormat="1" x14ac:dyDescent="0.2">
      <c r="A288" s="13"/>
      <c r="B288" s="13"/>
      <c r="C288" s="13"/>
      <c r="D288" s="13"/>
      <c r="E288" s="13"/>
      <c r="F288" s="13"/>
      <c r="G288" s="13"/>
      <c r="H288" s="13"/>
    </row>
    <row r="289" spans="1:8" s="15" customFormat="1" x14ac:dyDescent="0.2">
      <c r="A289" s="13"/>
      <c r="B289" s="13"/>
      <c r="C289" s="13"/>
      <c r="D289" s="13"/>
      <c r="E289" s="13"/>
      <c r="F289" s="13"/>
      <c r="G289" s="13"/>
      <c r="H289" s="13"/>
    </row>
    <row r="290" spans="1:8" s="15" customFormat="1" x14ac:dyDescent="0.2">
      <c r="A290" s="13"/>
      <c r="B290" s="13"/>
      <c r="C290" s="13"/>
      <c r="D290" s="13"/>
      <c r="E290" s="13"/>
      <c r="F290" s="13"/>
      <c r="G290" s="13"/>
      <c r="H290" s="13"/>
    </row>
    <row r="291" spans="1:8" s="15" customFormat="1" x14ac:dyDescent="0.2">
      <c r="A291" s="13"/>
      <c r="B291" s="13"/>
      <c r="C291" s="13"/>
      <c r="D291" s="13"/>
      <c r="E291" s="13"/>
      <c r="F291" s="13"/>
      <c r="G291" s="13"/>
      <c r="H291" s="13"/>
    </row>
    <row r="292" spans="1:8" s="15" customFormat="1" x14ac:dyDescent="0.2">
      <c r="A292" s="13"/>
      <c r="B292" s="13"/>
      <c r="C292" s="13"/>
      <c r="D292" s="13"/>
      <c r="E292" s="13"/>
      <c r="F292" s="13"/>
      <c r="G292" s="13"/>
      <c r="H292" s="13"/>
    </row>
    <row r="293" spans="1:8" s="15" customFormat="1" x14ac:dyDescent="0.2">
      <c r="A293" s="13"/>
      <c r="B293" s="13"/>
      <c r="C293" s="13"/>
      <c r="D293" s="13"/>
      <c r="E293" s="13"/>
      <c r="F293" s="13"/>
      <c r="G293" s="13"/>
      <c r="H293" s="13"/>
    </row>
    <row r="294" spans="1:8" s="15" customFormat="1" x14ac:dyDescent="0.2">
      <c r="A294" s="13"/>
      <c r="B294" s="13"/>
      <c r="C294" s="13"/>
      <c r="D294" s="13"/>
      <c r="E294" s="13"/>
      <c r="F294" s="13"/>
      <c r="G294" s="13"/>
      <c r="H294" s="13"/>
    </row>
    <row r="295" spans="1:8" s="15" customFormat="1" x14ac:dyDescent="0.2">
      <c r="A295" s="13"/>
      <c r="B295" s="13"/>
      <c r="C295" s="13"/>
      <c r="D295" s="13"/>
      <c r="E295" s="13"/>
      <c r="F295" s="13"/>
      <c r="G295" s="13"/>
      <c r="H295" s="13"/>
    </row>
    <row r="296" spans="1:8" s="15" customFormat="1" x14ac:dyDescent="0.2">
      <c r="A296" s="13"/>
      <c r="B296" s="13"/>
      <c r="C296" s="13"/>
      <c r="D296" s="13"/>
      <c r="E296" s="13"/>
      <c r="F296" s="13"/>
      <c r="G296" s="13"/>
      <c r="H296" s="13"/>
    </row>
    <row r="297" spans="1:8" s="15" customFormat="1" x14ac:dyDescent="0.2">
      <c r="A297" s="13"/>
      <c r="B297" s="13"/>
      <c r="C297" s="13"/>
      <c r="D297" s="13"/>
      <c r="E297" s="13"/>
      <c r="F297" s="13"/>
      <c r="G297" s="13"/>
      <c r="H297" s="13"/>
    </row>
    <row r="298" spans="1:8" s="15" customFormat="1" x14ac:dyDescent="0.2">
      <c r="A298" s="13"/>
      <c r="B298" s="13"/>
      <c r="C298" s="13"/>
      <c r="D298" s="13"/>
      <c r="E298" s="13"/>
      <c r="F298" s="13"/>
      <c r="G298" s="13"/>
      <c r="H298" s="13"/>
    </row>
    <row r="299" spans="1:8" s="15" customFormat="1" x14ac:dyDescent="0.2">
      <c r="A299" s="13"/>
      <c r="B299" s="13"/>
      <c r="C299" s="13"/>
      <c r="D299" s="13"/>
      <c r="E299" s="13"/>
      <c r="F299" s="13"/>
      <c r="G299" s="13"/>
      <c r="H299" s="13"/>
    </row>
    <row r="300" spans="1:8" s="15" customFormat="1" x14ac:dyDescent="0.2">
      <c r="A300" s="13"/>
      <c r="B300" s="13"/>
      <c r="C300" s="13"/>
      <c r="D300" s="13"/>
      <c r="E300" s="13"/>
      <c r="F300" s="13"/>
      <c r="G300" s="13"/>
      <c r="H300" s="13"/>
    </row>
    <row r="301" spans="1:8" s="15" customFormat="1" x14ac:dyDescent="0.2">
      <c r="A301" s="13"/>
      <c r="B301" s="13"/>
      <c r="C301" s="13"/>
      <c r="D301" s="13"/>
      <c r="E301" s="13"/>
      <c r="F301" s="13"/>
      <c r="G301" s="13"/>
      <c r="H301" s="13"/>
    </row>
    <row r="302" spans="1:8" s="15" customFormat="1" x14ac:dyDescent="0.2">
      <c r="A302" s="13"/>
      <c r="B302" s="13"/>
      <c r="C302" s="13"/>
      <c r="D302" s="13"/>
      <c r="E302" s="13"/>
      <c r="F302" s="13"/>
      <c r="G302" s="13"/>
      <c r="H302" s="13"/>
    </row>
    <row r="303" spans="1:8" s="15" customFormat="1" x14ac:dyDescent="0.2">
      <c r="A303" s="13"/>
      <c r="B303" s="13"/>
      <c r="C303" s="13"/>
      <c r="D303" s="13"/>
      <c r="E303" s="13"/>
      <c r="F303" s="13"/>
      <c r="G303" s="13"/>
      <c r="H303" s="13"/>
    </row>
    <row r="304" spans="1:8" s="15" customFormat="1" x14ac:dyDescent="0.2">
      <c r="A304" s="13"/>
      <c r="B304" s="13"/>
      <c r="C304" s="13"/>
      <c r="D304" s="13"/>
      <c r="E304" s="13"/>
      <c r="F304" s="13"/>
      <c r="G304" s="13"/>
      <c r="H304" s="13"/>
    </row>
    <row r="305" spans="1:8" s="15" customFormat="1" x14ac:dyDescent="0.2">
      <c r="A305" s="13"/>
      <c r="B305" s="13"/>
      <c r="C305" s="13"/>
      <c r="D305" s="13"/>
      <c r="E305" s="13"/>
      <c r="F305" s="13"/>
      <c r="G305" s="13"/>
      <c r="H305" s="13"/>
    </row>
    <row r="306" spans="1:8" s="15" customFormat="1" x14ac:dyDescent="0.2">
      <c r="A306" s="13"/>
      <c r="B306" s="13"/>
      <c r="C306" s="13"/>
      <c r="D306" s="13"/>
      <c r="E306" s="13"/>
      <c r="F306" s="13"/>
      <c r="G306" s="13"/>
      <c r="H306" s="13"/>
    </row>
    <row r="307" spans="1:8" s="15" customFormat="1" x14ac:dyDescent="0.2">
      <c r="A307" s="13"/>
      <c r="B307" s="13"/>
      <c r="C307" s="13"/>
      <c r="D307" s="13"/>
      <c r="E307" s="13"/>
      <c r="F307" s="13"/>
      <c r="G307" s="13"/>
      <c r="H307" s="13"/>
    </row>
    <row r="308" spans="1:8" s="15" customFormat="1" x14ac:dyDescent="0.2">
      <c r="A308" s="13"/>
      <c r="B308" s="13"/>
      <c r="C308" s="13"/>
      <c r="D308" s="13"/>
      <c r="E308" s="13"/>
      <c r="F308" s="13"/>
      <c r="G308" s="13"/>
      <c r="H308" s="13"/>
    </row>
    <row r="309" spans="1:8" s="15" customFormat="1" x14ac:dyDescent="0.2">
      <c r="A309" s="13"/>
      <c r="B309" s="13"/>
      <c r="C309" s="13"/>
      <c r="D309" s="13"/>
      <c r="E309" s="13"/>
      <c r="F309" s="13"/>
      <c r="G309" s="13"/>
      <c r="H309" s="13"/>
    </row>
    <row r="310" spans="1:8" s="15" customFormat="1" x14ac:dyDescent="0.2">
      <c r="A310" s="13"/>
      <c r="B310" s="13"/>
      <c r="C310" s="13"/>
      <c r="D310" s="13"/>
      <c r="E310" s="13"/>
      <c r="F310" s="13"/>
      <c r="G310" s="13"/>
      <c r="H310" s="13"/>
    </row>
    <row r="311" spans="1:8" s="15" customFormat="1" x14ac:dyDescent="0.2">
      <c r="A311" s="13"/>
      <c r="B311" s="13"/>
      <c r="C311" s="13"/>
      <c r="D311" s="13"/>
      <c r="E311" s="13"/>
      <c r="F311" s="13"/>
      <c r="G311" s="13"/>
      <c r="H311" s="13"/>
    </row>
    <row r="312" spans="1:8" s="15" customFormat="1" x14ac:dyDescent="0.2">
      <c r="A312" s="13"/>
      <c r="B312" s="13"/>
      <c r="C312" s="13"/>
      <c r="D312" s="13"/>
      <c r="E312" s="13"/>
      <c r="F312" s="13"/>
      <c r="G312" s="13"/>
      <c r="H312" s="13"/>
    </row>
    <row r="313" spans="1:8" s="15" customFormat="1" x14ac:dyDescent="0.2">
      <c r="A313" s="13"/>
      <c r="B313" s="13"/>
      <c r="C313" s="13"/>
      <c r="D313" s="13"/>
      <c r="E313" s="13"/>
      <c r="F313" s="13"/>
      <c r="G313" s="13"/>
      <c r="H313" s="13"/>
    </row>
    <row r="314" spans="1:8" s="15" customFormat="1" x14ac:dyDescent="0.2">
      <c r="A314" s="13"/>
      <c r="B314" s="13"/>
      <c r="C314" s="13"/>
      <c r="D314" s="13"/>
      <c r="E314" s="13"/>
      <c r="F314" s="13"/>
      <c r="G314" s="13"/>
      <c r="H314" s="13"/>
    </row>
    <row r="315" spans="1:8" s="15" customFormat="1" x14ac:dyDescent="0.2">
      <c r="A315" s="13"/>
      <c r="B315" s="13"/>
      <c r="C315" s="13"/>
      <c r="D315" s="13"/>
      <c r="E315" s="13"/>
      <c r="F315" s="13"/>
      <c r="G315" s="13"/>
      <c r="H315" s="13"/>
    </row>
    <row r="316" spans="1:8" s="15" customFormat="1" x14ac:dyDescent="0.2">
      <c r="A316" s="13"/>
      <c r="B316" s="13"/>
      <c r="C316" s="13"/>
      <c r="D316" s="13"/>
      <c r="E316" s="13"/>
      <c r="F316" s="13"/>
      <c r="G316" s="13"/>
      <c r="H316" s="13"/>
    </row>
    <row r="317" spans="1:8" s="15" customFormat="1" x14ac:dyDescent="0.2">
      <c r="A317" s="13"/>
      <c r="B317" s="13"/>
      <c r="C317" s="13"/>
      <c r="D317" s="13"/>
      <c r="E317" s="13"/>
      <c r="F317" s="13"/>
      <c r="G317" s="13"/>
      <c r="H317" s="13"/>
    </row>
    <row r="318" spans="1:8" s="15" customFormat="1" x14ac:dyDescent="0.2">
      <c r="A318" s="13"/>
      <c r="B318" s="13"/>
      <c r="C318" s="13"/>
      <c r="D318" s="13"/>
      <c r="E318" s="13"/>
      <c r="F318" s="13"/>
      <c r="G318" s="13"/>
      <c r="H318" s="13"/>
    </row>
    <row r="319" spans="1:8" s="15" customFormat="1" x14ac:dyDescent="0.2">
      <c r="A319" s="13"/>
      <c r="B319" s="13"/>
      <c r="C319" s="13"/>
      <c r="D319" s="13"/>
      <c r="E319" s="13"/>
      <c r="F319" s="13"/>
      <c r="G319" s="13"/>
      <c r="H319" s="13"/>
    </row>
    <row r="320" spans="1:8" s="15" customFormat="1" x14ac:dyDescent="0.2">
      <c r="A320" s="13"/>
      <c r="B320" s="13"/>
      <c r="C320" s="13"/>
      <c r="D320" s="13"/>
      <c r="E320" s="13"/>
      <c r="F320" s="13"/>
      <c r="G320" s="13"/>
      <c r="H320" s="13"/>
    </row>
    <row r="321" spans="1:8" s="15" customFormat="1" x14ac:dyDescent="0.2">
      <c r="A321" s="13"/>
      <c r="B321" s="13"/>
      <c r="C321" s="13"/>
      <c r="D321" s="13"/>
      <c r="E321" s="13"/>
      <c r="F321" s="13"/>
      <c r="G321" s="13"/>
      <c r="H321" s="13"/>
    </row>
    <row r="322" spans="1:8" s="15" customFormat="1" x14ac:dyDescent="0.2">
      <c r="A322" s="13"/>
      <c r="B322" s="13"/>
      <c r="C322" s="13"/>
      <c r="D322" s="13"/>
      <c r="E322" s="13"/>
      <c r="F322" s="13"/>
      <c r="G322" s="13"/>
      <c r="H322" s="13"/>
    </row>
    <row r="323" spans="1:8" s="15" customFormat="1" x14ac:dyDescent="0.2">
      <c r="A323" s="13"/>
      <c r="B323" s="13"/>
      <c r="C323" s="13"/>
      <c r="D323" s="13"/>
      <c r="E323" s="13"/>
      <c r="F323" s="13"/>
      <c r="G323" s="13"/>
      <c r="H323" s="13"/>
    </row>
    <row r="324" spans="1:8" s="15" customFormat="1" x14ac:dyDescent="0.2">
      <c r="A324" s="13"/>
      <c r="B324" s="13"/>
      <c r="C324" s="13"/>
      <c r="D324" s="13"/>
      <c r="E324" s="13"/>
      <c r="F324" s="13"/>
      <c r="G324" s="13"/>
      <c r="H324" s="13"/>
    </row>
    <row r="325" spans="1:8" s="15" customFormat="1" x14ac:dyDescent="0.2">
      <c r="A325" s="13"/>
      <c r="B325" s="13"/>
      <c r="C325" s="13"/>
      <c r="D325" s="13"/>
      <c r="E325" s="13"/>
      <c r="F325" s="13"/>
      <c r="G325" s="13"/>
      <c r="H325" s="13"/>
    </row>
    <row r="326" spans="1:8" s="15" customFormat="1" x14ac:dyDescent="0.2">
      <c r="A326" s="13"/>
      <c r="B326" s="13"/>
      <c r="C326" s="13"/>
      <c r="D326" s="13"/>
      <c r="E326" s="13"/>
      <c r="F326" s="13"/>
      <c r="G326" s="13"/>
      <c r="H326" s="13"/>
    </row>
    <row r="327" spans="1:8" s="15" customFormat="1" x14ac:dyDescent="0.2">
      <c r="A327" s="13"/>
      <c r="B327" s="13"/>
      <c r="C327" s="13"/>
      <c r="D327" s="13"/>
      <c r="E327" s="13"/>
      <c r="F327" s="13"/>
      <c r="G327" s="13"/>
      <c r="H327" s="13"/>
    </row>
    <row r="328" spans="1:8" s="15" customFormat="1" x14ac:dyDescent="0.2">
      <c r="A328" s="13"/>
      <c r="B328" s="13"/>
      <c r="C328" s="13"/>
      <c r="D328" s="13"/>
      <c r="E328" s="13"/>
      <c r="F328" s="13"/>
      <c r="G328" s="13"/>
      <c r="H328" s="13"/>
    </row>
    <row r="329" spans="1:8" s="15" customFormat="1" x14ac:dyDescent="0.2"/>
    <row r="330" spans="1:8" s="15" customFormat="1" x14ac:dyDescent="0.2"/>
    <row r="331" spans="1:8" s="15" customFormat="1" x14ac:dyDescent="0.2"/>
    <row r="332" spans="1:8" s="15" customFormat="1" x14ac:dyDescent="0.2"/>
    <row r="333" spans="1:8" s="15" customFormat="1" x14ac:dyDescent="0.2"/>
    <row r="334" spans="1:8" s="15" customFormat="1" x14ac:dyDescent="0.2"/>
    <row r="335" spans="1:8" s="15" customFormat="1" x14ac:dyDescent="0.2"/>
    <row r="336" spans="1:8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="15" customFormat="1" x14ac:dyDescent="0.2"/>
    <row r="1842" s="15" customFormat="1" x14ac:dyDescent="0.2"/>
    <row r="1843" s="15" customFormat="1" x14ac:dyDescent="0.2"/>
    <row r="1844" s="15" customFormat="1" x14ac:dyDescent="0.2"/>
    <row r="1845" s="15" customFormat="1" x14ac:dyDescent="0.2"/>
    <row r="1846" s="15" customFormat="1" x14ac:dyDescent="0.2"/>
    <row r="1847" s="15" customFormat="1" x14ac:dyDescent="0.2"/>
    <row r="1848" s="15" customFormat="1" x14ac:dyDescent="0.2"/>
    <row r="1849" s="15" customFormat="1" x14ac:dyDescent="0.2"/>
    <row r="1850" s="15" customFormat="1" x14ac:dyDescent="0.2"/>
    <row r="1851" s="15" customFormat="1" x14ac:dyDescent="0.2"/>
    <row r="1852" s="15" customFormat="1" x14ac:dyDescent="0.2"/>
    <row r="1853" s="15" customFormat="1" x14ac:dyDescent="0.2"/>
    <row r="1854" s="15" customFormat="1" x14ac:dyDescent="0.2"/>
    <row r="1855" s="15" customFormat="1" x14ac:dyDescent="0.2"/>
    <row r="1856" s="15" customFormat="1" x14ac:dyDescent="0.2"/>
    <row r="1857" s="15" customFormat="1" x14ac:dyDescent="0.2"/>
    <row r="1858" s="15" customFormat="1" x14ac:dyDescent="0.2"/>
    <row r="1859" s="15" customFormat="1" x14ac:dyDescent="0.2"/>
    <row r="1860" s="15" customFormat="1" x14ac:dyDescent="0.2"/>
    <row r="1861" s="15" customFormat="1" x14ac:dyDescent="0.2"/>
    <row r="1862" s="15" customFormat="1" x14ac:dyDescent="0.2"/>
    <row r="1863" s="15" customFormat="1" x14ac:dyDescent="0.2"/>
    <row r="1864" s="15" customFormat="1" x14ac:dyDescent="0.2"/>
    <row r="1865" s="15" customFormat="1" x14ac:dyDescent="0.2"/>
    <row r="1866" s="15" customFormat="1" x14ac:dyDescent="0.2"/>
    <row r="1867" s="15" customFormat="1" x14ac:dyDescent="0.2"/>
    <row r="1868" s="15" customFormat="1" x14ac:dyDescent="0.2"/>
    <row r="1869" s="15" customFormat="1" x14ac:dyDescent="0.2"/>
    <row r="1870" s="15" customFormat="1" x14ac:dyDescent="0.2"/>
    <row r="1871" s="15" customFormat="1" x14ac:dyDescent="0.2"/>
    <row r="1872" s="15" customFormat="1" x14ac:dyDescent="0.2"/>
    <row r="1873" s="15" customFormat="1" x14ac:dyDescent="0.2"/>
    <row r="1874" s="15" customFormat="1" x14ac:dyDescent="0.2"/>
    <row r="1875" s="15" customFormat="1" x14ac:dyDescent="0.2"/>
    <row r="1876" s="15" customFormat="1" x14ac:dyDescent="0.2"/>
    <row r="1877" s="15" customFormat="1" x14ac:dyDescent="0.2"/>
    <row r="1878" s="15" customFormat="1" x14ac:dyDescent="0.2"/>
    <row r="1879" s="15" customFormat="1" x14ac:dyDescent="0.2"/>
    <row r="1880" s="15" customFormat="1" x14ac:dyDescent="0.2"/>
    <row r="1881" s="15" customFormat="1" x14ac:dyDescent="0.2"/>
    <row r="1882" s="15" customFormat="1" x14ac:dyDescent="0.2"/>
    <row r="1883" s="15" customFormat="1" x14ac:dyDescent="0.2"/>
    <row r="1884" s="15" customFormat="1" x14ac:dyDescent="0.2"/>
    <row r="1885" s="15" customFormat="1" x14ac:dyDescent="0.2"/>
    <row r="1886" s="15" customFormat="1" x14ac:dyDescent="0.2"/>
    <row r="1887" s="15" customFormat="1" x14ac:dyDescent="0.2"/>
    <row r="1888" s="15" customFormat="1" x14ac:dyDescent="0.2"/>
    <row r="1889" s="15" customFormat="1" x14ac:dyDescent="0.2"/>
    <row r="1890" s="15" customFormat="1" x14ac:dyDescent="0.2"/>
    <row r="1891" s="15" customFormat="1" x14ac:dyDescent="0.2"/>
    <row r="1892" s="15" customFormat="1" x14ac:dyDescent="0.2"/>
    <row r="1893" s="15" customFormat="1" x14ac:dyDescent="0.2"/>
    <row r="1894" s="15" customFormat="1" x14ac:dyDescent="0.2"/>
    <row r="1895" s="15" customFormat="1" x14ac:dyDescent="0.2"/>
    <row r="1896" s="15" customFormat="1" x14ac:dyDescent="0.2"/>
    <row r="1897" s="15" customFormat="1" x14ac:dyDescent="0.2"/>
    <row r="1898" s="15" customFormat="1" x14ac:dyDescent="0.2"/>
    <row r="1899" s="15" customFormat="1" x14ac:dyDescent="0.2"/>
    <row r="1900" s="15" customFormat="1" x14ac:dyDescent="0.2"/>
    <row r="1901" s="15" customFormat="1" x14ac:dyDescent="0.2"/>
    <row r="1902" s="15" customFormat="1" x14ac:dyDescent="0.2"/>
    <row r="1903" s="15" customFormat="1" x14ac:dyDescent="0.2"/>
    <row r="1904" s="15" customFormat="1" x14ac:dyDescent="0.2"/>
    <row r="1905" s="15" customFormat="1" x14ac:dyDescent="0.2"/>
    <row r="1906" s="15" customFormat="1" x14ac:dyDescent="0.2"/>
    <row r="1907" s="15" customFormat="1" x14ac:dyDescent="0.2"/>
    <row r="1908" s="15" customFormat="1" x14ac:dyDescent="0.2"/>
    <row r="1909" s="15" customFormat="1" x14ac:dyDescent="0.2"/>
    <row r="1910" s="15" customFormat="1" x14ac:dyDescent="0.2"/>
    <row r="1911" s="15" customFormat="1" x14ac:dyDescent="0.2"/>
    <row r="1912" s="15" customFormat="1" x14ac:dyDescent="0.2"/>
    <row r="1913" s="15" customFormat="1" x14ac:dyDescent="0.2"/>
    <row r="1914" s="15" customFormat="1" x14ac:dyDescent="0.2"/>
    <row r="1915" s="15" customFormat="1" x14ac:dyDescent="0.2"/>
    <row r="1916" s="15" customFormat="1" x14ac:dyDescent="0.2"/>
    <row r="1917" s="15" customFormat="1" x14ac:dyDescent="0.2"/>
    <row r="1918" s="15" customFormat="1" x14ac:dyDescent="0.2"/>
    <row r="1919" s="15" customFormat="1" x14ac:dyDescent="0.2"/>
    <row r="1920" s="15" customFormat="1" x14ac:dyDescent="0.2"/>
    <row r="1921" s="15" customFormat="1" x14ac:dyDescent="0.2"/>
    <row r="1922" s="15" customFormat="1" x14ac:dyDescent="0.2"/>
    <row r="1923" s="15" customFormat="1" x14ac:dyDescent="0.2"/>
    <row r="1924" s="15" customFormat="1" x14ac:dyDescent="0.2"/>
    <row r="1925" s="15" customFormat="1" x14ac:dyDescent="0.2"/>
    <row r="1926" s="15" customFormat="1" x14ac:dyDescent="0.2"/>
    <row r="1927" s="15" customFormat="1" x14ac:dyDescent="0.2"/>
    <row r="1928" s="15" customFormat="1" x14ac:dyDescent="0.2"/>
    <row r="1929" s="15" customFormat="1" x14ac:dyDescent="0.2"/>
    <row r="1930" s="15" customFormat="1" x14ac:dyDescent="0.2"/>
    <row r="1931" s="15" customFormat="1" x14ac:dyDescent="0.2"/>
    <row r="1932" s="15" customFormat="1" x14ac:dyDescent="0.2"/>
    <row r="1933" s="15" customFormat="1" x14ac:dyDescent="0.2"/>
    <row r="1934" s="15" customFormat="1" x14ac:dyDescent="0.2"/>
    <row r="1935" s="15" customFormat="1" x14ac:dyDescent="0.2"/>
    <row r="1936" s="15" customFormat="1" x14ac:dyDescent="0.2"/>
    <row r="1937" s="15" customFormat="1" x14ac:dyDescent="0.2"/>
    <row r="1938" s="15" customFormat="1" x14ac:dyDescent="0.2"/>
    <row r="1939" s="15" customFormat="1" x14ac:dyDescent="0.2"/>
    <row r="1940" s="15" customFormat="1" x14ac:dyDescent="0.2"/>
    <row r="1941" s="15" customFormat="1" x14ac:dyDescent="0.2"/>
    <row r="1942" s="15" customFormat="1" x14ac:dyDescent="0.2"/>
    <row r="1943" s="15" customFormat="1" x14ac:dyDescent="0.2"/>
    <row r="1944" s="15" customFormat="1" x14ac:dyDescent="0.2"/>
    <row r="1945" s="15" customFormat="1" x14ac:dyDescent="0.2"/>
    <row r="1946" s="15" customFormat="1" x14ac:dyDescent="0.2"/>
    <row r="1947" s="15" customFormat="1" x14ac:dyDescent="0.2"/>
    <row r="1948" s="15" customFormat="1" x14ac:dyDescent="0.2"/>
    <row r="1949" s="15" customFormat="1" x14ac:dyDescent="0.2"/>
    <row r="1950" s="15" customFormat="1" x14ac:dyDescent="0.2"/>
    <row r="1951" s="15" customFormat="1" x14ac:dyDescent="0.2"/>
    <row r="1952" s="15" customFormat="1" x14ac:dyDescent="0.2"/>
    <row r="1953" s="15" customFormat="1" x14ac:dyDescent="0.2"/>
    <row r="1954" s="15" customFormat="1" x14ac:dyDescent="0.2"/>
    <row r="1955" s="15" customFormat="1" x14ac:dyDescent="0.2"/>
    <row r="1956" s="15" customFormat="1" x14ac:dyDescent="0.2"/>
    <row r="1957" s="15" customFormat="1" x14ac:dyDescent="0.2"/>
    <row r="1958" s="15" customFormat="1" x14ac:dyDescent="0.2"/>
    <row r="1959" s="15" customFormat="1" x14ac:dyDescent="0.2"/>
    <row r="1960" s="15" customFormat="1" x14ac:dyDescent="0.2"/>
    <row r="1961" s="15" customFormat="1" x14ac:dyDescent="0.2"/>
    <row r="1962" s="15" customFormat="1" x14ac:dyDescent="0.2"/>
    <row r="1963" s="15" customFormat="1" x14ac:dyDescent="0.2"/>
    <row r="1964" s="15" customFormat="1" x14ac:dyDescent="0.2"/>
    <row r="1965" s="15" customFormat="1" x14ac:dyDescent="0.2"/>
    <row r="1966" s="15" customFormat="1" x14ac:dyDescent="0.2"/>
    <row r="1967" s="15" customFormat="1" x14ac:dyDescent="0.2"/>
    <row r="1968" s="15" customFormat="1" x14ac:dyDescent="0.2"/>
    <row r="1969" s="15" customFormat="1" x14ac:dyDescent="0.2"/>
    <row r="1970" s="15" customFormat="1" x14ac:dyDescent="0.2"/>
    <row r="1971" s="15" customFormat="1" x14ac:dyDescent="0.2"/>
    <row r="1972" s="15" customFormat="1" x14ac:dyDescent="0.2"/>
    <row r="1973" s="15" customFormat="1" x14ac:dyDescent="0.2"/>
    <row r="1974" s="15" customFormat="1" x14ac:dyDescent="0.2"/>
    <row r="1975" s="15" customFormat="1" x14ac:dyDescent="0.2"/>
    <row r="1976" s="15" customFormat="1" x14ac:dyDescent="0.2"/>
    <row r="1977" s="15" customFormat="1" x14ac:dyDescent="0.2"/>
    <row r="1978" s="15" customFormat="1" x14ac:dyDescent="0.2"/>
    <row r="1979" s="15" customFormat="1" x14ac:dyDescent="0.2"/>
    <row r="1980" s="15" customFormat="1" x14ac:dyDescent="0.2"/>
    <row r="1981" s="15" customFormat="1" x14ac:dyDescent="0.2"/>
    <row r="1982" s="15" customFormat="1" x14ac:dyDescent="0.2"/>
    <row r="1983" s="15" customFormat="1" x14ac:dyDescent="0.2"/>
    <row r="1984" s="15" customFormat="1" x14ac:dyDescent="0.2"/>
    <row r="1985" s="15" customFormat="1" x14ac:dyDescent="0.2"/>
    <row r="1986" s="15" customFormat="1" x14ac:dyDescent="0.2"/>
    <row r="1987" s="15" customFormat="1" x14ac:dyDescent="0.2"/>
    <row r="1988" s="15" customFormat="1" x14ac:dyDescent="0.2"/>
    <row r="1989" s="15" customFormat="1" x14ac:dyDescent="0.2"/>
    <row r="1990" s="15" customFormat="1" x14ac:dyDescent="0.2"/>
    <row r="1991" s="15" customFormat="1" x14ac:dyDescent="0.2"/>
    <row r="1992" s="15" customFormat="1" x14ac:dyDescent="0.2"/>
    <row r="1993" s="15" customFormat="1" x14ac:dyDescent="0.2"/>
    <row r="1994" s="15" customFormat="1" x14ac:dyDescent="0.2"/>
    <row r="1995" s="15" customFormat="1" x14ac:dyDescent="0.2"/>
    <row r="1996" s="15" customFormat="1" x14ac:dyDescent="0.2"/>
    <row r="1997" s="15" customFormat="1" x14ac:dyDescent="0.2"/>
    <row r="1998" s="15" customFormat="1" x14ac:dyDescent="0.2"/>
    <row r="1999" s="15" customFormat="1" x14ac:dyDescent="0.2"/>
    <row r="2000" s="15" customFormat="1" x14ac:dyDescent="0.2"/>
    <row r="2001" s="15" customFormat="1" x14ac:dyDescent="0.2"/>
    <row r="2002" s="15" customFormat="1" x14ac:dyDescent="0.2"/>
    <row r="2003" s="15" customFormat="1" x14ac:dyDescent="0.2"/>
    <row r="2004" s="15" customFormat="1" x14ac:dyDescent="0.2"/>
    <row r="2005" s="15" customFormat="1" x14ac:dyDescent="0.2"/>
    <row r="2006" s="15" customFormat="1" x14ac:dyDescent="0.2"/>
    <row r="2007" s="15" customFormat="1" x14ac:dyDescent="0.2"/>
    <row r="2008" s="15" customFormat="1" x14ac:dyDescent="0.2"/>
    <row r="2009" s="15" customFormat="1" x14ac:dyDescent="0.2"/>
    <row r="2010" s="15" customFormat="1" x14ac:dyDescent="0.2"/>
    <row r="2011" s="15" customFormat="1" x14ac:dyDescent="0.2"/>
    <row r="2012" s="15" customFormat="1" x14ac:dyDescent="0.2"/>
    <row r="2013" s="15" customFormat="1" x14ac:dyDescent="0.2"/>
    <row r="2014" s="15" customFormat="1" x14ac:dyDescent="0.2"/>
    <row r="2015" s="15" customFormat="1" x14ac:dyDescent="0.2"/>
    <row r="2016" s="15" customFormat="1" x14ac:dyDescent="0.2"/>
    <row r="2017" s="15" customFormat="1" x14ac:dyDescent="0.2"/>
    <row r="2018" s="15" customFormat="1" x14ac:dyDescent="0.2"/>
    <row r="2019" s="15" customFormat="1" x14ac:dyDescent="0.2"/>
    <row r="2020" s="15" customFormat="1" x14ac:dyDescent="0.2"/>
    <row r="2021" s="15" customFormat="1" x14ac:dyDescent="0.2"/>
    <row r="2022" s="15" customFormat="1" x14ac:dyDescent="0.2"/>
    <row r="2023" s="15" customFormat="1" x14ac:dyDescent="0.2"/>
    <row r="2024" s="15" customFormat="1" x14ac:dyDescent="0.2"/>
    <row r="2025" s="15" customFormat="1" x14ac:dyDescent="0.2"/>
    <row r="2026" s="15" customFormat="1" x14ac:dyDescent="0.2"/>
    <row r="2027" s="15" customFormat="1" x14ac:dyDescent="0.2"/>
    <row r="2028" s="15" customFormat="1" x14ac:dyDescent="0.2"/>
    <row r="2029" s="15" customFormat="1" x14ac:dyDescent="0.2"/>
    <row r="2030" s="15" customFormat="1" x14ac:dyDescent="0.2"/>
    <row r="2031" s="15" customFormat="1" x14ac:dyDescent="0.2"/>
    <row r="2032" s="15" customFormat="1" x14ac:dyDescent="0.2"/>
    <row r="2033" s="15" customFormat="1" x14ac:dyDescent="0.2"/>
    <row r="2034" s="15" customFormat="1" x14ac:dyDescent="0.2"/>
    <row r="2035" s="15" customFormat="1" x14ac:dyDescent="0.2"/>
    <row r="2036" s="15" customFormat="1" x14ac:dyDescent="0.2"/>
    <row r="2037" s="15" customFormat="1" x14ac:dyDescent="0.2"/>
    <row r="2038" s="15" customFormat="1" x14ac:dyDescent="0.2"/>
    <row r="2039" s="15" customFormat="1" x14ac:dyDescent="0.2"/>
    <row r="2040" s="15" customFormat="1" x14ac:dyDescent="0.2"/>
    <row r="2041" s="15" customFormat="1" x14ac:dyDescent="0.2"/>
    <row r="2042" s="15" customFormat="1" x14ac:dyDescent="0.2"/>
    <row r="2043" s="15" customFormat="1" x14ac:dyDescent="0.2"/>
    <row r="2044" s="15" customFormat="1" x14ac:dyDescent="0.2"/>
    <row r="2045" s="15" customFormat="1" x14ac:dyDescent="0.2"/>
    <row r="2046" s="15" customFormat="1" x14ac:dyDescent="0.2"/>
    <row r="2047" s="15" customFormat="1" x14ac:dyDescent="0.2"/>
    <row r="2048" s="15" customFormat="1" x14ac:dyDescent="0.2"/>
    <row r="2049" s="15" customFormat="1" x14ac:dyDescent="0.2"/>
    <row r="2050" s="15" customFormat="1" x14ac:dyDescent="0.2"/>
    <row r="2051" s="15" customFormat="1" x14ac:dyDescent="0.2"/>
    <row r="2052" s="15" customFormat="1" x14ac:dyDescent="0.2"/>
    <row r="2053" s="15" customFormat="1" x14ac:dyDescent="0.2"/>
    <row r="2054" s="15" customFormat="1" x14ac:dyDescent="0.2"/>
    <row r="2055" s="15" customFormat="1" x14ac:dyDescent="0.2"/>
    <row r="2056" s="15" customFormat="1" x14ac:dyDescent="0.2"/>
    <row r="2057" s="15" customFormat="1" x14ac:dyDescent="0.2"/>
    <row r="2058" s="15" customFormat="1" x14ac:dyDescent="0.2"/>
    <row r="2059" s="15" customFormat="1" x14ac:dyDescent="0.2"/>
    <row r="2060" s="15" customFormat="1" x14ac:dyDescent="0.2"/>
    <row r="2061" s="15" customFormat="1" x14ac:dyDescent="0.2"/>
    <row r="2062" s="15" customFormat="1" x14ac:dyDescent="0.2"/>
    <row r="2063" s="15" customFormat="1" x14ac:dyDescent="0.2"/>
    <row r="2064" s="15" customFormat="1" x14ac:dyDescent="0.2"/>
    <row r="2065" s="15" customFormat="1" x14ac:dyDescent="0.2"/>
    <row r="2066" s="15" customFormat="1" x14ac:dyDescent="0.2"/>
    <row r="2067" s="15" customFormat="1" x14ac:dyDescent="0.2"/>
    <row r="2068" s="15" customFormat="1" x14ac:dyDescent="0.2"/>
    <row r="2069" s="15" customFormat="1" x14ac:dyDescent="0.2"/>
    <row r="2070" s="15" customFormat="1" x14ac:dyDescent="0.2"/>
    <row r="2071" s="15" customFormat="1" x14ac:dyDescent="0.2"/>
    <row r="2072" s="15" customFormat="1" x14ac:dyDescent="0.2"/>
    <row r="2073" s="15" customFormat="1" x14ac:dyDescent="0.2"/>
    <row r="2074" s="15" customFormat="1" x14ac:dyDescent="0.2"/>
    <row r="2075" s="15" customFormat="1" x14ac:dyDescent="0.2"/>
    <row r="2076" s="15" customFormat="1" x14ac:dyDescent="0.2"/>
    <row r="2077" s="15" customFormat="1" x14ac:dyDescent="0.2"/>
    <row r="2078" s="15" customFormat="1" x14ac:dyDescent="0.2"/>
    <row r="2079" s="15" customFormat="1" x14ac:dyDescent="0.2"/>
    <row r="2080" s="15" customFormat="1" x14ac:dyDescent="0.2"/>
    <row r="2081" s="15" customFormat="1" x14ac:dyDescent="0.2"/>
    <row r="2082" s="15" customFormat="1" x14ac:dyDescent="0.2"/>
    <row r="2083" s="15" customFormat="1" x14ac:dyDescent="0.2"/>
    <row r="2084" s="15" customFormat="1" x14ac:dyDescent="0.2"/>
    <row r="2085" s="15" customFormat="1" x14ac:dyDescent="0.2"/>
    <row r="2086" s="15" customFormat="1" x14ac:dyDescent="0.2"/>
    <row r="2087" s="15" customFormat="1" x14ac:dyDescent="0.2"/>
    <row r="2088" s="15" customFormat="1" x14ac:dyDescent="0.2"/>
    <row r="2089" s="15" customFormat="1" x14ac:dyDescent="0.2"/>
    <row r="2090" s="15" customFormat="1" x14ac:dyDescent="0.2"/>
    <row r="2091" s="15" customFormat="1" x14ac:dyDescent="0.2"/>
    <row r="2092" s="15" customFormat="1" x14ac:dyDescent="0.2"/>
    <row r="2093" s="15" customFormat="1" x14ac:dyDescent="0.2"/>
    <row r="2094" s="15" customFormat="1" x14ac:dyDescent="0.2"/>
    <row r="2095" s="15" customFormat="1" x14ac:dyDescent="0.2"/>
    <row r="2096" s="15" customFormat="1" x14ac:dyDescent="0.2"/>
    <row r="2097" s="15" customFormat="1" x14ac:dyDescent="0.2"/>
    <row r="2098" s="15" customFormat="1" x14ac:dyDescent="0.2"/>
    <row r="2099" s="15" customFormat="1" x14ac:dyDescent="0.2"/>
    <row r="2100" s="15" customFormat="1" x14ac:dyDescent="0.2"/>
    <row r="2101" s="15" customFormat="1" x14ac:dyDescent="0.2"/>
    <row r="2102" s="15" customFormat="1" x14ac:dyDescent="0.2"/>
    <row r="2103" s="15" customFormat="1" x14ac:dyDescent="0.2"/>
    <row r="2104" s="15" customFormat="1" x14ac:dyDescent="0.2"/>
    <row r="2105" s="15" customFormat="1" x14ac:dyDescent="0.2"/>
    <row r="2106" s="15" customFormat="1" x14ac:dyDescent="0.2"/>
    <row r="2107" s="15" customFormat="1" x14ac:dyDescent="0.2"/>
    <row r="2108" s="15" customFormat="1" x14ac:dyDescent="0.2"/>
    <row r="2109" s="15" customFormat="1" x14ac:dyDescent="0.2"/>
    <row r="2110" s="15" customFormat="1" x14ac:dyDescent="0.2"/>
    <row r="2111" s="15" customFormat="1" x14ac:dyDescent="0.2"/>
    <row r="2112" s="15" customFormat="1" x14ac:dyDescent="0.2"/>
    <row r="2113" s="15" customFormat="1" x14ac:dyDescent="0.2"/>
    <row r="2114" s="15" customFormat="1" x14ac:dyDescent="0.2"/>
    <row r="2115" s="15" customFormat="1" x14ac:dyDescent="0.2"/>
    <row r="2116" s="15" customFormat="1" x14ac:dyDescent="0.2"/>
    <row r="2117" s="15" customFormat="1" x14ac:dyDescent="0.2"/>
    <row r="2118" s="15" customFormat="1" x14ac:dyDescent="0.2"/>
    <row r="2119" s="15" customFormat="1" x14ac:dyDescent="0.2"/>
    <row r="2120" s="15" customFormat="1" x14ac:dyDescent="0.2"/>
    <row r="2121" s="15" customFormat="1" x14ac:dyDescent="0.2"/>
    <row r="2122" s="15" customFormat="1" x14ac:dyDescent="0.2"/>
    <row r="2123" s="15" customFormat="1" x14ac:dyDescent="0.2"/>
    <row r="2124" s="15" customFormat="1" x14ac:dyDescent="0.2"/>
    <row r="2125" s="15" customFormat="1" x14ac:dyDescent="0.2"/>
    <row r="2126" s="15" customFormat="1" x14ac:dyDescent="0.2"/>
    <row r="2127" s="15" customFormat="1" x14ac:dyDescent="0.2"/>
    <row r="2128" s="15" customFormat="1" x14ac:dyDescent="0.2"/>
    <row r="2129" s="15" customFormat="1" x14ac:dyDescent="0.2"/>
    <row r="2130" s="15" customFormat="1" x14ac:dyDescent="0.2"/>
    <row r="2131" s="15" customFormat="1" x14ac:dyDescent="0.2"/>
    <row r="2132" s="15" customFormat="1" x14ac:dyDescent="0.2"/>
    <row r="2133" s="15" customFormat="1" x14ac:dyDescent="0.2"/>
    <row r="2134" s="15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  <row r="2335" s="15" customFormat="1" x14ac:dyDescent="0.2"/>
    <row r="2336" s="15" customFormat="1" x14ac:dyDescent="0.2"/>
    <row r="2337" s="15" customFormat="1" x14ac:dyDescent="0.2"/>
    <row r="2338" s="15" customFormat="1" x14ac:dyDescent="0.2"/>
    <row r="2339" s="15" customFormat="1" x14ac:dyDescent="0.2"/>
    <row r="2340" s="15" customFormat="1" x14ac:dyDescent="0.2"/>
    <row r="2341" s="15" customFormat="1" x14ac:dyDescent="0.2"/>
    <row r="2342" s="15" customFormat="1" x14ac:dyDescent="0.2"/>
    <row r="2343" s="15" customFormat="1" x14ac:dyDescent="0.2"/>
    <row r="2344" s="15" customFormat="1" x14ac:dyDescent="0.2"/>
    <row r="2345" s="15" customFormat="1" x14ac:dyDescent="0.2"/>
    <row r="2346" s="15" customFormat="1" x14ac:dyDescent="0.2"/>
    <row r="2347" s="15" customFormat="1" x14ac:dyDescent="0.2"/>
    <row r="2348" s="15" customFormat="1" x14ac:dyDescent="0.2"/>
    <row r="2349" s="15" customFormat="1" x14ac:dyDescent="0.2"/>
    <row r="2350" s="15" customFormat="1" x14ac:dyDescent="0.2"/>
    <row r="2351" s="15" customFormat="1" x14ac:dyDescent="0.2"/>
    <row r="2352" s="15" customFormat="1" x14ac:dyDescent="0.2"/>
    <row r="2353" s="15" customFormat="1" x14ac:dyDescent="0.2"/>
    <row r="2354" s="15" customFormat="1" x14ac:dyDescent="0.2"/>
    <row r="2355" s="15" customFormat="1" x14ac:dyDescent="0.2"/>
    <row r="2356" s="15" customFormat="1" x14ac:dyDescent="0.2"/>
    <row r="2357" s="15" customFormat="1" x14ac:dyDescent="0.2"/>
    <row r="2358" s="15" customFormat="1" x14ac:dyDescent="0.2"/>
    <row r="2359" s="15" customFormat="1" x14ac:dyDescent="0.2"/>
    <row r="2360" s="15" customFormat="1" x14ac:dyDescent="0.2"/>
    <row r="2361" s="15" customFormat="1" x14ac:dyDescent="0.2"/>
    <row r="2362" s="15" customFormat="1" x14ac:dyDescent="0.2"/>
    <row r="2363" s="15" customFormat="1" x14ac:dyDescent="0.2"/>
    <row r="2364" s="15" customFormat="1" x14ac:dyDescent="0.2"/>
    <row r="2365" s="15" customFormat="1" x14ac:dyDescent="0.2"/>
    <row r="2366" s="15" customFormat="1" x14ac:dyDescent="0.2"/>
    <row r="2367" s="15" customFormat="1" x14ac:dyDescent="0.2"/>
    <row r="2368" s="15" customFormat="1" x14ac:dyDescent="0.2"/>
    <row r="2369" s="15" customFormat="1" x14ac:dyDescent="0.2"/>
    <row r="2370" s="15" customFormat="1" x14ac:dyDescent="0.2"/>
    <row r="2371" s="15" customFormat="1" x14ac:dyDescent="0.2"/>
    <row r="2372" s="15" customFormat="1" x14ac:dyDescent="0.2"/>
    <row r="2373" s="15" customFormat="1" x14ac:dyDescent="0.2"/>
    <row r="2374" s="15" customFormat="1" x14ac:dyDescent="0.2"/>
    <row r="2375" s="15" customFormat="1" x14ac:dyDescent="0.2"/>
    <row r="2376" s="15" customFormat="1" x14ac:dyDescent="0.2"/>
    <row r="2377" s="15" customFormat="1" x14ac:dyDescent="0.2"/>
    <row r="2378" s="15" customFormat="1" x14ac:dyDescent="0.2"/>
    <row r="2379" s="15" customFormat="1" x14ac:dyDescent="0.2"/>
    <row r="2380" s="15" customFormat="1" x14ac:dyDescent="0.2"/>
    <row r="2381" s="15" customFormat="1" x14ac:dyDescent="0.2"/>
    <row r="2382" s="15" customFormat="1" x14ac:dyDescent="0.2"/>
    <row r="2383" s="15" customFormat="1" x14ac:dyDescent="0.2"/>
    <row r="2384" s="15" customFormat="1" x14ac:dyDescent="0.2"/>
    <row r="2385" s="15" customFormat="1" x14ac:dyDescent="0.2"/>
    <row r="2386" s="15" customFormat="1" x14ac:dyDescent="0.2"/>
    <row r="2387" s="15" customFormat="1" x14ac:dyDescent="0.2"/>
    <row r="2388" s="15" customFormat="1" x14ac:dyDescent="0.2"/>
    <row r="2389" s="15" customFormat="1" x14ac:dyDescent="0.2"/>
    <row r="2390" s="15" customFormat="1" x14ac:dyDescent="0.2"/>
    <row r="2391" s="15" customFormat="1" x14ac:dyDescent="0.2"/>
    <row r="2392" s="15" customFormat="1" x14ac:dyDescent="0.2"/>
    <row r="2393" s="15" customFormat="1" x14ac:dyDescent="0.2"/>
    <row r="2394" s="15" customFormat="1" x14ac:dyDescent="0.2"/>
    <row r="2395" s="15" customFormat="1" x14ac:dyDescent="0.2"/>
    <row r="2396" s="15" customFormat="1" x14ac:dyDescent="0.2"/>
    <row r="2397" s="15" customFormat="1" x14ac:dyDescent="0.2"/>
    <row r="2398" s="15" customFormat="1" x14ac:dyDescent="0.2"/>
    <row r="2399" s="15" customFormat="1" x14ac:dyDescent="0.2"/>
    <row r="2400" s="15" customFormat="1" x14ac:dyDescent="0.2"/>
    <row r="2401" s="15" customFormat="1" x14ac:dyDescent="0.2"/>
    <row r="2402" s="15" customFormat="1" x14ac:dyDescent="0.2"/>
    <row r="2403" s="15" customFormat="1" x14ac:dyDescent="0.2"/>
    <row r="2404" s="15" customFormat="1" x14ac:dyDescent="0.2"/>
    <row r="2405" s="15" customFormat="1" x14ac:dyDescent="0.2"/>
    <row r="2406" s="15" customFormat="1" x14ac:dyDescent="0.2"/>
    <row r="2407" s="15" customFormat="1" x14ac:dyDescent="0.2"/>
    <row r="2408" s="15" customFormat="1" x14ac:dyDescent="0.2"/>
    <row r="2409" s="15" customFormat="1" x14ac:dyDescent="0.2"/>
    <row r="2410" s="15" customFormat="1" x14ac:dyDescent="0.2"/>
    <row r="2411" s="15" customFormat="1" x14ac:dyDescent="0.2"/>
    <row r="2412" s="15" customFormat="1" x14ac:dyDescent="0.2"/>
    <row r="2413" s="15" customFormat="1" x14ac:dyDescent="0.2"/>
    <row r="2414" s="15" customFormat="1" x14ac:dyDescent="0.2"/>
    <row r="2415" s="15" customFormat="1" x14ac:dyDescent="0.2"/>
    <row r="2416" s="15" customFormat="1" x14ac:dyDescent="0.2"/>
    <row r="2417" s="15" customFormat="1" x14ac:dyDescent="0.2"/>
    <row r="2418" s="15" customFormat="1" x14ac:dyDescent="0.2"/>
    <row r="2419" s="15" customFormat="1" x14ac:dyDescent="0.2"/>
    <row r="2420" s="15" customFormat="1" x14ac:dyDescent="0.2"/>
    <row r="2421" s="15" customFormat="1" x14ac:dyDescent="0.2"/>
    <row r="2422" s="15" customFormat="1" x14ac:dyDescent="0.2"/>
    <row r="2423" s="15" customFormat="1" x14ac:dyDescent="0.2"/>
    <row r="2424" s="15" customFormat="1" x14ac:dyDescent="0.2"/>
    <row r="2425" s="15" customFormat="1" x14ac:dyDescent="0.2"/>
    <row r="2426" s="15" customFormat="1" x14ac:dyDescent="0.2"/>
    <row r="2427" s="15" customFormat="1" x14ac:dyDescent="0.2"/>
    <row r="2428" s="15" customFormat="1" x14ac:dyDescent="0.2"/>
    <row r="2429" s="15" customFormat="1" x14ac:dyDescent="0.2"/>
    <row r="2430" s="15" customFormat="1" x14ac:dyDescent="0.2"/>
    <row r="2431" s="15" customFormat="1" x14ac:dyDescent="0.2"/>
    <row r="2432" s="15" customFormat="1" x14ac:dyDescent="0.2"/>
    <row r="2433" s="15" customFormat="1" x14ac:dyDescent="0.2"/>
    <row r="2434" s="15" customFormat="1" x14ac:dyDescent="0.2"/>
    <row r="2435" s="15" customFormat="1" x14ac:dyDescent="0.2"/>
    <row r="2436" s="15" customFormat="1" x14ac:dyDescent="0.2"/>
    <row r="2437" s="15" customFormat="1" x14ac:dyDescent="0.2"/>
    <row r="2438" s="15" customFormat="1" x14ac:dyDescent="0.2"/>
    <row r="2439" s="15" customFormat="1" x14ac:dyDescent="0.2"/>
    <row r="2440" s="15" customFormat="1" x14ac:dyDescent="0.2"/>
    <row r="2441" s="15" customFormat="1" x14ac:dyDescent="0.2"/>
    <row r="2442" s="15" customFormat="1" x14ac:dyDescent="0.2"/>
    <row r="2443" s="15" customFormat="1" x14ac:dyDescent="0.2"/>
    <row r="2444" s="15" customFormat="1" x14ac:dyDescent="0.2"/>
    <row r="2445" s="15" customFormat="1" x14ac:dyDescent="0.2"/>
    <row r="2446" s="15" customFormat="1" x14ac:dyDescent="0.2"/>
    <row r="2447" s="15" customFormat="1" x14ac:dyDescent="0.2"/>
    <row r="2448" s="15" customFormat="1" x14ac:dyDescent="0.2"/>
    <row r="2449" s="15" customFormat="1" x14ac:dyDescent="0.2"/>
    <row r="2450" s="15" customFormat="1" x14ac:dyDescent="0.2"/>
    <row r="2451" s="15" customFormat="1" x14ac:dyDescent="0.2"/>
    <row r="2452" s="15" customFormat="1" x14ac:dyDescent="0.2"/>
    <row r="2453" s="15" customFormat="1" x14ac:dyDescent="0.2"/>
    <row r="2454" s="15" customFormat="1" x14ac:dyDescent="0.2"/>
    <row r="2455" s="15" customFormat="1" x14ac:dyDescent="0.2"/>
    <row r="2456" s="15" customFormat="1" x14ac:dyDescent="0.2"/>
    <row r="2457" s="15" customFormat="1" x14ac:dyDescent="0.2"/>
    <row r="2458" s="15" customFormat="1" x14ac:dyDescent="0.2"/>
    <row r="2459" s="15" customFormat="1" x14ac:dyDescent="0.2"/>
    <row r="2460" s="15" customFormat="1" x14ac:dyDescent="0.2"/>
    <row r="2461" s="15" customFormat="1" x14ac:dyDescent="0.2"/>
    <row r="2462" s="15" customFormat="1" x14ac:dyDescent="0.2"/>
    <row r="2463" s="15" customFormat="1" x14ac:dyDescent="0.2"/>
    <row r="2464" s="15" customFormat="1" x14ac:dyDescent="0.2"/>
    <row r="2465" s="15" customFormat="1" x14ac:dyDescent="0.2"/>
    <row r="2466" s="15" customFormat="1" x14ac:dyDescent="0.2"/>
    <row r="2467" s="15" customFormat="1" x14ac:dyDescent="0.2"/>
    <row r="2468" s="15" customFormat="1" x14ac:dyDescent="0.2"/>
    <row r="2469" s="15" customFormat="1" x14ac:dyDescent="0.2"/>
    <row r="2470" s="15" customFormat="1" x14ac:dyDescent="0.2"/>
    <row r="2471" s="15" customFormat="1" x14ac:dyDescent="0.2"/>
    <row r="2472" s="15" customFormat="1" x14ac:dyDescent="0.2"/>
    <row r="2473" s="15" customFormat="1" x14ac:dyDescent="0.2"/>
    <row r="2474" s="15" customFormat="1" x14ac:dyDescent="0.2"/>
    <row r="2475" s="15" customFormat="1" x14ac:dyDescent="0.2"/>
    <row r="2476" s="15" customFormat="1" x14ac:dyDescent="0.2"/>
    <row r="2477" s="15" customFormat="1" x14ac:dyDescent="0.2"/>
    <row r="2478" s="15" customFormat="1" x14ac:dyDescent="0.2"/>
    <row r="2479" s="15" customFormat="1" x14ac:dyDescent="0.2"/>
    <row r="2480" s="15" customFormat="1" x14ac:dyDescent="0.2"/>
    <row r="2481" s="15" customFormat="1" x14ac:dyDescent="0.2"/>
    <row r="2482" s="15" customFormat="1" x14ac:dyDescent="0.2"/>
    <row r="2483" s="15" customFormat="1" x14ac:dyDescent="0.2"/>
    <row r="2484" s="15" customFormat="1" x14ac:dyDescent="0.2"/>
    <row r="2485" s="15" customFormat="1" x14ac:dyDescent="0.2"/>
    <row r="2486" s="15" customFormat="1" x14ac:dyDescent="0.2"/>
    <row r="2487" s="15" customFormat="1" x14ac:dyDescent="0.2"/>
    <row r="2488" s="15" customFormat="1" x14ac:dyDescent="0.2"/>
    <row r="2489" s="15" customFormat="1" x14ac:dyDescent="0.2"/>
    <row r="2490" s="15" customFormat="1" x14ac:dyDescent="0.2"/>
    <row r="2491" s="15" customFormat="1" x14ac:dyDescent="0.2"/>
    <row r="2492" s="15" customFormat="1" x14ac:dyDescent="0.2"/>
    <row r="2493" s="15" customFormat="1" x14ac:dyDescent="0.2"/>
    <row r="2494" s="15" customFormat="1" x14ac:dyDescent="0.2"/>
    <row r="2495" s="15" customFormat="1" x14ac:dyDescent="0.2"/>
    <row r="2496" s="15" customFormat="1" x14ac:dyDescent="0.2"/>
    <row r="2497" s="15" customFormat="1" x14ac:dyDescent="0.2"/>
    <row r="2498" s="15" customFormat="1" x14ac:dyDescent="0.2"/>
    <row r="2499" s="15" customFormat="1" x14ac:dyDescent="0.2"/>
    <row r="2500" s="15" customFormat="1" x14ac:dyDescent="0.2"/>
    <row r="2501" s="15" customFormat="1" x14ac:dyDescent="0.2"/>
    <row r="2502" s="15" customFormat="1" x14ac:dyDescent="0.2"/>
    <row r="2503" s="15" customFormat="1" x14ac:dyDescent="0.2"/>
    <row r="2504" s="15" customFormat="1" x14ac:dyDescent="0.2"/>
    <row r="2505" s="15" customFormat="1" x14ac:dyDescent="0.2"/>
    <row r="2506" s="15" customFormat="1" x14ac:dyDescent="0.2"/>
    <row r="2507" s="15" customFormat="1" x14ac:dyDescent="0.2"/>
    <row r="2508" s="15" customFormat="1" x14ac:dyDescent="0.2"/>
    <row r="2509" s="15" customFormat="1" x14ac:dyDescent="0.2"/>
    <row r="2510" s="15" customFormat="1" x14ac:dyDescent="0.2"/>
    <row r="2511" s="15" customFormat="1" x14ac:dyDescent="0.2"/>
    <row r="2512" s="15" customFormat="1" x14ac:dyDescent="0.2"/>
    <row r="2513" s="15" customFormat="1" x14ac:dyDescent="0.2"/>
    <row r="2514" s="15" customFormat="1" x14ac:dyDescent="0.2"/>
    <row r="2515" s="15" customFormat="1" x14ac:dyDescent="0.2"/>
    <row r="2516" s="15" customFormat="1" x14ac:dyDescent="0.2"/>
    <row r="2517" s="15" customFormat="1" x14ac:dyDescent="0.2"/>
    <row r="2518" s="15" customFormat="1" x14ac:dyDescent="0.2"/>
    <row r="2519" s="15" customFormat="1" x14ac:dyDescent="0.2"/>
    <row r="2520" s="15" customFormat="1" x14ac:dyDescent="0.2"/>
    <row r="2521" s="15" customFormat="1" x14ac:dyDescent="0.2"/>
    <row r="2522" s="15" customFormat="1" x14ac:dyDescent="0.2"/>
    <row r="2523" s="15" customFormat="1" x14ac:dyDescent="0.2"/>
    <row r="2524" s="15" customFormat="1" x14ac:dyDescent="0.2"/>
    <row r="2525" s="15" customFormat="1" x14ac:dyDescent="0.2"/>
    <row r="2526" s="15" customFormat="1" x14ac:dyDescent="0.2"/>
    <row r="2527" s="15" customFormat="1" x14ac:dyDescent="0.2"/>
    <row r="2528" s="15" customFormat="1" x14ac:dyDescent="0.2"/>
    <row r="2529" s="15" customFormat="1" x14ac:dyDescent="0.2"/>
    <row r="2530" s="15" customFormat="1" x14ac:dyDescent="0.2"/>
    <row r="2531" s="15" customFormat="1" x14ac:dyDescent="0.2"/>
    <row r="2532" s="15" customFormat="1" x14ac:dyDescent="0.2"/>
    <row r="2533" s="15" customFormat="1" x14ac:dyDescent="0.2"/>
    <row r="2534" s="15" customFormat="1" x14ac:dyDescent="0.2"/>
    <row r="2535" s="15" customFormat="1" x14ac:dyDescent="0.2"/>
    <row r="2536" s="15" customFormat="1" x14ac:dyDescent="0.2"/>
    <row r="2537" s="15" customFormat="1" x14ac:dyDescent="0.2"/>
    <row r="2538" s="15" customFormat="1" x14ac:dyDescent="0.2"/>
    <row r="2539" s="15" customFormat="1" x14ac:dyDescent="0.2"/>
    <row r="2540" s="15" customFormat="1" x14ac:dyDescent="0.2"/>
    <row r="2541" s="15" customFormat="1" x14ac:dyDescent="0.2"/>
    <row r="2542" s="15" customFormat="1" x14ac:dyDescent="0.2"/>
    <row r="2543" s="15" customFormat="1" x14ac:dyDescent="0.2"/>
    <row r="2544" s="15" customFormat="1" x14ac:dyDescent="0.2"/>
    <row r="2545" s="15" customFormat="1" x14ac:dyDescent="0.2"/>
    <row r="2546" s="15" customFormat="1" x14ac:dyDescent="0.2"/>
    <row r="2547" s="15" customFormat="1" x14ac:dyDescent="0.2"/>
    <row r="2548" s="15" customFormat="1" x14ac:dyDescent="0.2"/>
    <row r="2549" s="15" customFormat="1" x14ac:dyDescent="0.2"/>
    <row r="2550" s="15" customFormat="1" x14ac:dyDescent="0.2"/>
    <row r="2551" s="15" customFormat="1" x14ac:dyDescent="0.2"/>
    <row r="2552" s="15" customFormat="1" x14ac:dyDescent="0.2"/>
    <row r="2553" s="15" customFormat="1" x14ac:dyDescent="0.2"/>
    <row r="2554" s="15" customFormat="1" x14ac:dyDescent="0.2"/>
    <row r="2555" s="15" customFormat="1" x14ac:dyDescent="0.2"/>
    <row r="2556" s="15" customFormat="1" x14ac:dyDescent="0.2"/>
    <row r="2557" s="15" customFormat="1" x14ac:dyDescent="0.2"/>
    <row r="2558" s="15" customFormat="1" x14ac:dyDescent="0.2"/>
    <row r="2559" s="15" customFormat="1" x14ac:dyDescent="0.2"/>
    <row r="2560" s="15" customFormat="1" x14ac:dyDescent="0.2"/>
    <row r="2561" s="15" customFormat="1" x14ac:dyDescent="0.2"/>
    <row r="2562" s="15" customFormat="1" x14ac:dyDescent="0.2"/>
    <row r="2563" s="15" customFormat="1" x14ac:dyDescent="0.2"/>
    <row r="2564" s="15" customFormat="1" x14ac:dyDescent="0.2"/>
    <row r="2565" s="15" customFormat="1" x14ac:dyDescent="0.2"/>
    <row r="2566" s="15" customFormat="1" x14ac:dyDescent="0.2"/>
    <row r="2567" s="15" customFormat="1" x14ac:dyDescent="0.2"/>
    <row r="2568" s="15" customFormat="1" x14ac:dyDescent="0.2"/>
    <row r="2569" s="15" customFormat="1" x14ac:dyDescent="0.2"/>
    <row r="2570" s="15" customFormat="1" x14ac:dyDescent="0.2"/>
    <row r="2571" s="15" customFormat="1" x14ac:dyDescent="0.2"/>
    <row r="2572" s="15" customFormat="1" x14ac:dyDescent="0.2"/>
    <row r="2573" s="15" customFormat="1" x14ac:dyDescent="0.2"/>
    <row r="2574" s="15" customFormat="1" x14ac:dyDescent="0.2"/>
    <row r="2575" s="15" customFormat="1" x14ac:dyDescent="0.2"/>
    <row r="2576" s="15" customFormat="1" x14ac:dyDescent="0.2"/>
    <row r="2577" s="15" customFormat="1" x14ac:dyDescent="0.2"/>
    <row r="2578" s="15" customFormat="1" x14ac:dyDescent="0.2"/>
    <row r="2579" s="15" customFormat="1" x14ac:dyDescent="0.2"/>
    <row r="2580" s="15" customFormat="1" x14ac:dyDescent="0.2"/>
    <row r="2581" s="15" customFormat="1" x14ac:dyDescent="0.2"/>
    <row r="2582" s="15" customFormat="1" x14ac:dyDescent="0.2"/>
    <row r="2583" s="15" customFormat="1" x14ac:dyDescent="0.2"/>
    <row r="2584" s="15" customFormat="1" x14ac:dyDescent="0.2"/>
    <row r="2585" s="15" customFormat="1" x14ac:dyDescent="0.2"/>
    <row r="2586" s="15" customFormat="1" x14ac:dyDescent="0.2"/>
    <row r="2587" s="15" customFormat="1" x14ac:dyDescent="0.2"/>
    <row r="2588" s="15" customFormat="1" x14ac:dyDescent="0.2"/>
    <row r="2589" s="15" customFormat="1" x14ac:dyDescent="0.2"/>
    <row r="2590" s="15" customFormat="1" x14ac:dyDescent="0.2"/>
    <row r="2591" s="15" customFormat="1" x14ac:dyDescent="0.2"/>
    <row r="2592" s="15" customFormat="1" x14ac:dyDescent="0.2"/>
    <row r="2593" s="15" customFormat="1" x14ac:dyDescent="0.2"/>
    <row r="2594" s="15" customFormat="1" x14ac:dyDescent="0.2"/>
    <row r="2595" s="15" customFormat="1" x14ac:dyDescent="0.2"/>
    <row r="2596" s="15" customFormat="1" x14ac:dyDescent="0.2"/>
    <row r="2597" s="15" customFormat="1" x14ac:dyDescent="0.2"/>
    <row r="2598" s="15" customFormat="1" x14ac:dyDescent="0.2"/>
    <row r="2599" s="15" customFormat="1" x14ac:dyDescent="0.2"/>
    <row r="2600" s="15" customFormat="1" x14ac:dyDescent="0.2"/>
    <row r="2601" s="15" customFormat="1" x14ac:dyDescent="0.2"/>
    <row r="2602" s="15" customFormat="1" x14ac:dyDescent="0.2"/>
    <row r="2603" s="15" customFormat="1" x14ac:dyDescent="0.2"/>
    <row r="2604" s="15" customFormat="1" x14ac:dyDescent="0.2"/>
    <row r="2605" s="15" customFormat="1" x14ac:dyDescent="0.2"/>
    <row r="2606" s="15" customFormat="1" x14ac:dyDescent="0.2"/>
    <row r="2607" s="15" customFormat="1" x14ac:dyDescent="0.2"/>
    <row r="2608" s="15" customFormat="1" x14ac:dyDescent="0.2"/>
    <row r="2609" s="15" customFormat="1" x14ac:dyDescent="0.2"/>
    <row r="2610" s="15" customFormat="1" x14ac:dyDescent="0.2"/>
    <row r="2611" s="15" customFormat="1" x14ac:dyDescent="0.2"/>
    <row r="2612" s="15" customFormat="1" x14ac:dyDescent="0.2"/>
    <row r="2613" s="15" customFormat="1" x14ac:dyDescent="0.2"/>
    <row r="2614" s="15" customFormat="1" x14ac:dyDescent="0.2"/>
    <row r="2615" s="15" customFormat="1" x14ac:dyDescent="0.2"/>
    <row r="2616" s="15" customFormat="1" x14ac:dyDescent="0.2"/>
    <row r="2617" s="15" customFormat="1" x14ac:dyDescent="0.2"/>
    <row r="2618" s="15" customFormat="1" x14ac:dyDescent="0.2"/>
    <row r="2619" s="15" customFormat="1" x14ac:dyDescent="0.2"/>
    <row r="2620" s="15" customFormat="1" x14ac:dyDescent="0.2"/>
    <row r="2621" s="15" customFormat="1" x14ac:dyDescent="0.2"/>
    <row r="2622" s="15" customFormat="1" x14ac:dyDescent="0.2"/>
    <row r="2623" s="15" customFormat="1" x14ac:dyDescent="0.2"/>
    <row r="2624" s="15" customFormat="1" x14ac:dyDescent="0.2"/>
    <row r="2625" s="15" customFormat="1" x14ac:dyDescent="0.2"/>
    <row r="2626" s="15" customFormat="1" x14ac:dyDescent="0.2"/>
    <row r="2627" s="15" customFormat="1" x14ac:dyDescent="0.2"/>
    <row r="2628" s="15" customFormat="1" x14ac:dyDescent="0.2"/>
    <row r="2629" s="15" customFormat="1" x14ac:dyDescent="0.2"/>
    <row r="2630" s="15" customFormat="1" x14ac:dyDescent="0.2"/>
    <row r="2631" s="15" customFormat="1" x14ac:dyDescent="0.2"/>
    <row r="2632" s="15" customFormat="1" x14ac:dyDescent="0.2"/>
    <row r="2633" s="15" customFormat="1" x14ac:dyDescent="0.2"/>
    <row r="2634" s="15" customFormat="1" x14ac:dyDescent="0.2"/>
    <row r="2635" s="15" customFormat="1" x14ac:dyDescent="0.2"/>
    <row r="2636" s="15" customFormat="1" x14ac:dyDescent="0.2"/>
    <row r="2637" s="15" customFormat="1" x14ac:dyDescent="0.2"/>
    <row r="2638" s="15" customFormat="1" x14ac:dyDescent="0.2"/>
    <row r="2639" s="15" customFormat="1" x14ac:dyDescent="0.2"/>
    <row r="2640" s="15" customFormat="1" x14ac:dyDescent="0.2"/>
    <row r="2641" s="15" customFormat="1" x14ac:dyDescent="0.2"/>
    <row r="2642" s="15" customFormat="1" x14ac:dyDescent="0.2"/>
    <row r="2643" s="15" customFormat="1" x14ac:dyDescent="0.2"/>
    <row r="2644" s="15" customFormat="1" x14ac:dyDescent="0.2"/>
    <row r="2645" s="15" customFormat="1" x14ac:dyDescent="0.2"/>
    <row r="2646" s="15" customFormat="1" x14ac:dyDescent="0.2"/>
    <row r="2647" s="15" customFormat="1" x14ac:dyDescent="0.2"/>
    <row r="2648" s="15" customFormat="1" x14ac:dyDescent="0.2"/>
    <row r="2649" s="15" customFormat="1" x14ac:dyDescent="0.2"/>
    <row r="2650" s="15" customFormat="1" x14ac:dyDescent="0.2"/>
    <row r="2651" s="15" customFormat="1" x14ac:dyDescent="0.2"/>
    <row r="2652" s="15" customFormat="1" x14ac:dyDescent="0.2"/>
    <row r="2653" s="15" customFormat="1" x14ac:dyDescent="0.2"/>
    <row r="2654" s="15" customFormat="1" x14ac:dyDescent="0.2"/>
    <row r="2655" s="15" customFormat="1" x14ac:dyDescent="0.2"/>
    <row r="2656" s="15" customFormat="1" x14ac:dyDescent="0.2"/>
    <row r="2657" s="15" customFormat="1" x14ac:dyDescent="0.2"/>
    <row r="2658" s="15" customFormat="1" x14ac:dyDescent="0.2"/>
    <row r="2659" s="15" customFormat="1" x14ac:dyDescent="0.2"/>
    <row r="2660" s="15" customFormat="1" x14ac:dyDescent="0.2"/>
    <row r="2661" s="15" customFormat="1" x14ac:dyDescent="0.2"/>
    <row r="2662" s="15" customFormat="1" x14ac:dyDescent="0.2"/>
    <row r="2663" s="15" customFormat="1" x14ac:dyDescent="0.2"/>
    <row r="2664" s="15" customFormat="1" x14ac:dyDescent="0.2"/>
    <row r="2665" s="15" customFormat="1" x14ac:dyDescent="0.2"/>
    <row r="2666" s="15" customFormat="1" x14ac:dyDescent="0.2"/>
    <row r="2667" s="15" customFormat="1" x14ac:dyDescent="0.2"/>
    <row r="2668" s="15" customFormat="1" x14ac:dyDescent="0.2"/>
    <row r="2669" s="15" customFormat="1" x14ac:dyDescent="0.2"/>
    <row r="2670" s="15" customFormat="1" x14ac:dyDescent="0.2"/>
    <row r="2671" s="15" customFormat="1" x14ac:dyDescent="0.2"/>
    <row r="2672" s="15" customFormat="1" x14ac:dyDescent="0.2"/>
    <row r="2673" s="15" customFormat="1" x14ac:dyDescent="0.2"/>
    <row r="2674" s="15" customFormat="1" x14ac:dyDescent="0.2"/>
    <row r="2675" s="15" customFormat="1" x14ac:dyDescent="0.2"/>
    <row r="2676" s="15" customFormat="1" x14ac:dyDescent="0.2"/>
    <row r="2677" s="15" customFormat="1" x14ac:dyDescent="0.2"/>
    <row r="2678" s="15" customFormat="1" x14ac:dyDescent="0.2"/>
    <row r="2679" s="15" customFormat="1" x14ac:dyDescent="0.2"/>
    <row r="2680" s="15" customFormat="1" x14ac:dyDescent="0.2"/>
    <row r="2681" s="15" customFormat="1" x14ac:dyDescent="0.2"/>
    <row r="2682" s="15" customFormat="1" x14ac:dyDescent="0.2"/>
    <row r="2683" s="15" customFormat="1" x14ac:dyDescent="0.2"/>
    <row r="2684" s="15" customFormat="1" x14ac:dyDescent="0.2"/>
    <row r="2685" s="15" customFormat="1" x14ac:dyDescent="0.2"/>
    <row r="2686" s="15" customFormat="1" x14ac:dyDescent="0.2"/>
    <row r="2687" s="15" customFormat="1" x14ac:dyDescent="0.2"/>
    <row r="2688" s="15" customFormat="1" x14ac:dyDescent="0.2"/>
    <row r="2689" s="15" customFormat="1" x14ac:dyDescent="0.2"/>
    <row r="2690" s="15" customFormat="1" x14ac:dyDescent="0.2"/>
    <row r="2691" s="15" customFormat="1" x14ac:dyDescent="0.2"/>
    <row r="2692" s="15" customFormat="1" x14ac:dyDescent="0.2"/>
    <row r="2693" s="15" customFormat="1" x14ac:dyDescent="0.2"/>
    <row r="2694" s="15" customFormat="1" x14ac:dyDescent="0.2"/>
    <row r="2695" s="15" customFormat="1" x14ac:dyDescent="0.2"/>
    <row r="2696" s="15" customFormat="1" x14ac:dyDescent="0.2"/>
    <row r="2697" s="15" customFormat="1" x14ac:dyDescent="0.2"/>
    <row r="2698" s="15" customFormat="1" x14ac:dyDescent="0.2"/>
    <row r="2699" s="15" customFormat="1" x14ac:dyDescent="0.2"/>
    <row r="2700" s="15" customFormat="1" x14ac:dyDescent="0.2"/>
    <row r="2701" s="15" customFormat="1" x14ac:dyDescent="0.2"/>
    <row r="2702" s="15" customFormat="1" x14ac:dyDescent="0.2"/>
    <row r="2703" s="15" customFormat="1" x14ac:dyDescent="0.2"/>
    <row r="2704" s="15" customFormat="1" x14ac:dyDescent="0.2"/>
    <row r="2705" s="15" customFormat="1" x14ac:dyDescent="0.2"/>
    <row r="2706" s="15" customFormat="1" x14ac:dyDescent="0.2"/>
    <row r="2707" s="15" customFormat="1" x14ac:dyDescent="0.2"/>
    <row r="2708" s="15" customFormat="1" x14ac:dyDescent="0.2"/>
    <row r="2709" s="15" customFormat="1" x14ac:dyDescent="0.2"/>
    <row r="2710" s="15" customFormat="1" x14ac:dyDescent="0.2"/>
    <row r="2711" s="15" customFormat="1" x14ac:dyDescent="0.2"/>
    <row r="2712" s="15" customFormat="1" x14ac:dyDescent="0.2"/>
    <row r="2713" s="15" customFormat="1" x14ac:dyDescent="0.2"/>
    <row r="2714" s="15" customFormat="1" x14ac:dyDescent="0.2"/>
    <row r="2715" s="15" customFormat="1" x14ac:dyDescent="0.2"/>
    <row r="2716" s="15" customFormat="1" x14ac:dyDescent="0.2"/>
    <row r="2717" s="15" customFormat="1" x14ac:dyDescent="0.2"/>
    <row r="2718" s="15" customFormat="1" x14ac:dyDescent="0.2"/>
    <row r="2719" s="15" customFormat="1" x14ac:dyDescent="0.2"/>
    <row r="2720" s="15" customFormat="1" x14ac:dyDescent="0.2"/>
    <row r="2721" s="15" customFormat="1" x14ac:dyDescent="0.2"/>
    <row r="2722" s="15" customFormat="1" x14ac:dyDescent="0.2"/>
    <row r="2723" s="15" customFormat="1" x14ac:dyDescent="0.2"/>
    <row r="2724" s="15" customFormat="1" x14ac:dyDescent="0.2"/>
    <row r="2725" s="15" customFormat="1" x14ac:dyDescent="0.2"/>
    <row r="2726" s="15" customFormat="1" x14ac:dyDescent="0.2"/>
    <row r="2727" s="15" customFormat="1" x14ac:dyDescent="0.2"/>
    <row r="2728" s="15" customFormat="1" x14ac:dyDescent="0.2"/>
    <row r="2729" s="15" customFormat="1" x14ac:dyDescent="0.2"/>
    <row r="2730" s="15" customFormat="1" x14ac:dyDescent="0.2"/>
    <row r="2731" s="15" customFormat="1" x14ac:dyDescent="0.2"/>
    <row r="2732" s="15" customFormat="1" x14ac:dyDescent="0.2"/>
    <row r="2733" s="15" customFormat="1" x14ac:dyDescent="0.2"/>
    <row r="2734" s="15" customFormat="1" x14ac:dyDescent="0.2"/>
    <row r="2735" s="15" customFormat="1" x14ac:dyDescent="0.2"/>
    <row r="2736" s="15" customFormat="1" x14ac:dyDescent="0.2"/>
    <row r="2737" s="15" customFormat="1" x14ac:dyDescent="0.2"/>
    <row r="2738" s="15" customFormat="1" x14ac:dyDescent="0.2"/>
    <row r="2739" s="15" customFormat="1" x14ac:dyDescent="0.2"/>
    <row r="2740" s="15" customFormat="1" x14ac:dyDescent="0.2"/>
    <row r="2741" s="15" customFormat="1" x14ac:dyDescent="0.2"/>
    <row r="2742" s="15" customFormat="1" x14ac:dyDescent="0.2"/>
    <row r="2743" s="15" customFormat="1" x14ac:dyDescent="0.2"/>
    <row r="2744" s="15" customFormat="1" x14ac:dyDescent="0.2"/>
    <row r="2745" s="15" customFormat="1" x14ac:dyDescent="0.2"/>
    <row r="2746" s="15" customFormat="1" x14ac:dyDescent="0.2"/>
    <row r="2747" s="15" customFormat="1" x14ac:dyDescent="0.2"/>
    <row r="2748" s="15" customFormat="1" x14ac:dyDescent="0.2"/>
    <row r="2749" s="15" customFormat="1" x14ac:dyDescent="0.2"/>
    <row r="2750" s="15" customFormat="1" x14ac:dyDescent="0.2"/>
    <row r="2751" s="15" customFormat="1" x14ac:dyDescent="0.2"/>
    <row r="2752" s="15" customFormat="1" x14ac:dyDescent="0.2"/>
    <row r="2753" s="15" customFormat="1" x14ac:dyDescent="0.2"/>
    <row r="2754" s="15" customFormat="1" x14ac:dyDescent="0.2"/>
    <row r="2755" s="15" customFormat="1" x14ac:dyDescent="0.2"/>
    <row r="2756" s="15" customFormat="1" x14ac:dyDescent="0.2"/>
    <row r="2757" s="15" customFormat="1" x14ac:dyDescent="0.2"/>
    <row r="2758" s="15" customFormat="1" x14ac:dyDescent="0.2"/>
    <row r="2759" s="15" customFormat="1" x14ac:dyDescent="0.2"/>
    <row r="2760" s="15" customFormat="1" x14ac:dyDescent="0.2"/>
    <row r="2761" s="15" customFormat="1" x14ac:dyDescent="0.2"/>
    <row r="2762" s="15" customFormat="1" x14ac:dyDescent="0.2"/>
    <row r="2763" s="15" customFormat="1" x14ac:dyDescent="0.2"/>
    <row r="2764" s="15" customFormat="1" x14ac:dyDescent="0.2"/>
    <row r="2765" s="15" customFormat="1" x14ac:dyDescent="0.2"/>
    <row r="2766" s="15" customFormat="1" x14ac:dyDescent="0.2"/>
    <row r="2767" s="15" customFormat="1" x14ac:dyDescent="0.2"/>
    <row r="2768" s="15" customFormat="1" x14ac:dyDescent="0.2"/>
    <row r="2769" s="15" customFormat="1" x14ac:dyDescent="0.2"/>
    <row r="2770" s="15" customFormat="1" x14ac:dyDescent="0.2"/>
    <row r="2771" s="15" customFormat="1" x14ac:dyDescent="0.2"/>
    <row r="2772" s="15" customFormat="1" x14ac:dyDescent="0.2"/>
    <row r="2773" s="15" customFormat="1" x14ac:dyDescent="0.2"/>
    <row r="2774" s="15" customFormat="1" x14ac:dyDescent="0.2"/>
    <row r="2775" s="15" customFormat="1" x14ac:dyDescent="0.2"/>
    <row r="2776" s="15" customFormat="1" x14ac:dyDescent="0.2"/>
    <row r="2777" s="15" customFormat="1" x14ac:dyDescent="0.2"/>
    <row r="2778" s="15" customFormat="1" x14ac:dyDescent="0.2"/>
    <row r="2779" s="15" customFormat="1" x14ac:dyDescent="0.2"/>
    <row r="2780" s="15" customFormat="1" x14ac:dyDescent="0.2"/>
    <row r="2781" s="15" customFormat="1" x14ac:dyDescent="0.2"/>
    <row r="2782" s="15" customFormat="1" x14ac:dyDescent="0.2"/>
    <row r="2783" s="15" customFormat="1" x14ac:dyDescent="0.2"/>
    <row r="2784" s="15" customFormat="1" x14ac:dyDescent="0.2"/>
    <row r="2785" s="15" customFormat="1" x14ac:dyDescent="0.2"/>
    <row r="2786" s="15" customFormat="1" x14ac:dyDescent="0.2"/>
    <row r="2787" s="15" customFormat="1" x14ac:dyDescent="0.2"/>
    <row r="2788" s="15" customFormat="1" x14ac:dyDescent="0.2"/>
    <row r="2789" s="15" customFormat="1" x14ac:dyDescent="0.2"/>
    <row r="2790" s="15" customFormat="1" x14ac:dyDescent="0.2"/>
    <row r="2791" s="15" customFormat="1" x14ac:dyDescent="0.2"/>
    <row r="2792" s="15" customFormat="1" x14ac:dyDescent="0.2"/>
    <row r="2793" s="15" customFormat="1" x14ac:dyDescent="0.2"/>
    <row r="2794" s="15" customFormat="1" x14ac:dyDescent="0.2"/>
    <row r="2795" s="15" customFormat="1" x14ac:dyDescent="0.2"/>
    <row r="2796" s="15" customFormat="1" x14ac:dyDescent="0.2"/>
    <row r="2797" s="15" customFormat="1" x14ac:dyDescent="0.2"/>
    <row r="2798" s="15" customFormat="1" x14ac:dyDescent="0.2"/>
    <row r="2799" s="15" customFormat="1" x14ac:dyDescent="0.2"/>
    <row r="2800" s="15" customFormat="1" x14ac:dyDescent="0.2"/>
    <row r="2801" s="15" customFormat="1" x14ac:dyDescent="0.2"/>
    <row r="2802" s="15" customFormat="1" x14ac:dyDescent="0.2"/>
    <row r="2803" s="15" customFormat="1" x14ac:dyDescent="0.2"/>
    <row r="2804" s="15" customFormat="1" x14ac:dyDescent="0.2"/>
    <row r="2805" s="15" customFormat="1" x14ac:dyDescent="0.2"/>
    <row r="2806" s="15" customFormat="1" x14ac:dyDescent="0.2"/>
    <row r="2807" s="15" customFormat="1" x14ac:dyDescent="0.2"/>
    <row r="2808" s="15" customFormat="1" x14ac:dyDescent="0.2"/>
    <row r="2809" s="15" customFormat="1" x14ac:dyDescent="0.2"/>
    <row r="2810" s="15" customFormat="1" x14ac:dyDescent="0.2"/>
    <row r="2811" s="15" customFormat="1" x14ac:dyDescent="0.2"/>
    <row r="2812" s="15" customFormat="1" x14ac:dyDescent="0.2"/>
    <row r="2813" s="15" customFormat="1" x14ac:dyDescent="0.2"/>
    <row r="2814" s="15" customFormat="1" x14ac:dyDescent="0.2"/>
    <row r="2815" s="15" customFormat="1" x14ac:dyDescent="0.2"/>
    <row r="2816" s="15" customFormat="1" x14ac:dyDescent="0.2"/>
    <row r="2817" s="15" customFormat="1" x14ac:dyDescent="0.2"/>
    <row r="2818" s="15" customFormat="1" x14ac:dyDescent="0.2"/>
    <row r="2819" s="15" customFormat="1" x14ac:dyDescent="0.2"/>
    <row r="2820" s="15" customFormat="1" x14ac:dyDescent="0.2"/>
    <row r="2821" s="15" customFormat="1" x14ac:dyDescent="0.2"/>
    <row r="2822" s="15" customFormat="1" x14ac:dyDescent="0.2"/>
    <row r="2823" s="15" customFormat="1" x14ac:dyDescent="0.2"/>
    <row r="2824" s="15" customFormat="1" x14ac:dyDescent="0.2"/>
    <row r="2825" s="15" customFormat="1" x14ac:dyDescent="0.2"/>
    <row r="2826" s="15" customFormat="1" x14ac:dyDescent="0.2"/>
    <row r="2827" s="15" customFormat="1" x14ac:dyDescent="0.2"/>
    <row r="2828" s="15" customFormat="1" x14ac:dyDescent="0.2"/>
    <row r="2829" s="15" customFormat="1" x14ac:dyDescent="0.2"/>
    <row r="2830" s="15" customFormat="1" x14ac:dyDescent="0.2"/>
    <row r="2831" s="15" customFormat="1" x14ac:dyDescent="0.2"/>
    <row r="2832" s="15" customFormat="1" x14ac:dyDescent="0.2"/>
    <row r="2833" s="15" customFormat="1" x14ac:dyDescent="0.2"/>
    <row r="2834" s="15" customFormat="1" x14ac:dyDescent="0.2"/>
    <row r="2835" s="15" customFormat="1" x14ac:dyDescent="0.2"/>
    <row r="2836" s="15" customFormat="1" x14ac:dyDescent="0.2"/>
    <row r="2837" s="15" customFormat="1" x14ac:dyDescent="0.2"/>
    <row r="2838" s="15" customFormat="1" x14ac:dyDescent="0.2"/>
    <row r="2839" s="15" customFormat="1" x14ac:dyDescent="0.2"/>
    <row r="2840" s="15" customFormat="1" x14ac:dyDescent="0.2"/>
    <row r="2841" s="15" customFormat="1" x14ac:dyDescent="0.2"/>
    <row r="2842" s="15" customFormat="1" x14ac:dyDescent="0.2"/>
    <row r="2843" s="15" customFormat="1" x14ac:dyDescent="0.2"/>
    <row r="2844" s="15" customFormat="1" x14ac:dyDescent="0.2"/>
    <row r="2845" s="15" customFormat="1" x14ac:dyDescent="0.2"/>
    <row r="2846" s="15" customFormat="1" x14ac:dyDescent="0.2"/>
    <row r="2847" s="15" customFormat="1" x14ac:dyDescent="0.2"/>
    <row r="2848" s="15" customFormat="1" x14ac:dyDescent="0.2"/>
    <row r="2849" s="15" customFormat="1" x14ac:dyDescent="0.2"/>
    <row r="2850" s="15" customFormat="1" x14ac:dyDescent="0.2"/>
    <row r="2851" s="15" customFormat="1" x14ac:dyDescent="0.2"/>
    <row r="2852" s="15" customFormat="1" x14ac:dyDescent="0.2"/>
    <row r="2853" s="15" customFormat="1" x14ac:dyDescent="0.2"/>
    <row r="2854" s="15" customFormat="1" x14ac:dyDescent="0.2"/>
    <row r="2855" s="15" customFormat="1" x14ac:dyDescent="0.2"/>
    <row r="2856" s="15" customFormat="1" x14ac:dyDescent="0.2"/>
    <row r="2857" s="15" customFormat="1" x14ac:dyDescent="0.2"/>
    <row r="2858" s="15" customFormat="1" x14ac:dyDescent="0.2"/>
    <row r="2859" s="15" customFormat="1" x14ac:dyDescent="0.2"/>
    <row r="2860" s="15" customFormat="1" x14ac:dyDescent="0.2"/>
    <row r="2861" s="15" customFormat="1" x14ac:dyDescent="0.2"/>
    <row r="2862" s="15" customFormat="1" x14ac:dyDescent="0.2"/>
    <row r="2863" s="15" customFormat="1" x14ac:dyDescent="0.2"/>
    <row r="2864" s="15" customFormat="1" x14ac:dyDescent="0.2"/>
    <row r="2865" s="15" customFormat="1" x14ac:dyDescent="0.2"/>
    <row r="2866" s="15" customFormat="1" x14ac:dyDescent="0.2"/>
    <row r="2867" s="15" customFormat="1" x14ac:dyDescent="0.2"/>
    <row r="2868" s="15" customFormat="1" x14ac:dyDescent="0.2"/>
    <row r="2869" s="15" customFormat="1" x14ac:dyDescent="0.2"/>
    <row r="2870" s="15" customFormat="1" x14ac:dyDescent="0.2"/>
    <row r="2871" s="15" customFormat="1" x14ac:dyDescent="0.2"/>
    <row r="2872" s="15" customFormat="1" x14ac:dyDescent="0.2"/>
    <row r="2873" s="15" customFormat="1" x14ac:dyDescent="0.2"/>
    <row r="2874" s="15" customFormat="1" x14ac:dyDescent="0.2"/>
    <row r="2875" s="15" customFormat="1" x14ac:dyDescent="0.2"/>
    <row r="2876" s="15" customFormat="1" x14ac:dyDescent="0.2"/>
    <row r="2877" s="15" customFormat="1" x14ac:dyDescent="0.2"/>
    <row r="2878" s="15" customFormat="1" x14ac:dyDescent="0.2"/>
    <row r="2879" s="15" customFormat="1" x14ac:dyDescent="0.2"/>
    <row r="2880" s="15" customFormat="1" x14ac:dyDescent="0.2"/>
    <row r="2881" s="15" customFormat="1" x14ac:dyDescent="0.2"/>
    <row r="2882" s="15" customFormat="1" x14ac:dyDescent="0.2"/>
    <row r="2883" s="15" customFormat="1" x14ac:dyDescent="0.2"/>
    <row r="2884" s="15" customFormat="1" x14ac:dyDescent="0.2"/>
    <row r="2885" s="15" customFormat="1" x14ac:dyDescent="0.2"/>
    <row r="2886" s="15" customFormat="1" x14ac:dyDescent="0.2"/>
    <row r="2887" s="15" customFormat="1" x14ac:dyDescent="0.2"/>
    <row r="2888" s="15" customFormat="1" x14ac:dyDescent="0.2"/>
    <row r="2889" s="15" customFormat="1" x14ac:dyDescent="0.2"/>
    <row r="2890" s="15" customFormat="1" x14ac:dyDescent="0.2"/>
    <row r="2891" s="15" customFormat="1" x14ac:dyDescent="0.2"/>
    <row r="2892" s="15" customFormat="1" x14ac:dyDescent="0.2"/>
    <row r="2893" s="15" customFormat="1" x14ac:dyDescent="0.2"/>
    <row r="2894" s="15" customFormat="1" x14ac:dyDescent="0.2"/>
    <row r="2895" s="15" customFormat="1" x14ac:dyDescent="0.2"/>
    <row r="2896" s="15" customFormat="1" x14ac:dyDescent="0.2"/>
    <row r="2897" s="15" customFormat="1" x14ac:dyDescent="0.2"/>
    <row r="2898" s="15" customFormat="1" x14ac:dyDescent="0.2"/>
    <row r="2899" s="15" customFormat="1" x14ac:dyDescent="0.2"/>
    <row r="2900" s="15" customFormat="1" x14ac:dyDescent="0.2"/>
    <row r="2901" s="15" customFormat="1" x14ac:dyDescent="0.2"/>
    <row r="2902" s="15" customFormat="1" x14ac:dyDescent="0.2"/>
    <row r="2903" s="15" customFormat="1" x14ac:dyDescent="0.2"/>
    <row r="2904" s="15" customFormat="1" x14ac:dyDescent="0.2"/>
    <row r="2905" s="15" customFormat="1" x14ac:dyDescent="0.2"/>
    <row r="2906" s="15" customFormat="1" x14ac:dyDescent="0.2"/>
    <row r="2907" s="15" customFormat="1" x14ac:dyDescent="0.2"/>
    <row r="2908" s="15" customFormat="1" x14ac:dyDescent="0.2"/>
    <row r="2909" s="15" customFormat="1" x14ac:dyDescent="0.2"/>
    <row r="2910" s="15" customFormat="1" x14ac:dyDescent="0.2"/>
    <row r="2911" s="15" customFormat="1" x14ac:dyDescent="0.2"/>
    <row r="2912" s="15" customFormat="1" x14ac:dyDescent="0.2"/>
    <row r="2913" s="15" customFormat="1" x14ac:dyDescent="0.2"/>
    <row r="2914" s="15" customFormat="1" x14ac:dyDescent="0.2"/>
    <row r="2915" s="15" customFormat="1" x14ac:dyDescent="0.2"/>
    <row r="2916" s="15" customFormat="1" x14ac:dyDescent="0.2"/>
    <row r="2917" s="15" customFormat="1" x14ac:dyDescent="0.2"/>
    <row r="2918" s="15" customFormat="1" x14ac:dyDescent="0.2"/>
    <row r="2919" s="15" customFormat="1" x14ac:dyDescent="0.2"/>
    <row r="2920" s="15" customFormat="1" x14ac:dyDescent="0.2"/>
    <row r="2921" s="15" customFormat="1" x14ac:dyDescent="0.2"/>
    <row r="2922" s="15" customFormat="1" x14ac:dyDescent="0.2"/>
    <row r="2923" s="15" customFormat="1" x14ac:dyDescent="0.2"/>
    <row r="2924" s="15" customFormat="1" x14ac:dyDescent="0.2"/>
    <row r="2925" s="15" customFormat="1" x14ac:dyDescent="0.2"/>
    <row r="2926" s="15" customFormat="1" x14ac:dyDescent="0.2"/>
    <row r="2927" s="15" customFormat="1" x14ac:dyDescent="0.2"/>
    <row r="2928" s="15" customFormat="1" x14ac:dyDescent="0.2"/>
    <row r="2929" s="15" customFormat="1" x14ac:dyDescent="0.2"/>
    <row r="2930" s="15" customFormat="1" x14ac:dyDescent="0.2"/>
    <row r="2931" s="15" customFormat="1" x14ac:dyDescent="0.2"/>
    <row r="2932" s="15" customFormat="1" x14ac:dyDescent="0.2"/>
    <row r="2933" s="15" customFormat="1" x14ac:dyDescent="0.2"/>
    <row r="2934" s="15" customFormat="1" x14ac:dyDescent="0.2"/>
    <row r="2935" s="15" customFormat="1" x14ac:dyDescent="0.2"/>
    <row r="2936" s="15" customFormat="1" x14ac:dyDescent="0.2"/>
    <row r="2937" s="15" customFormat="1" x14ac:dyDescent="0.2"/>
    <row r="2938" s="15" customFormat="1" x14ac:dyDescent="0.2"/>
    <row r="2939" s="15" customFormat="1" x14ac:dyDescent="0.2"/>
    <row r="2940" s="15" customFormat="1" x14ac:dyDescent="0.2"/>
    <row r="2941" s="15" customFormat="1" x14ac:dyDescent="0.2"/>
    <row r="2942" s="15" customFormat="1" x14ac:dyDescent="0.2"/>
    <row r="2943" s="15" customFormat="1" x14ac:dyDescent="0.2"/>
    <row r="2944" s="15" customFormat="1" x14ac:dyDescent="0.2"/>
    <row r="2945" s="15" customFormat="1" x14ac:dyDescent="0.2"/>
    <row r="2946" s="15" customFormat="1" x14ac:dyDescent="0.2"/>
    <row r="2947" s="15" customFormat="1" x14ac:dyDescent="0.2"/>
    <row r="2948" s="15" customFormat="1" x14ac:dyDescent="0.2"/>
    <row r="2949" s="15" customFormat="1" x14ac:dyDescent="0.2"/>
    <row r="2950" s="15" customFormat="1" x14ac:dyDescent="0.2"/>
    <row r="2951" s="15" customFormat="1" x14ac:dyDescent="0.2"/>
    <row r="2952" s="15" customFormat="1" x14ac:dyDescent="0.2"/>
    <row r="2953" s="15" customFormat="1" x14ac:dyDescent="0.2"/>
    <row r="2954" s="15" customFormat="1" x14ac:dyDescent="0.2"/>
    <row r="2955" s="15" customFormat="1" x14ac:dyDescent="0.2"/>
    <row r="2956" s="15" customFormat="1" x14ac:dyDescent="0.2"/>
    <row r="2957" s="15" customFormat="1" x14ac:dyDescent="0.2"/>
    <row r="2958" s="15" customFormat="1" x14ac:dyDescent="0.2"/>
    <row r="2959" s="15" customFormat="1" x14ac:dyDescent="0.2"/>
    <row r="2960" s="15" customFormat="1" x14ac:dyDescent="0.2"/>
    <row r="2961" s="15" customFormat="1" x14ac:dyDescent="0.2"/>
    <row r="2962" s="15" customFormat="1" x14ac:dyDescent="0.2"/>
    <row r="2963" s="15" customFormat="1" x14ac:dyDescent="0.2"/>
    <row r="2964" s="15" customFormat="1" x14ac:dyDescent="0.2"/>
    <row r="2965" s="15" customFormat="1" x14ac:dyDescent="0.2"/>
    <row r="2966" s="15" customFormat="1" x14ac:dyDescent="0.2"/>
    <row r="2967" s="15" customFormat="1" x14ac:dyDescent="0.2"/>
    <row r="2968" s="15" customFormat="1" x14ac:dyDescent="0.2"/>
    <row r="2969" s="15" customFormat="1" x14ac:dyDescent="0.2"/>
    <row r="2970" s="15" customFormat="1" x14ac:dyDescent="0.2"/>
    <row r="2971" s="15" customFormat="1" x14ac:dyDescent="0.2"/>
    <row r="2972" s="15" customFormat="1" x14ac:dyDescent="0.2"/>
    <row r="2973" s="15" customFormat="1" x14ac:dyDescent="0.2"/>
    <row r="2974" s="15" customFormat="1" x14ac:dyDescent="0.2"/>
    <row r="2975" s="15" customFormat="1" x14ac:dyDescent="0.2"/>
    <row r="2976" s="15" customFormat="1" x14ac:dyDescent="0.2"/>
    <row r="2977" s="15" customFormat="1" x14ac:dyDescent="0.2"/>
    <row r="2978" s="15" customFormat="1" x14ac:dyDescent="0.2"/>
    <row r="2979" s="15" customFormat="1" x14ac:dyDescent="0.2"/>
    <row r="2980" s="15" customFormat="1" x14ac:dyDescent="0.2"/>
    <row r="2981" s="15" customFormat="1" x14ac:dyDescent="0.2"/>
    <row r="2982" s="15" customFormat="1" x14ac:dyDescent="0.2"/>
    <row r="2983" s="15" customFormat="1" x14ac:dyDescent="0.2"/>
    <row r="2984" s="15" customFormat="1" x14ac:dyDescent="0.2"/>
    <row r="2985" s="15" customFormat="1" x14ac:dyDescent="0.2"/>
    <row r="2986" s="15" customFormat="1" x14ac:dyDescent="0.2"/>
    <row r="2987" s="15" customFormat="1" x14ac:dyDescent="0.2"/>
    <row r="2988" s="15" customFormat="1" x14ac:dyDescent="0.2"/>
    <row r="2989" s="15" customFormat="1" x14ac:dyDescent="0.2"/>
    <row r="2990" s="15" customFormat="1" x14ac:dyDescent="0.2"/>
    <row r="2991" s="15" customFormat="1" x14ac:dyDescent="0.2"/>
    <row r="2992" s="15" customFormat="1" x14ac:dyDescent="0.2"/>
    <row r="2993" s="15" customFormat="1" x14ac:dyDescent="0.2"/>
    <row r="2994" s="15" customFormat="1" x14ac:dyDescent="0.2"/>
    <row r="2995" s="15" customFormat="1" x14ac:dyDescent="0.2"/>
    <row r="2996" s="15" customFormat="1" x14ac:dyDescent="0.2"/>
    <row r="2997" s="15" customFormat="1" x14ac:dyDescent="0.2"/>
    <row r="2998" s="15" customFormat="1" x14ac:dyDescent="0.2"/>
    <row r="2999" s="15" customFormat="1" x14ac:dyDescent="0.2"/>
    <row r="3000" s="15" customFormat="1" x14ac:dyDescent="0.2"/>
    <row r="3001" s="15" customFormat="1" x14ac:dyDescent="0.2"/>
    <row r="3002" s="15" customFormat="1" x14ac:dyDescent="0.2"/>
    <row r="3003" s="15" customFormat="1" x14ac:dyDescent="0.2"/>
    <row r="3004" s="15" customFormat="1" x14ac:dyDescent="0.2"/>
    <row r="3005" s="15" customFormat="1" x14ac:dyDescent="0.2"/>
    <row r="3006" s="15" customFormat="1" x14ac:dyDescent="0.2"/>
    <row r="3007" s="15" customFormat="1" x14ac:dyDescent="0.2"/>
    <row r="3008" s="15" customFormat="1" x14ac:dyDescent="0.2"/>
    <row r="3009" s="15" customFormat="1" x14ac:dyDescent="0.2"/>
    <row r="3010" s="15" customFormat="1" x14ac:dyDescent="0.2"/>
    <row r="3011" s="15" customFormat="1" x14ac:dyDescent="0.2"/>
    <row r="3012" s="15" customFormat="1" x14ac:dyDescent="0.2"/>
    <row r="3013" s="15" customFormat="1" x14ac:dyDescent="0.2"/>
    <row r="3014" s="15" customFormat="1" x14ac:dyDescent="0.2"/>
    <row r="3015" s="15" customFormat="1" x14ac:dyDescent="0.2"/>
    <row r="3016" s="15" customFormat="1" x14ac:dyDescent="0.2"/>
    <row r="3017" s="15" customFormat="1" x14ac:dyDescent="0.2"/>
    <row r="3018" s="15" customFormat="1" x14ac:dyDescent="0.2"/>
    <row r="3019" s="15" customFormat="1" x14ac:dyDescent="0.2"/>
    <row r="3020" s="15" customFormat="1" x14ac:dyDescent="0.2"/>
    <row r="3021" s="15" customFormat="1" x14ac:dyDescent="0.2"/>
    <row r="3022" s="15" customFormat="1" x14ac:dyDescent="0.2"/>
    <row r="3023" s="15" customFormat="1" x14ac:dyDescent="0.2"/>
    <row r="3024" s="15" customFormat="1" x14ac:dyDescent="0.2"/>
    <row r="3025" s="15" customFormat="1" x14ac:dyDescent="0.2"/>
    <row r="3026" s="15" customFormat="1" x14ac:dyDescent="0.2"/>
    <row r="3027" s="15" customFormat="1" x14ac:dyDescent="0.2"/>
    <row r="3028" s="15" customFormat="1" x14ac:dyDescent="0.2"/>
    <row r="3029" s="15" customFormat="1" x14ac:dyDescent="0.2"/>
    <row r="3030" s="15" customFormat="1" x14ac:dyDescent="0.2"/>
    <row r="3031" s="15" customFormat="1" x14ac:dyDescent="0.2"/>
    <row r="3032" s="15" customFormat="1" x14ac:dyDescent="0.2"/>
    <row r="3033" s="15" customFormat="1" x14ac:dyDescent="0.2"/>
    <row r="3034" s="15" customFormat="1" x14ac:dyDescent="0.2"/>
    <row r="3035" s="15" customFormat="1" x14ac:dyDescent="0.2"/>
    <row r="3036" s="15" customFormat="1" x14ac:dyDescent="0.2"/>
    <row r="3037" s="15" customFormat="1" x14ac:dyDescent="0.2"/>
    <row r="3038" s="15" customFormat="1" x14ac:dyDescent="0.2"/>
    <row r="3039" s="15" customFormat="1" x14ac:dyDescent="0.2"/>
    <row r="3040" s="15" customFormat="1" x14ac:dyDescent="0.2"/>
    <row r="3041" s="15" customFormat="1" x14ac:dyDescent="0.2"/>
    <row r="3042" s="15" customFormat="1" x14ac:dyDescent="0.2"/>
    <row r="3043" s="15" customFormat="1" x14ac:dyDescent="0.2"/>
    <row r="3044" s="15" customFormat="1" x14ac:dyDescent="0.2"/>
    <row r="3045" s="15" customFormat="1" x14ac:dyDescent="0.2"/>
    <row r="3046" s="15" customFormat="1" x14ac:dyDescent="0.2"/>
    <row r="3047" s="15" customFormat="1" x14ac:dyDescent="0.2"/>
    <row r="3048" s="15" customFormat="1" x14ac:dyDescent="0.2"/>
    <row r="3049" s="15" customFormat="1" x14ac:dyDescent="0.2"/>
    <row r="3050" s="15" customFormat="1" x14ac:dyDescent="0.2"/>
    <row r="3051" s="15" customFormat="1" x14ac:dyDescent="0.2"/>
    <row r="3052" s="15" customFormat="1" x14ac:dyDescent="0.2"/>
    <row r="3053" s="15" customFormat="1" x14ac:dyDescent="0.2"/>
    <row r="3054" s="15" customFormat="1" x14ac:dyDescent="0.2"/>
    <row r="3055" s="15" customFormat="1" x14ac:dyDescent="0.2"/>
    <row r="3056" s="15" customFormat="1" x14ac:dyDescent="0.2"/>
    <row r="3057" s="15" customFormat="1" x14ac:dyDescent="0.2"/>
    <row r="3058" s="15" customFormat="1" x14ac:dyDescent="0.2"/>
    <row r="3059" s="15" customFormat="1" x14ac:dyDescent="0.2"/>
    <row r="3060" s="15" customFormat="1" x14ac:dyDescent="0.2"/>
    <row r="3061" s="15" customFormat="1" x14ac:dyDescent="0.2"/>
    <row r="3062" s="15" customFormat="1" x14ac:dyDescent="0.2"/>
    <row r="3063" s="15" customFormat="1" x14ac:dyDescent="0.2"/>
    <row r="3064" s="15" customFormat="1" x14ac:dyDescent="0.2"/>
    <row r="3065" s="15" customFormat="1" x14ac:dyDescent="0.2"/>
    <row r="3066" s="15" customFormat="1" x14ac:dyDescent="0.2"/>
    <row r="3067" s="15" customFormat="1" x14ac:dyDescent="0.2"/>
    <row r="3068" s="15" customFormat="1" x14ac:dyDescent="0.2"/>
    <row r="3069" s="15" customFormat="1" x14ac:dyDescent="0.2"/>
    <row r="3070" s="15" customFormat="1" x14ac:dyDescent="0.2"/>
    <row r="3071" s="15" customFormat="1" x14ac:dyDescent="0.2"/>
    <row r="3072" s="15" customFormat="1" x14ac:dyDescent="0.2"/>
    <row r="3073" s="15" customFormat="1" x14ac:dyDescent="0.2"/>
    <row r="3074" s="15" customFormat="1" x14ac:dyDescent="0.2"/>
    <row r="3075" s="15" customFormat="1" x14ac:dyDescent="0.2"/>
    <row r="3076" s="15" customFormat="1" x14ac:dyDescent="0.2"/>
    <row r="3077" s="15" customFormat="1" x14ac:dyDescent="0.2"/>
    <row r="3078" s="15" customFormat="1" x14ac:dyDescent="0.2"/>
    <row r="3079" s="15" customFormat="1" x14ac:dyDescent="0.2"/>
    <row r="3080" s="15" customFormat="1" x14ac:dyDescent="0.2"/>
    <row r="3081" s="15" customFormat="1" x14ac:dyDescent="0.2"/>
    <row r="3082" s="15" customFormat="1" x14ac:dyDescent="0.2"/>
    <row r="3083" s="15" customFormat="1" x14ac:dyDescent="0.2"/>
    <row r="3084" s="15" customFormat="1" x14ac:dyDescent="0.2"/>
    <row r="3085" s="15" customFormat="1" x14ac:dyDescent="0.2"/>
    <row r="3086" s="15" customFormat="1" x14ac:dyDescent="0.2"/>
    <row r="3087" s="15" customFormat="1" x14ac:dyDescent="0.2"/>
    <row r="3088" s="15" customFormat="1" x14ac:dyDescent="0.2"/>
    <row r="3089" s="15" customFormat="1" x14ac:dyDescent="0.2"/>
    <row r="3090" s="15" customFormat="1" x14ac:dyDescent="0.2"/>
    <row r="3091" s="15" customFormat="1" x14ac:dyDescent="0.2"/>
    <row r="3092" s="15" customFormat="1" x14ac:dyDescent="0.2"/>
    <row r="3093" s="15" customFormat="1" x14ac:dyDescent="0.2"/>
    <row r="3094" s="15" customFormat="1" x14ac:dyDescent="0.2"/>
    <row r="3095" s="15" customFormat="1" x14ac:dyDescent="0.2"/>
    <row r="3096" s="15" customFormat="1" x14ac:dyDescent="0.2"/>
    <row r="3097" s="15" customFormat="1" x14ac:dyDescent="0.2"/>
    <row r="3098" s="15" customFormat="1" x14ac:dyDescent="0.2"/>
    <row r="3099" s="15" customFormat="1" x14ac:dyDescent="0.2"/>
    <row r="3100" s="15" customFormat="1" x14ac:dyDescent="0.2"/>
    <row r="3101" s="15" customFormat="1" x14ac:dyDescent="0.2"/>
    <row r="3102" s="15" customFormat="1" x14ac:dyDescent="0.2"/>
    <row r="3103" s="15" customFormat="1" x14ac:dyDescent="0.2"/>
    <row r="3104" s="15" customFormat="1" x14ac:dyDescent="0.2"/>
    <row r="3105" s="15" customFormat="1" x14ac:dyDescent="0.2"/>
    <row r="3106" s="15" customFormat="1" x14ac:dyDescent="0.2"/>
    <row r="3107" s="15" customFormat="1" x14ac:dyDescent="0.2"/>
    <row r="3108" s="15" customFormat="1" x14ac:dyDescent="0.2"/>
    <row r="3109" s="15" customFormat="1" x14ac:dyDescent="0.2"/>
    <row r="3110" s="15" customFormat="1" x14ac:dyDescent="0.2"/>
    <row r="3111" s="15" customFormat="1" x14ac:dyDescent="0.2"/>
    <row r="3112" s="15" customFormat="1" x14ac:dyDescent="0.2"/>
    <row r="3113" s="15" customFormat="1" x14ac:dyDescent="0.2"/>
    <row r="3114" s="15" customFormat="1" x14ac:dyDescent="0.2"/>
    <row r="3115" s="15" customFormat="1" x14ac:dyDescent="0.2"/>
    <row r="3116" s="15" customFormat="1" x14ac:dyDescent="0.2"/>
    <row r="3117" s="15" customFormat="1" x14ac:dyDescent="0.2"/>
    <row r="3118" s="15" customFormat="1" x14ac:dyDescent="0.2"/>
    <row r="3119" s="15" customFormat="1" x14ac:dyDescent="0.2"/>
    <row r="3120" s="15" customFormat="1" x14ac:dyDescent="0.2"/>
    <row r="3121" s="15" customFormat="1" x14ac:dyDescent="0.2"/>
    <row r="3122" s="15" customFormat="1" x14ac:dyDescent="0.2"/>
    <row r="3123" s="15" customFormat="1" x14ac:dyDescent="0.2"/>
    <row r="3124" s="15" customFormat="1" x14ac:dyDescent="0.2"/>
    <row r="3125" s="15" customFormat="1" x14ac:dyDescent="0.2"/>
    <row r="3126" s="15" customFormat="1" x14ac:dyDescent="0.2"/>
    <row r="3127" s="15" customFormat="1" x14ac:dyDescent="0.2"/>
    <row r="3128" s="15" customFormat="1" x14ac:dyDescent="0.2"/>
    <row r="3129" s="15" customFormat="1" x14ac:dyDescent="0.2"/>
    <row r="3130" s="15" customFormat="1" x14ac:dyDescent="0.2"/>
    <row r="3131" s="15" customFormat="1" x14ac:dyDescent="0.2"/>
    <row r="3132" s="15" customFormat="1" x14ac:dyDescent="0.2"/>
    <row r="3133" s="15" customFormat="1" x14ac:dyDescent="0.2"/>
    <row r="3134" s="15" customFormat="1" x14ac:dyDescent="0.2"/>
    <row r="3135" s="15" customFormat="1" x14ac:dyDescent="0.2"/>
    <row r="3136" s="15" customFormat="1" x14ac:dyDescent="0.2"/>
    <row r="3137" s="15" customFormat="1" x14ac:dyDescent="0.2"/>
    <row r="3138" s="15" customFormat="1" x14ac:dyDescent="0.2"/>
    <row r="3139" s="15" customFormat="1" x14ac:dyDescent="0.2"/>
    <row r="3140" s="15" customFormat="1" x14ac:dyDescent="0.2"/>
    <row r="3141" s="15" customFormat="1" x14ac:dyDescent="0.2"/>
    <row r="3142" s="15" customFormat="1" x14ac:dyDescent="0.2"/>
    <row r="3143" s="15" customFormat="1" x14ac:dyDescent="0.2"/>
    <row r="3144" s="15" customFormat="1" x14ac:dyDescent="0.2"/>
    <row r="3145" s="15" customFormat="1" x14ac:dyDescent="0.2"/>
    <row r="3146" s="15" customFormat="1" x14ac:dyDescent="0.2"/>
    <row r="3147" s="15" customFormat="1" x14ac:dyDescent="0.2"/>
    <row r="3148" s="15" customFormat="1" x14ac:dyDescent="0.2"/>
    <row r="3149" s="15" customFormat="1" x14ac:dyDescent="0.2"/>
    <row r="3150" s="15" customFormat="1" x14ac:dyDescent="0.2"/>
    <row r="3151" s="15" customFormat="1" x14ac:dyDescent="0.2"/>
    <row r="3152" s="15" customFormat="1" x14ac:dyDescent="0.2"/>
    <row r="3153" s="15" customFormat="1" x14ac:dyDescent="0.2"/>
    <row r="3154" s="15" customFormat="1" x14ac:dyDescent="0.2"/>
    <row r="3155" s="15" customFormat="1" x14ac:dyDescent="0.2"/>
    <row r="3156" s="15" customFormat="1" x14ac:dyDescent="0.2"/>
    <row r="3157" s="15" customFormat="1" x14ac:dyDescent="0.2"/>
    <row r="3158" s="15" customFormat="1" x14ac:dyDescent="0.2"/>
    <row r="3159" s="15" customFormat="1" x14ac:dyDescent="0.2"/>
    <row r="3160" s="15" customFormat="1" x14ac:dyDescent="0.2"/>
    <row r="3161" s="15" customFormat="1" x14ac:dyDescent="0.2"/>
    <row r="3162" s="15" customFormat="1" x14ac:dyDescent="0.2"/>
    <row r="3163" s="15" customFormat="1" x14ac:dyDescent="0.2"/>
    <row r="3164" s="15" customFormat="1" x14ac:dyDescent="0.2"/>
    <row r="3165" s="15" customFormat="1" x14ac:dyDescent="0.2"/>
    <row r="3166" s="15" customFormat="1" x14ac:dyDescent="0.2"/>
    <row r="3167" s="15" customFormat="1" x14ac:dyDescent="0.2"/>
    <row r="3168" s="15" customFormat="1" x14ac:dyDescent="0.2"/>
    <row r="3169" s="15" customFormat="1" x14ac:dyDescent="0.2"/>
    <row r="3170" s="15" customFormat="1" x14ac:dyDescent="0.2"/>
    <row r="3171" s="15" customFormat="1" x14ac:dyDescent="0.2"/>
    <row r="3172" s="15" customFormat="1" x14ac:dyDescent="0.2"/>
    <row r="3173" s="15" customFormat="1" x14ac:dyDescent="0.2"/>
    <row r="3174" s="15" customFormat="1" x14ac:dyDescent="0.2"/>
    <row r="3175" s="15" customFormat="1" x14ac:dyDescent="0.2"/>
    <row r="3176" s="15" customFormat="1" x14ac:dyDescent="0.2"/>
    <row r="3177" s="15" customFormat="1" x14ac:dyDescent="0.2"/>
    <row r="3178" s="15" customFormat="1" x14ac:dyDescent="0.2"/>
    <row r="3179" s="15" customFormat="1" x14ac:dyDescent="0.2"/>
    <row r="3180" s="15" customFormat="1" x14ac:dyDescent="0.2"/>
    <row r="3181" s="15" customFormat="1" x14ac:dyDescent="0.2"/>
    <row r="3182" s="15" customFormat="1" x14ac:dyDescent="0.2"/>
    <row r="3183" s="15" customFormat="1" x14ac:dyDescent="0.2"/>
    <row r="3184" s="15" customFormat="1" x14ac:dyDescent="0.2"/>
    <row r="3185" s="15" customFormat="1" x14ac:dyDescent="0.2"/>
    <row r="3186" s="15" customFormat="1" x14ac:dyDescent="0.2"/>
    <row r="3187" s="15" customFormat="1" x14ac:dyDescent="0.2"/>
    <row r="3188" s="15" customFormat="1" x14ac:dyDescent="0.2"/>
    <row r="3189" s="15" customFormat="1" x14ac:dyDescent="0.2"/>
    <row r="3190" s="15" customFormat="1" x14ac:dyDescent="0.2"/>
    <row r="3191" s="15" customFormat="1" x14ac:dyDescent="0.2"/>
    <row r="3192" s="15" customFormat="1" x14ac:dyDescent="0.2"/>
    <row r="3193" s="15" customFormat="1" x14ac:dyDescent="0.2"/>
    <row r="3194" s="15" customFormat="1" x14ac:dyDescent="0.2"/>
    <row r="3195" s="15" customFormat="1" x14ac:dyDescent="0.2"/>
    <row r="3196" s="15" customFormat="1" x14ac:dyDescent="0.2"/>
    <row r="3197" s="15" customFormat="1" x14ac:dyDescent="0.2"/>
    <row r="3198" s="15" customFormat="1" x14ac:dyDescent="0.2"/>
    <row r="3199" s="15" customFormat="1" x14ac:dyDescent="0.2"/>
    <row r="3200" s="15" customFormat="1" x14ac:dyDescent="0.2"/>
    <row r="3201" s="15" customFormat="1" x14ac:dyDescent="0.2"/>
    <row r="3202" s="15" customFormat="1" x14ac:dyDescent="0.2"/>
    <row r="3203" s="15" customFormat="1" x14ac:dyDescent="0.2"/>
    <row r="3204" s="15" customFormat="1" x14ac:dyDescent="0.2"/>
    <row r="3205" s="15" customFormat="1" x14ac:dyDescent="0.2"/>
    <row r="3206" s="15" customFormat="1" x14ac:dyDescent="0.2"/>
    <row r="3207" s="15" customFormat="1" x14ac:dyDescent="0.2"/>
    <row r="3208" s="15" customFormat="1" x14ac:dyDescent="0.2"/>
    <row r="3209" s="15" customFormat="1" x14ac:dyDescent="0.2"/>
    <row r="3210" s="15" customFormat="1" x14ac:dyDescent="0.2"/>
    <row r="3211" s="15" customFormat="1" x14ac:dyDescent="0.2"/>
    <row r="3212" s="15" customFormat="1" x14ac:dyDescent="0.2"/>
    <row r="3213" s="15" customFormat="1" x14ac:dyDescent="0.2"/>
    <row r="3214" s="15" customFormat="1" x14ac:dyDescent="0.2"/>
    <row r="3215" s="15" customFormat="1" x14ac:dyDescent="0.2"/>
    <row r="3216" s="15" customFormat="1" x14ac:dyDescent="0.2"/>
    <row r="3217" s="15" customFormat="1" x14ac:dyDescent="0.2"/>
    <row r="3218" s="15" customFormat="1" x14ac:dyDescent="0.2"/>
    <row r="3219" s="15" customFormat="1" x14ac:dyDescent="0.2"/>
    <row r="3220" s="15" customFormat="1" x14ac:dyDescent="0.2"/>
    <row r="3221" s="15" customFormat="1" x14ac:dyDescent="0.2"/>
    <row r="3222" s="15" customFormat="1" x14ac:dyDescent="0.2"/>
    <row r="3223" s="15" customFormat="1" x14ac:dyDescent="0.2"/>
    <row r="3224" s="15" customFormat="1" x14ac:dyDescent="0.2"/>
    <row r="3225" s="15" customFormat="1" x14ac:dyDescent="0.2"/>
    <row r="3226" s="15" customFormat="1" x14ac:dyDescent="0.2"/>
    <row r="3227" s="15" customFormat="1" x14ac:dyDescent="0.2"/>
    <row r="3228" s="15" customFormat="1" x14ac:dyDescent="0.2"/>
    <row r="3229" s="15" customFormat="1" x14ac:dyDescent="0.2"/>
    <row r="3230" s="15" customFormat="1" x14ac:dyDescent="0.2"/>
    <row r="3231" s="15" customFormat="1" x14ac:dyDescent="0.2"/>
    <row r="3232" s="15" customFormat="1" x14ac:dyDescent="0.2"/>
    <row r="3233" s="15" customFormat="1" x14ac:dyDescent="0.2"/>
    <row r="3234" s="15" customFormat="1" x14ac:dyDescent="0.2"/>
    <row r="3235" s="15" customFormat="1" x14ac:dyDescent="0.2"/>
    <row r="3236" s="15" customFormat="1" x14ac:dyDescent="0.2"/>
    <row r="3237" s="15" customFormat="1" x14ac:dyDescent="0.2"/>
    <row r="3238" s="15" customFormat="1" x14ac:dyDescent="0.2"/>
    <row r="3239" s="15" customFormat="1" x14ac:dyDescent="0.2"/>
    <row r="3240" s="15" customFormat="1" x14ac:dyDescent="0.2"/>
    <row r="3241" s="15" customFormat="1" x14ac:dyDescent="0.2"/>
    <row r="3242" s="15" customFormat="1" x14ac:dyDescent="0.2"/>
    <row r="3243" s="15" customFormat="1" x14ac:dyDescent="0.2"/>
    <row r="3244" s="15" customFormat="1" x14ac:dyDescent="0.2"/>
    <row r="3245" s="15" customFormat="1" x14ac:dyDescent="0.2"/>
    <row r="3246" s="15" customFormat="1" x14ac:dyDescent="0.2"/>
    <row r="3247" s="15" customFormat="1" x14ac:dyDescent="0.2"/>
    <row r="3248" s="15" customFormat="1" x14ac:dyDescent="0.2"/>
    <row r="3249" s="15" customFormat="1" x14ac:dyDescent="0.2"/>
    <row r="3250" s="15" customFormat="1" x14ac:dyDescent="0.2"/>
    <row r="3251" s="15" customFormat="1" x14ac:dyDescent="0.2"/>
    <row r="3252" s="15" customFormat="1" x14ac:dyDescent="0.2"/>
    <row r="3253" s="15" customFormat="1" x14ac:dyDescent="0.2"/>
    <row r="3254" s="15" customFormat="1" x14ac:dyDescent="0.2"/>
    <row r="3255" s="15" customFormat="1" x14ac:dyDescent="0.2"/>
    <row r="3256" s="15" customFormat="1" x14ac:dyDescent="0.2"/>
    <row r="3257" s="15" customFormat="1" x14ac:dyDescent="0.2"/>
    <row r="3258" s="15" customFormat="1" x14ac:dyDescent="0.2"/>
    <row r="3259" s="15" customFormat="1" x14ac:dyDescent="0.2"/>
    <row r="3260" s="15" customFormat="1" x14ac:dyDescent="0.2"/>
    <row r="3261" s="15" customFormat="1" x14ac:dyDescent="0.2"/>
    <row r="3262" s="15" customFormat="1" x14ac:dyDescent="0.2"/>
    <row r="3263" s="15" customFormat="1" x14ac:dyDescent="0.2"/>
    <row r="3264" s="15" customFormat="1" x14ac:dyDescent="0.2"/>
    <row r="3265" s="15" customFormat="1" x14ac:dyDescent="0.2"/>
    <row r="3266" s="15" customFormat="1" x14ac:dyDescent="0.2"/>
    <row r="3267" s="15" customFormat="1" x14ac:dyDescent="0.2"/>
    <row r="3268" s="15" customFormat="1" x14ac:dyDescent="0.2"/>
    <row r="3269" s="15" customFormat="1" x14ac:dyDescent="0.2"/>
    <row r="3270" s="15" customFormat="1" x14ac:dyDescent="0.2"/>
    <row r="3271" s="15" customFormat="1" x14ac:dyDescent="0.2"/>
    <row r="3272" s="15" customFormat="1" x14ac:dyDescent="0.2"/>
    <row r="3273" s="15" customFormat="1" x14ac:dyDescent="0.2"/>
    <row r="3274" s="15" customFormat="1" x14ac:dyDescent="0.2"/>
    <row r="3275" s="15" customFormat="1" x14ac:dyDescent="0.2"/>
    <row r="3276" s="15" customFormat="1" x14ac:dyDescent="0.2"/>
    <row r="3277" s="15" customFormat="1" x14ac:dyDescent="0.2"/>
    <row r="3278" s="15" customFormat="1" x14ac:dyDescent="0.2"/>
    <row r="3279" s="15" customFormat="1" x14ac:dyDescent="0.2"/>
    <row r="3280" s="15" customFormat="1" x14ac:dyDescent="0.2"/>
    <row r="3281" s="15" customFormat="1" x14ac:dyDescent="0.2"/>
    <row r="3282" s="15" customFormat="1" x14ac:dyDescent="0.2"/>
    <row r="3283" s="15" customFormat="1" x14ac:dyDescent="0.2"/>
    <row r="3284" s="15" customFormat="1" x14ac:dyDescent="0.2"/>
    <row r="3285" s="15" customFormat="1" x14ac:dyDescent="0.2"/>
    <row r="3286" s="15" customFormat="1" x14ac:dyDescent="0.2"/>
    <row r="3287" s="15" customFormat="1" x14ac:dyDescent="0.2"/>
    <row r="3288" s="15" customFormat="1" x14ac:dyDescent="0.2"/>
    <row r="3289" s="15" customFormat="1" x14ac:dyDescent="0.2"/>
    <row r="3290" s="15" customFormat="1" x14ac:dyDescent="0.2"/>
    <row r="3291" s="15" customFormat="1" x14ac:dyDescent="0.2"/>
    <row r="3292" s="15" customFormat="1" x14ac:dyDescent="0.2"/>
    <row r="3293" s="15" customFormat="1" x14ac:dyDescent="0.2"/>
    <row r="3294" s="15" customFormat="1" x14ac:dyDescent="0.2"/>
    <row r="3295" s="15" customFormat="1" x14ac:dyDescent="0.2"/>
    <row r="3296" s="15" customFormat="1" x14ac:dyDescent="0.2"/>
    <row r="3297" s="15" customFormat="1" x14ac:dyDescent="0.2"/>
    <row r="3298" s="15" customFormat="1" x14ac:dyDescent="0.2"/>
    <row r="3299" s="15" customFormat="1" x14ac:dyDescent="0.2"/>
    <row r="3300" s="15" customFormat="1" x14ac:dyDescent="0.2"/>
    <row r="3301" s="15" customFormat="1" x14ac:dyDescent="0.2"/>
    <row r="3302" s="15" customFormat="1" x14ac:dyDescent="0.2"/>
    <row r="3303" s="15" customFormat="1" x14ac:dyDescent="0.2"/>
    <row r="3304" s="15" customFormat="1" x14ac:dyDescent="0.2"/>
    <row r="3305" s="15" customFormat="1" x14ac:dyDescent="0.2"/>
    <row r="3306" s="15" customFormat="1" x14ac:dyDescent="0.2"/>
    <row r="3307" s="15" customFormat="1" x14ac:dyDescent="0.2"/>
    <row r="3308" s="15" customFormat="1" x14ac:dyDescent="0.2"/>
    <row r="3309" s="15" customFormat="1" x14ac:dyDescent="0.2"/>
    <row r="3310" s="15" customFormat="1" x14ac:dyDescent="0.2"/>
    <row r="3311" s="15" customFormat="1" x14ac:dyDescent="0.2"/>
    <row r="3312" s="15" customFormat="1" x14ac:dyDescent="0.2"/>
    <row r="3313" s="15" customFormat="1" x14ac:dyDescent="0.2"/>
    <row r="3314" s="15" customFormat="1" x14ac:dyDescent="0.2"/>
    <row r="3315" s="15" customFormat="1" x14ac:dyDescent="0.2"/>
    <row r="3316" s="15" customFormat="1" x14ac:dyDescent="0.2"/>
    <row r="3317" s="15" customFormat="1" x14ac:dyDescent="0.2"/>
    <row r="3318" s="15" customFormat="1" x14ac:dyDescent="0.2"/>
    <row r="3319" s="15" customFormat="1" x14ac:dyDescent="0.2"/>
    <row r="3320" s="15" customFormat="1" x14ac:dyDescent="0.2"/>
    <row r="3321" s="15" customFormat="1" x14ac:dyDescent="0.2"/>
    <row r="3322" s="15" customFormat="1" x14ac:dyDescent="0.2"/>
    <row r="3323" s="15" customFormat="1" x14ac:dyDescent="0.2"/>
    <row r="3324" s="15" customFormat="1" x14ac:dyDescent="0.2"/>
    <row r="3325" s="15" customFormat="1" x14ac:dyDescent="0.2"/>
    <row r="3326" s="15" customFormat="1" x14ac:dyDescent="0.2"/>
    <row r="3327" s="15" customFormat="1" x14ac:dyDescent="0.2"/>
    <row r="3328" s="15" customFormat="1" x14ac:dyDescent="0.2"/>
    <row r="3329" s="15" customFormat="1" x14ac:dyDescent="0.2"/>
    <row r="3330" s="15" customFormat="1" x14ac:dyDescent="0.2"/>
    <row r="3331" s="15" customFormat="1" x14ac:dyDescent="0.2"/>
    <row r="3332" s="15" customFormat="1" x14ac:dyDescent="0.2"/>
    <row r="3333" s="15" customFormat="1" x14ac:dyDescent="0.2"/>
    <row r="3334" s="15" customFormat="1" x14ac:dyDescent="0.2"/>
    <row r="3335" s="15" customFormat="1" x14ac:dyDescent="0.2"/>
    <row r="3336" s="15" customFormat="1" x14ac:dyDescent="0.2"/>
    <row r="3337" s="15" customFormat="1" x14ac:dyDescent="0.2"/>
    <row r="3338" s="15" customFormat="1" x14ac:dyDescent="0.2"/>
    <row r="3339" s="15" customFormat="1" x14ac:dyDescent="0.2"/>
    <row r="3340" s="15" customFormat="1" x14ac:dyDescent="0.2"/>
    <row r="3341" s="15" customFormat="1" x14ac:dyDescent="0.2"/>
    <row r="3342" s="15" customFormat="1" x14ac:dyDescent="0.2"/>
    <row r="3343" s="15" customFormat="1" x14ac:dyDescent="0.2"/>
    <row r="3344" s="15" customFormat="1" x14ac:dyDescent="0.2"/>
    <row r="3345" s="15" customFormat="1" x14ac:dyDescent="0.2"/>
    <row r="3346" s="15" customFormat="1" x14ac:dyDescent="0.2"/>
    <row r="3347" s="15" customFormat="1" x14ac:dyDescent="0.2"/>
    <row r="3348" s="15" customFormat="1" x14ac:dyDescent="0.2"/>
    <row r="3349" s="15" customFormat="1" x14ac:dyDescent="0.2"/>
    <row r="3350" s="15" customFormat="1" x14ac:dyDescent="0.2"/>
    <row r="3351" s="15" customFormat="1" x14ac:dyDescent="0.2"/>
    <row r="3352" s="15" customFormat="1" x14ac:dyDescent="0.2"/>
    <row r="3353" s="15" customFormat="1" x14ac:dyDescent="0.2"/>
    <row r="3354" s="15" customFormat="1" x14ac:dyDescent="0.2"/>
    <row r="3355" s="15" customFormat="1" x14ac:dyDescent="0.2"/>
    <row r="3356" s="15" customFormat="1" x14ac:dyDescent="0.2"/>
    <row r="3357" s="15" customFormat="1" x14ac:dyDescent="0.2"/>
    <row r="3358" s="15" customFormat="1" x14ac:dyDescent="0.2"/>
    <row r="3359" s="15" customFormat="1" x14ac:dyDescent="0.2"/>
    <row r="3360" s="15" customFormat="1" x14ac:dyDescent="0.2"/>
    <row r="3361" s="15" customFormat="1" x14ac:dyDescent="0.2"/>
    <row r="3362" s="15" customFormat="1" x14ac:dyDescent="0.2"/>
    <row r="3363" s="15" customFormat="1" x14ac:dyDescent="0.2"/>
    <row r="3364" s="15" customFormat="1" x14ac:dyDescent="0.2"/>
    <row r="3365" s="15" customFormat="1" x14ac:dyDescent="0.2"/>
    <row r="3366" s="15" customFormat="1" x14ac:dyDescent="0.2"/>
    <row r="3367" s="15" customFormat="1" x14ac:dyDescent="0.2"/>
    <row r="3368" s="15" customFormat="1" x14ac:dyDescent="0.2"/>
    <row r="3369" s="15" customFormat="1" x14ac:dyDescent="0.2"/>
    <row r="3370" s="15" customFormat="1" x14ac:dyDescent="0.2"/>
    <row r="3371" s="15" customFormat="1" x14ac:dyDescent="0.2"/>
    <row r="3372" s="15" customFormat="1" x14ac:dyDescent="0.2"/>
    <row r="3373" s="15" customFormat="1" x14ac:dyDescent="0.2"/>
    <row r="3374" s="15" customFormat="1" x14ac:dyDescent="0.2"/>
    <row r="3375" s="15" customFormat="1" x14ac:dyDescent="0.2"/>
    <row r="3376" s="15" customFormat="1" x14ac:dyDescent="0.2"/>
    <row r="3377" s="15" customFormat="1" x14ac:dyDescent="0.2"/>
    <row r="3378" s="15" customFormat="1" x14ac:dyDescent="0.2"/>
    <row r="3379" s="15" customFormat="1" x14ac:dyDescent="0.2"/>
    <row r="3380" s="15" customFormat="1" x14ac:dyDescent="0.2"/>
    <row r="3381" s="15" customFormat="1" x14ac:dyDescent="0.2"/>
    <row r="3382" s="15" customFormat="1" x14ac:dyDescent="0.2"/>
    <row r="3383" s="15" customFormat="1" x14ac:dyDescent="0.2"/>
    <row r="3384" s="15" customFormat="1" x14ac:dyDescent="0.2"/>
    <row r="3385" s="15" customFormat="1" x14ac:dyDescent="0.2"/>
    <row r="3386" s="15" customFormat="1" x14ac:dyDescent="0.2"/>
    <row r="3387" s="15" customFormat="1" x14ac:dyDescent="0.2"/>
    <row r="3388" s="15" customFormat="1" x14ac:dyDescent="0.2"/>
    <row r="3389" s="15" customFormat="1" x14ac:dyDescent="0.2"/>
    <row r="3390" s="15" customFormat="1" x14ac:dyDescent="0.2"/>
    <row r="3391" s="15" customFormat="1" x14ac:dyDescent="0.2"/>
    <row r="3392" s="15" customFormat="1" x14ac:dyDescent="0.2"/>
    <row r="3393" s="15" customFormat="1" x14ac:dyDescent="0.2"/>
    <row r="3394" s="15" customFormat="1" x14ac:dyDescent="0.2"/>
    <row r="3395" s="15" customFormat="1" x14ac:dyDescent="0.2"/>
    <row r="3396" s="15" customFormat="1" x14ac:dyDescent="0.2"/>
    <row r="3397" s="15" customFormat="1" x14ac:dyDescent="0.2"/>
    <row r="3398" s="15" customFormat="1" x14ac:dyDescent="0.2"/>
    <row r="3399" s="15" customFormat="1" x14ac:dyDescent="0.2"/>
    <row r="3400" s="15" customFormat="1" x14ac:dyDescent="0.2"/>
    <row r="3401" s="15" customFormat="1" x14ac:dyDescent="0.2"/>
    <row r="3402" s="15" customFormat="1" x14ac:dyDescent="0.2"/>
    <row r="3403" s="15" customFormat="1" x14ac:dyDescent="0.2"/>
    <row r="3404" s="15" customFormat="1" x14ac:dyDescent="0.2"/>
    <row r="3405" s="15" customFormat="1" x14ac:dyDescent="0.2"/>
    <row r="3406" s="15" customFormat="1" x14ac:dyDescent="0.2"/>
    <row r="3407" s="15" customFormat="1" x14ac:dyDescent="0.2"/>
    <row r="3408" s="15" customFormat="1" x14ac:dyDescent="0.2"/>
    <row r="3409" s="15" customFormat="1" x14ac:dyDescent="0.2"/>
    <row r="3410" s="15" customFormat="1" x14ac:dyDescent="0.2"/>
    <row r="3411" s="15" customFormat="1" x14ac:dyDescent="0.2"/>
    <row r="3412" s="15" customFormat="1" x14ac:dyDescent="0.2"/>
    <row r="3413" s="15" customFormat="1" x14ac:dyDescent="0.2"/>
    <row r="3414" s="15" customFormat="1" x14ac:dyDescent="0.2"/>
    <row r="3415" s="15" customFormat="1" x14ac:dyDescent="0.2"/>
    <row r="3416" s="15" customFormat="1" x14ac:dyDescent="0.2"/>
    <row r="3417" s="15" customFormat="1" x14ac:dyDescent="0.2"/>
    <row r="3418" s="15" customFormat="1" x14ac:dyDescent="0.2"/>
    <row r="3419" s="15" customFormat="1" x14ac:dyDescent="0.2"/>
    <row r="3420" s="15" customFormat="1" x14ac:dyDescent="0.2"/>
    <row r="3421" s="15" customFormat="1" x14ac:dyDescent="0.2"/>
    <row r="3422" s="15" customFormat="1" x14ac:dyDescent="0.2"/>
    <row r="3423" s="15" customFormat="1" x14ac:dyDescent="0.2"/>
    <row r="3424" s="15" customFormat="1" x14ac:dyDescent="0.2"/>
    <row r="3425" s="15" customFormat="1" x14ac:dyDescent="0.2"/>
    <row r="3426" s="15" customFormat="1" x14ac:dyDescent="0.2"/>
    <row r="3427" s="15" customFormat="1" x14ac:dyDescent="0.2"/>
    <row r="3428" s="15" customFormat="1" x14ac:dyDescent="0.2"/>
    <row r="3429" s="15" customFormat="1" x14ac:dyDescent="0.2"/>
    <row r="3430" s="15" customFormat="1" x14ac:dyDescent="0.2"/>
    <row r="3431" s="15" customFormat="1" x14ac:dyDescent="0.2"/>
    <row r="3432" s="15" customFormat="1" x14ac:dyDescent="0.2"/>
    <row r="3433" s="15" customFormat="1" x14ac:dyDescent="0.2"/>
    <row r="3434" s="15" customFormat="1" x14ac:dyDescent="0.2"/>
    <row r="3435" s="15" customFormat="1" x14ac:dyDescent="0.2"/>
    <row r="3436" s="15" customFormat="1" x14ac:dyDescent="0.2"/>
    <row r="3437" s="15" customFormat="1" x14ac:dyDescent="0.2"/>
    <row r="3438" s="15" customFormat="1" x14ac:dyDescent="0.2"/>
    <row r="3439" s="15" customFormat="1" x14ac:dyDescent="0.2"/>
    <row r="3440" s="15" customFormat="1" x14ac:dyDescent="0.2"/>
    <row r="3441" s="15" customFormat="1" x14ac:dyDescent="0.2"/>
    <row r="3442" s="15" customFormat="1" x14ac:dyDescent="0.2"/>
    <row r="3443" s="15" customFormat="1" x14ac:dyDescent="0.2"/>
    <row r="3444" s="15" customFormat="1" x14ac:dyDescent="0.2"/>
    <row r="3445" s="15" customFormat="1" x14ac:dyDescent="0.2"/>
    <row r="3446" s="15" customFormat="1" x14ac:dyDescent="0.2"/>
    <row r="3447" s="15" customFormat="1" x14ac:dyDescent="0.2"/>
    <row r="3448" s="15" customFormat="1" x14ac:dyDescent="0.2"/>
    <row r="3449" s="15" customFormat="1" x14ac:dyDescent="0.2"/>
    <row r="3450" s="15" customFormat="1" x14ac:dyDescent="0.2"/>
    <row r="3451" s="15" customFormat="1" x14ac:dyDescent="0.2"/>
    <row r="3452" s="15" customFormat="1" x14ac:dyDescent="0.2"/>
    <row r="3453" s="15" customFormat="1" x14ac:dyDescent="0.2"/>
    <row r="3454" s="15" customFormat="1" x14ac:dyDescent="0.2"/>
    <row r="3455" s="15" customFormat="1" x14ac:dyDescent="0.2"/>
    <row r="3456" s="15" customFormat="1" x14ac:dyDescent="0.2"/>
    <row r="3457" s="15" customFormat="1" x14ac:dyDescent="0.2"/>
    <row r="3458" s="15" customFormat="1" x14ac:dyDescent="0.2"/>
    <row r="3459" s="15" customFormat="1" x14ac:dyDescent="0.2"/>
    <row r="3460" s="15" customFormat="1" x14ac:dyDescent="0.2"/>
    <row r="3461" s="15" customFormat="1" x14ac:dyDescent="0.2"/>
    <row r="3462" s="15" customFormat="1" x14ac:dyDescent="0.2"/>
    <row r="3463" s="15" customFormat="1" x14ac:dyDescent="0.2"/>
    <row r="3464" s="15" customFormat="1" x14ac:dyDescent="0.2"/>
    <row r="3465" s="15" customFormat="1" x14ac:dyDescent="0.2"/>
    <row r="3466" s="15" customFormat="1" x14ac:dyDescent="0.2"/>
    <row r="3467" s="15" customFormat="1" x14ac:dyDescent="0.2"/>
    <row r="3468" s="15" customFormat="1" x14ac:dyDescent="0.2"/>
    <row r="3469" s="15" customFormat="1" x14ac:dyDescent="0.2"/>
    <row r="3470" s="15" customFormat="1" x14ac:dyDescent="0.2"/>
    <row r="3471" s="15" customFormat="1" x14ac:dyDescent="0.2"/>
    <row r="3472" s="15" customFormat="1" x14ac:dyDescent="0.2"/>
    <row r="3473" s="15" customFormat="1" x14ac:dyDescent="0.2"/>
    <row r="3474" s="15" customFormat="1" x14ac:dyDescent="0.2"/>
    <row r="3475" s="15" customFormat="1" x14ac:dyDescent="0.2"/>
    <row r="3476" s="15" customFormat="1" x14ac:dyDescent="0.2"/>
    <row r="3477" s="15" customFormat="1" x14ac:dyDescent="0.2"/>
    <row r="3478" s="15" customFormat="1" x14ac:dyDescent="0.2"/>
    <row r="3479" s="15" customFormat="1" x14ac:dyDescent="0.2"/>
    <row r="3480" s="15" customFormat="1" x14ac:dyDescent="0.2"/>
    <row r="3481" s="15" customFormat="1" x14ac:dyDescent="0.2"/>
    <row r="3482" s="15" customFormat="1" x14ac:dyDescent="0.2"/>
    <row r="3483" s="15" customFormat="1" x14ac:dyDescent="0.2"/>
    <row r="3484" s="15" customFormat="1" x14ac:dyDescent="0.2"/>
    <row r="3485" s="15" customFormat="1" x14ac:dyDescent="0.2"/>
    <row r="3486" s="15" customFormat="1" x14ac:dyDescent="0.2"/>
    <row r="3487" s="15" customFormat="1" x14ac:dyDescent="0.2"/>
    <row r="3488" s="15" customFormat="1" x14ac:dyDescent="0.2"/>
    <row r="3489" s="15" customFormat="1" x14ac:dyDescent="0.2"/>
    <row r="3490" s="15" customFormat="1" x14ac:dyDescent="0.2"/>
    <row r="3491" s="15" customFormat="1" x14ac:dyDescent="0.2"/>
    <row r="3492" s="15" customFormat="1" x14ac:dyDescent="0.2"/>
    <row r="3493" s="15" customFormat="1" x14ac:dyDescent="0.2"/>
    <row r="3494" s="15" customFormat="1" x14ac:dyDescent="0.2"/>
    <row r="3495" s="15" customFormat="1" x14ac:dyDescent="0.2"/>
    <row r="3496" s="15" customFormat="1" x14ac:dyDescent="0.2"/>
    <row r="3497" s="15" customFormat="1" x14ac:dyDescent="0.2"/>
    <row r="3498" s="15" customFormat="1" x14ac:dyDescent="0.2"/>
    <row r="3499" s="15" customFormat="1" x14ac:dyDescent="0.2"/>
    <row r="3500" s="15" customFormat="1" x14ac:dyDescent="0.2"/>
    <row r="3501" s="15" customFormat="1" x14ac:dyDescent="0.2"/>
    <row r="3502" s="15" customFormat="1" x14ac:dyDescent="0.2"/>
    <row r="3503" s="15" customFormat="1" x14ac:dyDescent="0.2"/>
    <row r="3504" s="15" customFormat="1" x14ac:dyDescent="0.2"/>
    <row r="3505" s="15" customFormat="1" x14ac:dyDescent="0.2"/>
    <row r="3506" s="15" customFormat="1" x14ac:dyDescent="0.2"/>
    <row r="3507" s="15" customFormat="1" x14ac:dyDescent="0.2"/>
    <row r="3508" s="15" customFormat="1" x14ac:dyDescent="0.2"/>
    <row r="3509" s="15" customFormat="1" x14ac:dyDescent="0.2"/>
    <row r="3510" s="15" customFormat="1" x14ac:dyDescent="0.2"/>
    <row r="3511" s="15" customFormat="1" x14ac:dyDescent="0.2"/>
    <row r="3512" s="15" customFormat="1" x14ac:dyDescent="0.2"/>
    <row r="3513" s="15" customFormat="1" x14ac:dyDescent="0.2"/>
    <row r="3514" s="15" customFormat="1" x14ac:dyDescent="0.2"/>
    <row r="3515" s="15" customFormat="1" x14ac:dyDescent="0.2"/>
    <row r="3516" s="15" customFormat="1" x14ac:dyDescent="0.2"/>
    <row r="3517" s="15" customFormat="1" x14ac:dyDescent="0.2"/>
    <row r="3518" s="15" customFormat="1" x14ac:dyDescent="0.2"/>
    <row r="3519" s="15" customFormat="1" x14ac:dyDescent="0.2"/>
    <row r="3520" s="15" customFormat="1" x14ac:dyDescent="0.2"/>
    <row r="3521" s="15" customFormat="1" x14ac:dyDescent="0.2"/>
    <row r="3522" s="15" customFormat="1" x14ac:dyDescent="0.2"/>
    <row r="3523" s="15" customFormat="1" x14ac:dyDescent="0.2"/>
    <row r="3524" s="15" customFormat="1" x14ac:dyDescent="0.2"/>
    <row r="3525" s="15" customFormat="1" x14ac:dyDescent="0.2"/>
    <row r="3526" s="15" customFormat="1" x14ac:dyDescent="0.2"/>
    <row r="3527" s="15" customFormat="1" x14ac:dyDescent="0.2"/>
    <row r="3528" s="15" customFormat="1" x14ac:dyDescent="0.2"/>
    <row r="3529" s="15" customFormat="1" x14ac:dyDescent="0.2"/>
    <row r="3530" s="15" customFormat="1" x14ac:dyDescent="0.2"/>
    <row r="3531" s="15" customFormat="1" x14ac:dyDescent="0.2"/>
    <row r="3532" s="15" customFormat="1" x14ac:dyDescent="0.2"/>
    <row r="3533" s="15" customFormat="1" x14ac:dyDescent="0.2"/>
    <row r="3534" s="15" customFormat="1" x14ac:dyDescent="0.2"/>
    <row r="3535" s="15" customFormat="1" x14ac:dyDescent="0.2"/>
    <row r="3536" s="15" customFormat="1" x14ac:dyDescent="0.2"/>
    <row r="3537" s="15" customFormat="1" x14ac:dyDescent="0.2"/>
    <row r="3538" s="15" customFormat="1" x14ac:dyDescent="0.2"/>
    <row r="3539" s="15" customFormat="1" x14ac:dyDescent="0.2"/>
    <row r="3540" s="15" customFormat="1" x14ac:dyDescent="0.2"/>
    <row r="3541" s="15" customFormat="1" x14ac:dyDescent="0.2"/>
    <row r="3542" s="15" customFormat="1" x14ac:dyDescent="0.2"/>
    <row r="3543" s="15" customFormat="1" x14ac:dyDescent="0.2"/>
    <row r="3544" s="15" customFormat="1" x14ac:dyDescent="0.2"/>
    <row r="3545" s="15" customFormat="1" x14ac:dyDescent="0.2"/>
    <row r="3546" s="15" customFormat="1" x14ac:dyDescent="0.2"/>
    <row r="3547" s="15" customFormat="1" x14ac:dyDescent="0.2"/>
    <row r="3548" s="15" customFormat="1" x14ac:dyDescent="0.2"/>
    <row r="3549" s="15" customFormat="1" x14ac:dyDescent="0.2"/>
    <row r="3550" s="15" customFormat="1" x14ac:dyDescent="0.2"/>
    <row r="3551" s="15" customFormat="1" x14ac:dyDescent="0.2"/>
    <row r="3552" s="15" customFormat="1" x14ac:dyDescent="0.2"/>
    <row r="3553" s="15" customFormat="1" x14ac:dyDescent="0.2"/>
    <row r="3554" s="15" customFormat="1" x14ac:dyDescent="0.2"/>
    <row r="3555" s="15" customFormat="1" x14ac:dyDescent="0.2"/>
    <row r="3556" s="15" customFormat="1" x14ac:dyDescent="0.2"/>
    <row r="3557" s="15" customFormat="1" x14ac:dyDescent="0.2"/>
    <row r="3558" s="15" customFormat="1" x14ac:dyDescent="0.2"/>
    <row r="3559" s="15" customFormat="1" x14ac:dyDescent="0.2"/>
    <row r="3560" s="15" customFormat="1" x14ac:dyDescent="0.2"/>
    <row r="3561" s="15" customFormat="1" x14ac:dyDescent="0.2"/>
    <row r="3562" s="15" customFormat="1" x14ac:dyDescent="0.2"/>
    <row r="3563" s="15" customFormat="1" x14ac:dyDescent="0.2"/>
    <row r="3564" s="15" customFormat="1" x14ac:dyDescent="0.2"/>
    <row r="3565" s="15" customFormat="1" x14ac:dyDescent="0.2"/>
    <row r="3566" s="15" customFormat="1" x14ac:dyDescent="0.2"/>
    <row r="3567" s="15" customFormat="1" x14ac:dyDescent="0.2"/>
    <row r="3568" s="15" customFormat="1" x14ac:dyDescent="0.2"/>
    <row r="3569" s="15" customFormat="1" x14ac:dyDescent="0.2"/>
    <row r="3570" s="15" customFormat="1" x14ac:dyDescent="0.2"/>
    <row r="3571" s="15" customFormat="1" x14ac:dyDescent="0.2"/>
    <row r="3572" s="15" customFormat="1" x14ac:dyDescent="0.2"/>
    <row r="3573" s="15" customFormat="1" x14ac:dyDescent="0.2"/>
    <row r="3574" s="15" customFormat="1" x14ac:dyDescent="0.2"/>
    <row r="3575" s="15" customFormat="1" x14ac:dyDescent="0.2"/>
    <row r="3576" s="15" customFormat="1" x14ac:dyDescent="0.2"/>
    <row r="3577" s="15" customFormat="1" x14ac:dyDescent="0.2"/>
    <row r="3578" s="15" customFormat="1" x14ac:dyDescent="0.2"/>
    <row r="3579" s="15" customFormat="1" x14ac:dyDescent="0.2"/>
    <row r="3580" s="15" customFormat="1" x14ac:dyDescent="0.2"/>
    <row r="3581" s="15" customFormat="1" x14ac:dyDescent="0.2"/>
    <row r="3582" s="15" customFormat="1" x14ac:dyDescent="0.2"/>
    <row r="3583" s="15" customFormat="1" x14ac:dyDescent="0.2"/>
    <row r="3584" s="15" customFormat="1" x14ac:dyDescent="0.2"/>
    <row r="3585" s="15" customFormat="1" x14ac:dyDescent="0.2"/>
    <row r="3586" s="15" customFormat="1" x14ac:dyDescent="0.2"/>
    <row r="3587" s="15" customFormat="1" x14ac:dyDescent="0.2"/>
    <row r="3588" s="15" customFormat="1" x14ac:dyDescent="0.2"/>
    <row r="3589" s="15" customFormat="1" x14ac:dyDescent="0.2"/>
    <row r="3590" s="15" customFormat="1" x14ac:dyDescent="0.2"/>
    <row r="3591" s="15" customFormat="1" x14ac:dyDescent="0.2"/>
    <row r="3592" s="15" customFormat="1" x14ac:dyDescent="0.2"/>
    <row r="3593" s="15" customFormat="1" x14ac:dyDescent="0.2"/>
    <row r="3594" s="15" customFormat="1" x14ac:dyDescent="0.2"/>
    <row r="3595" s="15" customFormat="1" x14ac:dyDescent="0.2"/>
    <row r="3596" s="15" customFormat="1" x14ac:dyDescent="0.2"/>
    <row r="3597" s="15" customFormat="1" x14ac:dyDescent="0.2"/>
    <row r="3598" s="15" customFormat="1" x14ac:dyDescent="0.2"/>
    <row r="3599" s="15" customFormat="1" x14ac:dyDescent="0.2"/>
    <row r="3600" s="15" customFormat="1" x14ac:dyDescent="0.2"/>
    <row r="3601" s="15" customFormat="1" x14ac:dyDescent="0.2"/>
    <row r="3602" s="15" customFormat="1" x14ac:dyDescent="0.2"/>
    <row r="3603" s="15" customFormat="1" x14ac:dyDescent="0.2"/>
    <row r="3604" s="15" customFormat="1" x14ac:dyDescent="0.2"/>
    <row r="3605" s="15" customFormat="1" x14ac:dyDescent="0.2"/>
    <row r="3606" s="15" customFormat="1" x14ac:dyDescent="0.2"/>
    <row r="3607" s="15" customFormat="1" x14ac:dyDescent="0.2"/>
    <row r="3608" s="15" customFormat="1" x14ac:dyDescent="0.2"/>
    <row r="3609" s="15" customFormat="1" x14ac:dyDescent="0.2"/>
    <row r="3610" s="15" customFormat="1" x14ac:dyDescent="0.2"/>
    <row r="3611" s="15" customFormat="1" x14ac:dyDescent="0.2"/>
    <row r="3612" s="15" customFormat="1" x14ac:dyDescent="0.2"/>
    <row r="3613" s="15" customFormat="1" x14ac:dyDescent="0.2"/>
    <row r="3614" s="15" customFormat="1" x14ac:dyDescent="0.2"/>
    <row r="3615" s="15" customFormat="1" x14ac:dyDescent="0.2"/>
    <row r="3616" s="15" customFormat="1" x14ac:dyDescent="0.2"/>
    <row r="3617" s="15" customFormat="1" x14ac:dyDescent="0.2"/>
    <row r="3618" s="15" customFormat="1" x14ac:dyDescent="0.2"/>
    <row r="3619" s="15" customFormat="1" x14ac:dyDescent="0.2"/>
    <row r="3620" s="15" customFormat="1" x14ac:dyDescent="0.2"/>
    <row r="3621" s="15" customFormat="1" x14ac:dyDescent="0.2"/>
    <row r="3622" s="15" customFormat="1" x14ac:dyDescent="0.2"/>
    <row r="3623" s="15" customFormat="1" x14ac:dyDescent="0.2"/>
    <row r="3624" s="15" customFormat="1" x14ac:dyDescent="0.2"/>
    <row r="3625" s="15" customFormat="1" x14ac:dyDescent="0.2"/>
    <row r="3626" s="15" customFormat="1" x14ac:dyDescent="0.2"/>
    <row r="3627" s="15" customFormat="1" x14ac:dyDescent="0.2"/>
    <row r="3628" s="15" customFormat="1" x14ac:dyDescent="0.2"/>
    <row r="3629" s="15" customFormat="1" x14ac:dyDescent="0.2"/>
    <row r="3630" s="15" customFormat="1" x14ac:dyDescent="0.2"/>
    <row r="3631" s="15" customFormat="1" x14ac:dyDescent="0.2"/>
    <row r="3632" s="15" customFormat="1" x14ac:dyDescent="0.2"/>
    <row r="3633" s="15" customFormat="1" x14ac:dyDescent="0.2"/>
    <row r="3634" s="15" customFormat="1" x14ac:dyDescent="0.2"/>
    <row r="3635" s="15" customFormat="1" x14ac:dyDescent="0.2"/>
    <row r="3636" s="15" customFormat="1" x14ac:dyDescent="0.2"/>
    <row r="3637" s="15" customFormat="1" x14ac:dyDescent="0.2"/>
    <row r="3638" s="15" customFormat="1" x14ac:dyDescent="0.2"/>
    <row r="3639" s="15" customFormat="1" x14ac:dyDescent="0.2"/>
    <row r="3640" s="15" customFormat="1" x14ac:dyDescent="0.2"/>
    <row r="3641" s="15" customFormat="1" x14ac:dyDescent="0.2"/>
    <row r="3642" s="15" customFormat="1" x14ac:dyDescent="0.2"/>
    <row r="3643" s="15" customFormat="1" x14ac:dyDescent="0.2"/>
    <row r="3644" s="15" customFormat="1" x14ac:dyDescent="0.2"/>
    <row r="3645" s="15" customFormat="1" x14ac:dyDescent="0.2"/>
    <row r="3646" s="15" customFormat="1" x14ac:dyDescent="0.2"/>
    <row r="3647" s="15" customFormat="1" x14ac:dyDescent="0.2"/>
    <row r="3648" s="15" customFormat="1" x14ac:dyDescent="0.2"/>
    <row r="3649" s="15" customFormat="1" x14ac:dyDescent="0.2"/>
    <row r="3650" s="15" customFormat="1" x14ac:dyDescent="0.2"/>
    <row r="3651" s="15" customFormat="1" x14ac:dyDescent="0.2"/>
    <row r="3652" s="15" customFormat="1" x14ac:dyDescent="0.2"/>
    <row r="3653" s="15" customFormat="1" x14ac:dyDescent="0.2"/>
    <row r="3654" s="15" customFormat="1" x14ac:dyDescent="0.2"/>
    <row r="3655" s="15" customFormat="1" x14ac:dyDescent="0.2"/>
    <row r="3656" s="15" customFormat="1" x14ac:dyDescent="0.2"/>
    <row r="3657" s="15" customFormat="1" x14ac:dyDescent="0.2"/>
    <row r="3658" s="15" customFormat="1" x14ac:dyDescent="0.2"/>
    <row r="3659" s="15" customFormat="1" x14ac:dyDescent="0.2"/>
    <row r="3660" s="15" customFormat="1" x14ac:dyDescent="0.2"/>
    <row r="3661" s="15" customFormat="1" x14ac:dyDescent="0.2"/>
    <row r="3662" s="15" customFormat="1" x14ac:dyDescent="0.2"/>
    <row r="3663" s="15" customFormat="1" x14ac:dyDescent="0.2"/>
    <row r="3664" s="15" customFormat="1" x14ac:dyDescent="0.2"/>
    <row r="3665" s="15" customFormat="1" x14ac:dyDescent="0.2"/>
    <row r="3666" s="15" customFormat="1" x14ac:dyDescent="0.2"/>
    <row r="3667" s="15" customFormat="1" x14ac:dyDescent="0.2"/>
    <row r="3668" s="15" customFormat="1" x14ac:dyDescent="0.2"/>
    <row r="3669" s="15" customFormat="1" x14ac:dyDescent="0.2"/>
    <row r="3670" s="15" customFormat="1" x14ac:dyDescent="0.2"/>
    <row r="3671" s="15" customFormat="1" x14ac:dyDescent="0.2"/>
    <row r="3672" s="15" customFormat="1" x14ac:dyDescent="0.2"/>
    <row r="3673" s="15" customFormat="1" x14ac:dyDescent="0.2"/>
    <row r="3674" s="15" customFormat="1" x14ac:dyDescent="0.2"/>
    <row r="3675" s="15" customFormat="1" x14ac:dyDescent="0.2"/>
    <row r="3676" s="15" customFormat="1" x14ac:dyDescent="0.2"/>
    <row r="3677" s="15" customFormat="1" x14ac:dyDescent="0.2"/>
    <row r="3678" s="15" customFormat="1" x14ac:dyDescent="0.2"/>
    <row r="3679" s="15" customFormat="1" x14ac:dyDescent="0.2"/>
    <row r="3680" s="15" customFormat="1" x14ac:dyDescent="0.2"/>
    <row r="3681" s="15" customFormat="1" x14ac:dyDescent="0.2"/>
    <row r="3682" s="15" customFormat="1" x14ac:dyDescent="0.2"/>
    <row r="3683" s="15" customFormat="1" x14ac:dyDescent="0.2"/>
    <row r="3684" s="15" customFormat="1" x14ac:dyDescent="0.2"/>
    <row r="3685" s="15" customFormat="1" x14ac:dyDescent="0.2"/>
    <row r="3686" s="15" customFormat="1" x14ac:dyDescent="0.2"/>
    <row r="3687" s="15" customFormat="1" x14ac:dyDescent="0.2"/>
    <row r="3688" s="15" customFormat="1" x14ac:dyDescent="0.2"/>
    <row r="3689" s="15" customFormat="1" x14ac:dyDescent="0.2"/>
    <row r="3690" s="15" customFormat="1" x14ac:dyDescent="0.2"/>
    <row r="3691" s="15" customFormat="1" x14ac:dyDescent="0.2"/>
    <row r="3692" s="15" customFormat="1" x14ac:dyDescent="0.2"/>
    <row r="3693" s="15" customFormat="1" x14ac:dyDescent="0.2"/>
    <row r="3694" s="15" customFormat="1" x14ac:dyDescent="0.2"/>
    <row r="3695" s="15" customFormat="1" x14ac:dyDescent="0.2"/>
    <row r="3696" s="15" customFormat="1" x14ac:dyDescent="0.2"/>
    <row r="3697" s="15" customFormat="1" x14ac:dyDescent="0.2"/>
    <row r="3698" s="15" customFormat="1" x14ac:dyDescent="0.2"/>
    <row r="3699" s="15" customFormat="1" x14ac:dyDescent="0.2"/>
    <row r="3700" s="15" customFormat="1" x14ac:dyDescent="0.2"/>
    <row r="3701" s="15" customFormat="1" x14ac:dyDescent="0.2"/>
    <row r="3702" s="15" customFormat="1" x14ac:dyDescent="0.2"/>
    <row r="3703" s="15" customFormat="1" x14ac:dyDescent="0.2"/>
    <row r="3704" s="15" customFormat="1" x14ac:dyDescent="0.2"/>
    <row r="3705" s="15" customFormat="1" x14ac:dyDescent="0.2"/>
    <row r="3706" s="15" customFormat="1" x14ac:dyDescent="0.2"/>
    <row r="3707" s="15" customFormat="1" x14ac:dyDescent="0.2"/>
    <row r="3708" s="15" customFormat="1" x14ac:dyDescent="0.2"/>
    <row r="3709" s="15" customFormat="1" x14ac:dyDescent="0.2"/>
    <row r="3710" s="15" customFormat="1" x14ac:dyDescent="0.2"/>
    <row r="3711" s="15" customFormat="1" x14ac:dyDescent="0.2"/>
    <row r="3712" s="15" customFormat="1" x14ac:dyDescent="0.2"/>
    <row r="3713" s="15" customFormat="1" x14ac:dyDescent="0.2"/>
    <row r="3714" s="15" customFormat="1" x14ac:dyDescent="0.2"/>
    <row r="3715" s="15" customFormat="1" x14ac:dyDescent="0.2"/>
    <row r="3716" s="15" customFormat="1" x14ac:dyDescent="0.2"/>
    <row r="3717" s="15" customFormat="1" x14ac:dyDescent="0.2"/>
    <row r="3718" s="15" customFormat="1" x14ac:dyDescent="0.2"/>
    <row r="3719" s="15" customFormat="1" x14ac:dyDescent="0.2"/>
    <row r="3720" s="15" customFormat="1" x14ac:dyDescent="0.2"/>
    <row r="3721" s="15" customFormat="1" x14ac:dyDescent="0.2"/>
    <row r="3722" s="15" customFormat="1" x14ac:dyDescent="0.2"/>
    <row r="3723" s="15" customFormat="1" x14ac:dyDescent="0.2"/>
    <row r="3724" s="15" customFormat="1" x14ac:dyDescent="0.2"/>
    <row r="3725" s="15" customFormat="1" x14ac:dyDescent="0.2"/>
    <row r="3726" s="15" customFormat="1" x14ac:dyDescent="0.2"/>
    <row r="3727" s="15" customFormat="1" x14ac:dyDescent="0.2"/>
    <row r="3728" s="15" customFormat="1" x14ac:dyDescent="0.2"/>
    <row r="3729" s="15" customFormat="1" x14ac:dyDescent="0.2"/>
    <row r="3730" s="15" customFormat="1" x14ac:dyDescent="0.2"/>
    <row r="3731" s="15" customFormat="1" x14ac:dyDescent="0.2"/>
    <row r="3732" s="15" customFormat="1" x14ac:dyDescent="0.2"/>
    <row r="3733" s="15" customFormat="1" x14ac:dyDescent="0.2"/>
    <row r="3734" s="15" customFormat="1" x14ac:dyDescent="0.2"/>
    <row r="3735" s="15" customFormat="1" x14ac:dyDescent="0.2"/>
    <row r="3736" s="15" customFormat="1" x14ac:dyDescent="0.2"/>
    <row r="3737" s="15" customFormat="1" x14ac:dyDescent="0.2"/>
    <row r="3738" s="15" customFormat="1" x14ac:dyDescent="0.2"/>
    <row r="3739" s="15" customFormat="1" x14ac:dyDescent="0.2"/>
    <row r="3740" s="15" customFormat="1" x14ac:dyDescent="0.2"/>
    <row r="3741" s="15" customFormat="1" x14ac:dyDescent="0.2"/>
    <row r="3742" s="15" customFormat="1" x14ac:dyDescent="0.2"/>
    <row r="3743" s="15" customFormat="1" x14ac:dyDescent="0.2"/>
    <row r="3744" s="15" customFormat="1" x14ac:dyDescent="0.2"/>
    <row r="3745" s="15" customFormat="1" x14ac:dyDescent="0.2"/>
    <row r="3746" s="15" customFormat="1" x14ac:dyDescent="0.2"/>
    <row r="3747" s="15" customFormat="1" x14ac:dyDescent="0.2"/>
    <row r="3748" s="15" customFormat="1" x14ac:dyDescent="0.2"/>
    <row r="3749" s="15" customFormat="1" x14ac:dyDescent="0.2"/>
    <row r="3750" s="15" customFormat="1" x14ac:dyDescent="0.2"/>
    <row r="3751" s="15" customFormat="1" x14ac:dyDescent="0.2"/>
    <row r="3752" s="15" customFormat="1" x14ac:dyDescent="0.2"/>
    <row r="3753" s="15" customFormat="1" x14ac:dyDescent="0.2"/>
    <row r="3754" s="15" customFormat="1" x14ac:dyDescent="0.2"/>
    <row r="3755" s="15" customFormat="1" x14ac:dyDescent="0.2"/>
    <row r="3756" s="15" customFormat="1" x14ac:dyDescent="0.2"/>
    <row r="3757" s="15" customFormat="1" x14ac:dyDescent="0.2"/>
    <row r="3758" s="15" customFormat="1" x14ac:dyDescent="0.2"/>
    <row r="3759" s="15" customFormat="1" x14ac:dyDescent="0.2"/>
    <row r="3760" s="15" customFormat="1" x14ac:dyDescent="0.2"/>
    <row r="3761" s="15" customFormat="1" x14ac:dyDescent="0.2"/>
    <row r="3762" s="15" customFormat="1" x14ac:dyDescent="0.2"/>
    <row r="3763" s="15" customFormat="1" x14ac:dyDescent="0.2"/>
    <row r="3764" s="15" customFormat="1" x14ac:dyDescent="0.2"/>
    <row r="3765" s="15" customFormat="1" x14ac:dyDescent="0.2"/>
    <row r="3766" s="15" customFormat="1" x14ac:dyDescent="0.2"/>
    <row r="3767" s="15" customFormat="1" x14ac:dyDescent="0.2"/>
    <row r="3768" s="15" customFormat="1" x14ac:dyDescent="0.2"/>
    <row r="3769" s="15" customFormat="1" x14ac:dyDescent="0.2"/>
    <row r="3770" s="15" customFormat="1" x14ac:dyDescent="0.2"/>
    <row r="3771" s="15" customFormat="1" x14ac:dyDescent="0.2"/>
    <row r="3772" s="15" customFormat="1" x14ac:dyDescent="0.2"/>
    <row r="3773" s="15" customFormat="1" x14ac:dyDescent="0.2"/>
    <row r="3774" s="15" customFormat="1" x14ac:dyDescent="0.2"/>
    <row r="3775" s="15" customFormat="1" x14ac:dyDescent="0.2"/>
    <row r="3776" s="15" customFormat="1" x14ac:dyDescent="0.2"/>
    <row r="3777" s="15" customFormat="1" x14ac:dyDescent="0.2"/>
    <row r="3778" s="15" customFormat="1" x14ac:dyDescent="0.2"/>
    <row r="3779" s="15" customFormat="1" x14ac:dyDescent="0.2"/>
    <row r="3780" s="15" customFormat="1" x14ac:dyDescent="0.2"/>
    <row r="3781" s="15" customFormat="1" x14ac:dyDescent="0.2"/>
    <row r="3782" s="15" customFormat="1" x14ac:dyDescent="0.2"/>
    <row r="3783" s="15" customFormat="1" x14ac:dyDescent="0.2"/>
    <row r="3784" s="15" customFormat="1" x14ac:dyDescent="0.2"/>
    <row r="3785" s="15" customFormat="1" x14ac:dyDescent="0.2"/>
    <row r="3786" s="15" customFormat="1" x14ac:dyDescent="0.2"/>
    <row r="3787" s="15" customFormat="1" x14ac:dyDescent="0.2"/>
    <row r="3788" s="15" customFormat="1" x14ac:dyDescent="0.2"/>
    <row r="3789" s="15" customFormat="1" x14ac:dyDescent="0.2"/>
    <row r="3790" s="15" customFormat="1" x14ac:dyDescent="0.2"/>
    <row r="3791" s="15" customFormat="1" x14ac:dyDescent="0.2"/>
    <row r="3792" s="15" customFormat="1" x14ac:dyDescent="0.2"/>
    <row r="3793" s="15" customFormat="1" x14ac:dyDescent="0.2"/>
    <row r="3794" s="15" customFormat="1" x14ac:dyDescent="0.2"/>
    <row r="3795" s="15" customFormat="1" x14ac:dyDescent="0.2"/>
    <row r="3796" s="15" customFormat="1" x14ac:dyDescent="0.2"/>
    <row r="3797" s="15" customFormat="1" x14ac:dyDescent="0.2"/>
    <row r="3798" s="15" customFormat="1" x14ac:dyDescent="0.2"/>
    <row r="3799" s="15" customFormat="1" x14ac:dyDescent="0.2"/>
    <row r="3800" s="15" customFormat="1" x14ac:dyDescent="0.2"/>
    <row r="3801" s="15" customFormat="1" x14ac:dyDescent="0.2"/>
    <row r="3802" s="15" customFormat="1" x14ac:dyDescent="0.2"/>
    <row r="3803" s="15" customFormat="1" x14ac:dyDescent="0.2"/>
    <row r="3804" s="15" customFormat="1" x14ac:dyDescent="0.2"/>
    <row r="3805" s="15" customFormat="1" x14ac:dyDescent="0.2"/>
    <row r="3806" s="15" customFormat="1" x14ac:dyDescent="0.2"/>
    <row r="3807" s="15" customFormat="1" x14ac:dyDescent="0.2"/>
    <row r="3808" s="15" customFormat="1" x14ac:dyDescent="0.2"/>
    <row r="3809" s="15" customFormat="1" x14ac:dyDescent="0.2"/>
    <row r="3810" s="15" customFormat="1" x14ac:dyDescent="0.2"/>
    <row r="3811" s="15" customFormat="1" x14ac:dyDescent="0.2"/>
    <row r="3812" s="15" customFormat="1" x14ac:dyDescent="0.2"/>
    <row r="3813" s="15" customFormat="1" x14ac:dyDescent="0.2"/>
    <row r="3814" s="15" customFormat="1" x14ac:dyDescent="0.2"/>
    <row r="3815" s="15" customFormat="1" x14ac:dyDescent="0.2"/>
    <row r="3816" s="15" customFormat="1" x14ac:dyDescent="0.2"/>
    <row r="3817" s="15" customFormat="1" x14ac:dyDescent="0.2"/>
    <row r="3818" s="15" customFormat="1" x14ac:dyDescent="0.2"/>
    <row r="3819" s="15" customFormat="1" x14ac:dyDescent="0.2"/>
    <row r="3820" s="15" customFormat="1" x14ac:dyDescent="0.2"/>
    <row r="3821" s="15" customFormat="1" x14ac:dyDescent="0.2"/>
    <row r="3822" s="15" customFormat="1" x14ac:dyDescent="0.2"/>
    <row r="3823" s="15" customFormat="1" x14ac:dyDescent="0.2"/>
    <row r="3824" s="15" customFormat="1" x14ac:dyDescent="0.2"/>
    <row r="3825" s="15" customFormat="1" x14ac:dyDescent="0.2"/>
    <row r="3826" s="15" customFormat="1" x14ac:dyDescent="0.2"/>
    <row r="3827" s="15" customFormat="1" x14ac:dyDescent="0.2"/>
    <row r="3828" s="15" customFormat="1" x14ac:dyDescent="0.2"/>
    <row r="3829" s="15" customFormat="1" x14ac:dyDescent="0.2"/>
    <row r="3830" s="15" customFormat="1" x14ac:dyDescent="0.2"/>
    <row r="3831" s="15" customFormat="1" x14ac:dyDescent="0.2"/>
    <row r="3832" s="15" customFormat="1" x14ac:dyDescent="0.2"/>
    <row r="3833" s="15" customFormat="1" x14ac:dyDescent="0.2"/>
    <row r="3834" s="15" customFormat="1" x14ac:dyDescent="0.2"/>
    <row r="3835" s="15" customFormat="1" x14ac:dyDescent="0.2"/>
    <row r="3836" s="15" customFormat="1" x14ac:dyDescent="0.2"/>
    <row r="3837" s="15" customFormat="1" x14ac:dyDescent="0.2"/>
    <row r="3838" s="15" customFormat="1" x14ac:dyDescent="0.2"/>
    <row r="3839" s="15" customFormat="1" x14ac:dyDescent="0.2"/>
    <row r="3840" s="15" customFormat="1" x14ac:dyDescent="0.2"/>
    <row r="3841" s="15" customFormat="1" x14ac:dyDescent="0.2"/>
    <row r="3842" s="15" customFormat="1" x14ac:dyDescent="0.2"/>
    <row r="3843" s="15" customFormat="1" x14ac:dyDescent="0.2"/>
    <row r="3844" s="15" customFormat="1" x14ac:dyDescent="0.2"/>
    <row r="3845" s="15" customFormat="1" x14ac:dyDescent="0.2"/>
    <row r="3846" s="15" customFormat="1" x14ac:dyDescent="0.2"/>
    <row r="3847" s="15" customFormat="1" x14ac:dyDescent="0.2"/>
    <row r="3848" s="15" customFormat="1" x14ac:dyDescent="0.2"/>
    <row r="3849" s="15" customFormat="1" x14ac:dyDescent="0.2"/>
    <row r="3850" s="15" customFormat="1" x14ac:dyDescent="0.2"/>
    <row r="3851" s="15" customFormat="1" x14ac:dyDescent="0.2"/>
    <row r="3852" s="15" customFormat="1" x14ac:dyDescent="0.2"/>
    <row r="3853" s="15" customFormat="1" x14ac:dyDescent="0.2"/>
    <row r="3854" s="15" customFormat="1" x14ac:dyDescent="0.2"/>
    <row r="3855" s="15" customFormat="1" x14ac:dyDescent="0.2"/>
    <row r="3856" s="15" customFormat="1" x14ac:dyDescent="0.2"/>
    <row r="3857" s="15" customFormat="1" x14ac:dyDescent="0.2"/>
    <row r="3858" s="15" customFormat="1" x14ac:dyDescent="0.2"/>
    <row r="3859" s="15" customFormat="1" x14ac:dyDescent="0.2"/>
    <row r="3860" s="15" customFormat="1" x14ac:dyDescent="0.2"/>
    <row r="3861" s="15" customFormat="1" x14ac:dyDescent="0.2"/>
    <row r="3862" s="15" customFormat="1" x14ac:dyDescent="0.2"/>
    <row r="3863" s="15" customFormat="1" x14ac:dyDescent="0.2"/>
    <row r="3864" s="15" customFormat="1" x14ac:dyDescent="0.2"/>
    <row r="3865" s="15" customFormat="1" x14ac:dyDescent="0.2"/>
    <row r="3866" s="15" customFormat="1" x14ac:dyDescent="0.2"/>
    <row r="3867" s="15" customFormat="1" x14ac:dyDescent="0.2"/>
    <row r="3868" s="15" customFormat="1" x14ac:dyDescent="0.2"/>
    <row r="3869" s="15" customFormat="1" x14ac:dyDescent="0.2"/>
    <row r="3870" s="15" customFormat="1" x14ac:dyDescent="0.2"/>
    <row r="3871" s="15" customFormat="1" x14ac:dyDescent="0.2"/>
    <row r="3872" s="15" customFormat="1" x14ac:dyDescent="0.2"/>
    <row r="3873" s="15" customFormat="1" x14ac:dyDescent="0.2"/>
    <row r="3874" s="15" customFormat="1" x14ac:dyDescent="0.2"/>
    <row r="3875" s="15" customFormat="1" x14ac:dyDescent="0.2"/>
    <row r="3876" s="15" customFormat="1" x14ac:dyDescent="0.2"/>
    <row r="3877" s="15" customFormat="1" x14ac:dyDescent="0.2"/>
    <row r="3878" s="15" customFormat="1" x14ac:dyDescent="0.2"/>
    <row r="3879" s="15" customFormat="1" x14ac:dyDescent="0.2"/>
    <row r="3880" s="15" customFormat="1" x14ac:dyDescent="0.2"/>
    <row r="3881" s="15" customFormat="1" x14ac:dyDescent="0.2"/>
    <row r="3882" s="15" customFormat="1" x14ac:dyDescent="0.2"/>
    <row r="3883" s="15" customFormat="1" x14ac:dyDescent="0.2"/>
    <row r="3884" s="15" customFormat="1" x14ac:dyDescent="0.2"/>
    <row r="3885" s="15" customFormat="1" x14ac:dyDescent="0.2"/>
    <row r="3886" s="15" customFormat="1" x14ac:dyDescent="0.2"/>
    <row r="3887" s="15" customFormat="1" x14ac:dyDescent="0.2"/>
    <row r="3888" s="15" customFormat="1" x14ac:dyDescent="0.2"/>
    <row r="3889" s="15" customFormat="1" x14ac:dyDescent="0.2"/>
    <row r="3890" s="15" customFormat="1" x14ac:dyDescent="0.2"/>
    <row r="3891" s="15" customFormat="1" x14ac:dyDescent="0.2"/>
    <row r="3892" s="15" customFormat="1" x14ac:dyDescent="0.2"/>
    <row r="3893" s="15" customFormat="1" x14ac:dyDescent="0.2"/>
    <row r="3894" s="15" customFormat="1" x14ac:dyDescent="0.2"/>
    <row r="3895" s="15" customFormat="1" x14ac:dyDescent="0.2"/>
    <row r="3896" s="15" customFormat="1" x14ac:dyDescent="0.2"/>
    <row r="3897" s="15" customFormat="1" x14ac:dyDescent="0.2"/>
    <row r="3898" s="15" customFormat="1" x14ac:dyDescent="0.2"/>
    <row r="3899" s="15" customFormat="1" x14ac:dyDescent="0.2"/>
    <row r="3900" s="15" customFormat="1" x14ac:dyDescent="0.2"/>
    <row r="3901" s="15" customFormat="1" x14ac:dyDescent="0.2"/>
    <row r="3902" s="15" customFormat="1" x14ac:dyDescent="0.2"/>
    <row r="3903" s="15" customFormat="1" x14ac:dyDescent="0.2"/>
    <row r="3904" s="15" customFormat="1" x14ac:dyDescent="0.2"/>
    <row r="3905" s="15" customFormat="1" x14ac:dyDescent="0.2"/>
    <row r="3906" s="15" customFormat="1" x14ac:dyDescent="0.2"/>
    <row r="3907" s="15" customFormat="1" x14ac:dyDescent="0.2"/>
    <row r="3908" s="15" customFormat="1" x14ac:dyDescent="0.2"/>
    <row r="3909" s="15" customFormat="1" x14ac:dyDescent="0.2"/>
    <row r="3910" s="15" customFormat="1" x14ac:dyDescent="0.2"/>
    <row r="3911" s="15" customFormat="1" x14ac:dyDescent="0.2"/>
    <row r="3912" s="15" customFormat="1" x14ac:dyDescent="0.2"/>
    <row r="3913" s="15" customFormat="1" x14ac:dyDescent="0.2"/>
    <row r="3914" s="15" customFormat="1" x14ac:dyDescent="0.2"/>
    <row r="3915" s="15" customFormat="1" x14ac:dyDescent="0.2"/>
    <row r="3916" s="15" customFormat="1" x14ac:dyDescent="0.2"/>
    <row r="3917" s="15" customFormat="1" x14ac:dyDescent="0.2"/>
    <row r="3918" s="15" customFormat="1" x14ac:dyDescent="0.2"/>
    <row r="3919" s="15" customFormat="1" x14ac:dyDescent="0.2"/>
    <row r="3920" s="15" customFormat="1" x14ac:dyDescent="0.2"/>
    <row r="3921" s="15" customFormat="1" x14ac:dyDescent="0.2"/>
    <row r="3922" s="15" customFormat="1" x14ac:dyDescent="0.2"/>
    <row r="3923" s="15" customFormat="1" x14ac:dyDescent="0.2"/>
    <row r="3924" s="15" customFormat="1" x14ac:dyDescent="0.2"/>
    <row r="3925" s="15" customFormat="1" x14ac:dyDescent="0.2"/>
    <row r="3926" s="15" customFormat="1" x14ac:dyDescent="0.2"/>
    <row r="3927" s="15" customFormat="1" x14ac:dyDescent="0.2"/>
    <row r="3928" s="15" customFormat="1" x14ac:dyDescent="0.2"/>
    <row r="3929" s="15" customFormat="1" x14ac:dyDescent="0.2"/>
    <row r="3930" s="15" customFormat="1" x14ac:dyDescent="0.2"/>
    <row r="3931" s="15" customFormat="1" x14ac:dyDescent="0.2"/>
    <row r="3932" s="15" customFormat="1" x14ac:dyDescent="0.2"/>
    <row r="3933" s="15" customFormat="1" x14ac:dyDescent="0.2"/>
    <row r="3934" s="15" customFormat="1" x14ac:dyDescent="0.2"/>
    <row r="3935" s="15" customFormat="1" x14ac:dyDescent="0.2"/>
    <row r="3936" s="15" customFormat="1" x14ac:dyDescent="0.2"/>
    <row r="3937" s="15" customFormat="1" x14ac:dyDescent="0.2"/>
    <row r="3938" s="15" customFormat="1" x14ac:dyDescent="0.2"/>
    <row r="3939" s="15" customFormat="1" x14ac:dyDescent="0.2"/>
    <row r="3940" s="15" customFormat="1" x14ac:dyDescent="0.2"/>
    <row r="3941" s="15" customFormat="1" x14ac:dyDescent="0.2"/>
    <row r="3942" s="15" customFormat="1" x14ac:dyDescent="0.2"/>
    <row r="3943" s="15" customFormat="1" x14ac:dyDescent="0.2"/>
    <row r="3944" s="15" customFormat="1" x14ac:dyDescent="0.2"/>
    <row r="3945" s="15" customFormat="1" x14ac:dyDescent="0.2"/>
    <row r="3946" s="15" customFormat="1" x14ac:dyDescent="0.2"/>
    <row r="3947" s="15" customFormat="1" x14ac:dyDescent="0.2"/>
    <row r="3948" s="15" customFormat="1" x14ac:dyDescent="0.2"/>
    <row r="3949" s="15" customFormat="1" x14ac:dyDescent="0.2"/>
    <row r="3950" s="15" customFormat="1" x14ac:dyDescent="0.2"/>
    <row r="3951" s="15" customFormat="1" x14ac:dyDescent="0.2"/>
    <row r="3952" s="15" customFormat="1" x14ac:dyDescent="0.2"/>
    <row r="3953" s="15" customFormat="1" x14ac:dyDescent="0.2"/>
    <row r="3954" s="15" customFormat="1" x14ac:dyDescent="0.2"/>
    <row r="3955" s="15" customFormat="1" x14ac:dyDescent="0.2"/>
    <row r="3956" s="15" customFormat="1" x14ac:dyDescent="0.2"/>
    <row r="3957" s="15" customFormat="1" x14ac:dyDescent="0.2"/>
    <row r="3958" s="15" customFormat="1" x14ac:dyDescent="0.2"/>
    <row r="3959" s="15" customFormat="1" x14ac:dyDescent="0.2"/>
    <row r="3960" s="15" customFormat="1" x14ac:dyDescent="0.2"/>
    <row r="3961" s="15" customFormat="1" x14ac:dyDescent="0.2"/>
    <row r="3962" s="15" customFormat="1" x14ac:dyDescent="0.2"/>
    <row r="3963" s="15" customFormat="1" x14ac:dyDescent="0.2"/>
    <row r="3964" s="15" customFormat="1" x14ac:dyDescent="0.2"/>
    <row r="3965" s="15" customFormat="1" x14ac:dyDescent="0.2"/>
    <row r="3966" s="15" customFormat="1" x14ac:dyDescent="0.2"/>
    <row r="3967" s="15" customFormat="1" x14ac:dyDescent="0.2"/>
    <row r="3968" s="15" customFormat="1" x14ac:dyDescent="0.2"/>
    <row r="3969" s="15" customFormat="1" x14ac:dyDescent="0.2"/>
    <row r="3970" s="15" customFormat="1" x14ac:dyDescent="0.2"/>
    <row r="3971" s="15" customFormat="1" x14ac:dyDescent="0.2"/>
    <row r="3972" s="15" customFormat="1" x14ac:dyDescent="0.2"/>
    <row r="3973" s="15" customFormat="1" x14ac:dyDescent="0.2"/>
    <row r="3974" s="15" customFormat="1" x14ac:dyDescent="0.2"/>
    <row r="3975" s="15" customFormat="1" x14ac:dyDescent="0.2"/>
    <row r="3976" s="15" customFormat="1" x14ac:dyDescent="0.2"/>
    <row r="3977" s="15" customFormat="1" x14ac:dyDescent="0.2"/>
    <row r="3978" s="15" customFormat="1" x14ac:dyDescent="0.2"/>
    <row r="3979" s="15" customFormat="1" x14ac:dyDescent="0.2"/>
    <row r="3980" s="15" customFormat="1" x14ac:dyDescent="0.2"/>
    <row r="3981" s="15" customFormat="1" x14ac:dyDescent="0.2"/>
    <row r="3982" s="15" customFormat="1" x14ac:dyDescent="0.2"/>
    <row r="3983" s="15" customFormat="1" x14ac:dyDescent="0.2"/>
    <row r="3984" s="15" customFormat="1" x14ac:dyDescent="0.2"/>
    <row r="3985" s="15" customFormat="1" x14ac:dyDescent="0.2"/>
    <row r="3986" s="15" customFormat="1" x14ac:dyDescent="0.2"/>
    <row r="3987" s="15" customFormat="1" x14ac:dyDescent="0.2"/>
    <row r="3988" s="15" customFormat="1" x14ac:dyDescent="0.2"/>
    <row r="3989" s="15" customFormat="1" x14ac:dyDescent="0.2"/>
    <row r="3990" s="15" customFormat="1" x14ac:dyDescent="0.2"/>
    <row r="3991" s="15" customFormat="1" x14ac:dyDescent="0.2"/>
    <row r="3992" s="15" customFormat="1" x14ac:dyDescent="0.2"/>
    <row r="3993" s="15" customFormat="1" x14ac:dyDescent="0.2"/>
    <row r="3994" s="15" customFormat="1" x14ac:dyDescent="0.2"/>
    <row r="3995" s="15" customFormat="1" x14ac:dyDescent="0.2"/>
    <row r="3996" s="15" customFormat="1" x14ac:dyDescent="0.2"/>
    <row r="3997" s="15" customFormat="1" x14ac:dyDescent="0.2"/>
    <row r="3998" s="15" customFormat="1" x14ac:dyDescent="0.2"/>
    <row r="3999" s="15" customFormat="1" x14ac:dyDescent="0.2"/>
    <row r="4000" s="15" customFormat="1" x14ac:dyDescent="0.2"/>
    <row r="4001" s="15" customFormat="1" x14ac:dyDescent="0.2"/>
    <row r="4002" s="15" customFormat="1" x14ac:dyDescent="0.2"/>
    <row r="4003" s="15" customFormat="1" x14ac:dyDescent="0.2"/>
    <row r="4004" s="15" customFormat="1" x14ac:dyDescent="0.2"/>
    <row r="4005" s="15" customFormat="1" x14ac:dyDescent="0.2"/>
    <row r="4006" s="15" customFormat="1" x14ac:dyDescent="0.2"/>
    <row r="4007" s="15" customFormat="1" x14ac:dyDescent="0.2"/>
    <row r="4008" s="15" customFormat="1" x14ac:dyDescent="0.2"/>
    <row r="4009" s="15" customFormat="1" x14ac:dyDescent="0.2"/>
    <row r="4010" s="15" customFormat="1" x14ac:dyDescent="0.2"/>
    <row r="4011" s="15" customFormat="1" x14ac:dyDescent="0.2"/>
    <row r="4012" s="15" customFormat="1" x14ac:dyDescent="0.2"/>
    <row r="4013" s="15" customFormat="1" x14ac:dyDescent="0.2"/>
    <row r="4014" s="15" customFormat="1" x14ac:dyDescent="0.2"/>
    <row r="4015" s="15" customFormat="1" x14ac:dyDescent="0.2"/>
    <row r="4016" s="15" customFormat="1" x14ac:dyDescent="0.2"/>
    <row r="4017" s="15" customFormat="1" x14ac:dyDescent="0.2"/>
    <row r="4018" s="15" customFormat="1" x14ac:dyDescent="0.2"/>
    <row r="4019" s="15" customFormat="1" x14ac:dyDescent="0.2"/>
    <row r="4020" s="15" customFormat="1" x14ac:dyDescent="0.2"/>
    <row r="4021" s="15" customFormat="1" x14ac:dyDescent="0.2"/>
    <row r="4022" s="15" customFormat="1" x14ac:dyDescent="0.2"/>
    <row r="4023" s="15" customFormat="1" x14ac:dyDescent="0.2"/>
    <row r="4024" s="15" customFormat="1" x14ac:dyDescent="0.2"/>
    <row r="4025" s="15" customFormat="1" x14ac:dyDescent="0.2"/>
    <row r="4026" s="15" customFormat="1" x14ac:dyDescent="0.2"/>
    <row r="4027" s="15" customFormat="1" x14ac:dyDescent="0.2"/>
    <row r="4028" s="15" customFormat="1" x14ac:dyDescent="0.2"/>
    <row r="4029" s="15" customFormat="1" x14ac:dyDescent="0.2"/>
    <row r="4030" s="15" customFormat="1" x14ac:dyDescent="0.2"/>
    <row r="4031" s="15" customFormat="1" x14ac:dyDescent="0.2"/>
    <row r="4032" s="15" customFormat="1" x14ac:dyDescent="0.2"/>
    <row r="4033" s="15" customFormat="1" x14ac:dyDescent="0.2"/>
    <row r="4034" s="15" customFormat="1" x14ac:dyDescent="0.2"/>
    <row r="4035" s="15" customFormat="1" x14ac:dyDescent="0.2"/>
    <row r="4036" s="15" customFormat="1" x14ac:dyDescent="0.2"/>
    <row r="4037" s="15" customFormat="1" x14ac:dyDescent="0.2"/>
    <row r="4038" s="15" customFormat="1" x14ac:dyDescent="0.2"/>
    <row r="4039" s="15" customFormat="1" x14ac:dyDescent="0.2"/>
    <row r="4040" s="15" customFormat="1" x14ac:dyDescent="0.2"/>
    <row r="4041" s="15" customFormat="1" x14ac:dyDescent="0.2"/>
    <row r="4042" s="15" customFormat="1" x14ac:dyDescent="0.2"/>
    <row r="4043" s="15" customFormat="1" x14ac:dyDescent="0.2"/>
    <row r="4044" s="15" customFormat="1" x14ac:dyDescent="0.2"/>
    <row r="4045" s="15" customFormat="1" x14ac:dyDescent="0.2"/>
    <row r="4046" s="15" customFormat="1" x14ac:dyDescent="0.2"/>
    <row r="4047" s="15" customFormat="1" x14ac:dyDescent="0.2"/>
    <row r="4048" s="15" customFormat="1" x14ac:dyDescent="0.2"/>
    <row r="4049" s="15" customFormat="1" x14ac:dyDescent="0.2"/>
    <row r="4050" s="15" customFormat="1" x14ac:dyDescent="0.2"/>
    <row r="4051" s="15" customFormat="1" x14ac:dyDescent="0.2"/>
    <row r="4052" s="15" customFormat="1" x14ac:dyDescent="0.2"/>
    <row r="4053" s="15" customFormat="1" x14ac:dyDescent="0.2"/>
    <row r="4054" s="15" customFormat="1" x14ac:dyDescent="0.2"/>
    <row r="4055" s="15" customFormat="1" x14ac:dyDescent="0.2"/>
    <row r="4056" s="15" customFormat="1" x14ac:dyDescent="0.2"/>
    <row r="4057" s="15" customFormat="1" x14ac:dyDescent="0.2"/>
    <row r="4058" s="15" customFormat="1" x14ac:dyDescent="0.2"/>
    <row r="4059" s="15" customFormat="1" x14ac:dyDescent="0.2"/>
    <row r="4060" s="15" customFormat="1" x14ac:dyDescent="0.2"/>
    <row r="4061" s="15" customFormat="1" x14ac:dyDescent="0.2"/>
    <row r="4062" s="15" customFormat="1" x14ac:dyDescent="0.2"/>
    <row r="4063" s="15" customFormat="1" x14ac:dyDescent="0.2"/>
    <row r="4064" s="15" customFormat="1" x14ac:dyDescent="0.2"/>
    <row r="4065" s="15" customFormat="1" x14ac:dyDescent="0.2"/>
    <row r="4066" s="15" customFormat="1" x14ac:dyDescent="0.2"/>
    <row r="4067" s="15" customFormat="1" x14ac:dyDescent="0.2"/>
    <row r="4068" s="15" customFormat="1" x14ac:dyDescent="0.2"/>
    <row r="4069" s="15" customFormat="1" x14ac:dyDescent="0.2"/>
    <row r="4070" s="15" customFormat="1" x14ac:dyDescent="0.2"/>
    <row r="4071" s="15" customFormat="1" x14ac:dyDescent="0.2"/>
    <row r="4072" s="15" customFormat="1" x14ac:dyDescent="0.2"/>
    <row r="4073" s="15" customFormat="1" x14ac:dyDescent="0.2"/>
    <row r="4074" s="15" customFormat="1" x14ac:dyDescent="0.2"/>
    <row r="4075" s="15" customFormat="1" x14ac:dyDescent="0.2"/>
    <row r="4076" s="15" customFormat="1" x14ac:dyDescent="0.2"/>
    <row r="4077" s="15" customFormat="1" x14ac:dyDescent="0.2"/>
    <row r="4078" s="15" customFormat="1" x14ac:dyDescent="0.2"/>
    <row r="4079" s="15" customFormat="1" x14ac:dyDescent="0.2"/>
    <row r="4080" s="15" customFormat="1" x14ac:dyDescent="0.2"/>
    <row r="4081" s="15" customFormat="1" x14ac:dyDescent="0.2"/>
    <row r="4082" s="15" customFormat="1" x14ac:dyDescent="0.2"/>
    <row r="4083" s="15" customFormat="1" x14ac:dyDescent="0.2"/>
    <row r="4084" s="15" customFormat="1" x14ac:dyDescent="0.2"/>
    <row r="4085" s="15" customFormat="1" x14ac:dyDescent="0.2"/>
    <row r="4086" s="15" customFormat="1" x14ac:dyDescent="0.2"/>
    <row r="4087" s="15" customFormat="1" x14ac:dyDescent="0.2"/>
    <row r="4088" s="15" customFormat="1" x14ac:dyDescent="0.2"/>
    <row r="4089" s="15" customFormat="1" x14ac:dyDescent="0.2"/>
    <row r="4090" s="15" customFormat="1" x14ac:dyDescent="0.2"/>
    <row r="4091" s="15" customFormat="1" x14ac:dyDescent="0.2"/>
    <row r="4092" s="15" customFormat="1" x14ac:dyDescent="0.2"/>
    <row r="4093" s="15" customFormat="1" x14ac:dyDescent="0.2"/>
    <row r="4094" s="15" customFormat="1" x14ac:dyDescent="0.2"/>
    <row r="4095" s="15" customFormat="1" x14ac:dyDescent="0.2"/>
    <row r="4096" s="15" customFormat="1" x14ac:dyDescent="0.2"/>
    <row r="4097" s="15" customFormat="1" x14ac:dyDescent="0.2"/>
    <row r="4098" s="15" customFormat="1" x14ac:dyDescent="0.2"/>
    <row r="4099" s="15" customFormat="1" x14ac:dyDescent="0.2"/>
    <row r="4100" s="15" customFormat="1" x14ac:dyDescent="0.2"/>
    <row r="4101" s="15" customFormat="1" x14ac:dyDescent="0.2"/>
    <row r="4102" s="15" customFormat="1" x14ac:dyDescent="0.2"/>
    <row r="4103" s="15" customFormat="1" x14ac:dyDescent="0.2"/>
    <row r="4104" s="15" customFormat="1" x14ac:dyDescent="0.2"/>
    <row r="4105" s="15" customFormat="1" x14ac:dyDescent="0.2"/>
    <row r="4106" s="15" customFormat="1" x14ac:dyDescent="0.2"/>
    <row r="4107" s="15" customFormat="1" x14ac:dyDescent="0.2"/>
    <row r="4108" s="15" customFormat="1" x14ac:dyDescent="0.2"/>
    <row r="4109" s="15" customFormat="1" x14ac:dyDescent="0.2"/>
    <row r="4110" s="15" customFormat="1" x14ac:dyDescent="0.2"/>
    <row r="4111" s="15" customFormat="1" x14ac:dyDescent="0.2"/>
    <row r="4112" s="15" customFormat="1" x14ac:dyDescent="0.2"/>
    <row r="4113" s="15" customFormat="1" x14ac:dyDescent="0.2"/>
    <row r="4114" s="15" customFormat="1" x14ac:dyDescent="0.2"/>
    <row r="4115" s="15" customFormat="1" x14ac:dyDescent="0.2"/>
    <row r="4116" s="15" customFormat="1" x14ac:dyDescent="0.2"/>
    <row r="4117" s="15" customFormat="1" x14ac:dyDescent="0.2"/>
    <row r="4118" s="15" customFormat="1" x14ac:dyDescent="0.2"/>
    <row r="4119" s="15" customFormat="1" x14ac:dyDescent="0.2"/>
    <row r="4120" s="15" customFormat="1" x14ac:dyDescent="0.2"/>
    <row r="4121" s="15" customFormat="1" x14ac:dyDescent="0.2"/>
    <row r="4122" s="15" customFormat="1" x14ac:dyDescent="0.2"/>
    <row r="4123" s="15" customFormat="1" x14ac:dyDescent="0.2"/>
    <row r="4124" s="15" customFormat="1" x14ac:dyDescent="0.2"/>
    <row r="4125" s="15" customFormat="1" x14ac:dyDescent="0.2"/>
    <row r="4126" s="15" customFormat="1" x14ac:dyDescent="0.2"/>
    <row r="4127" s="15" customFormat="1" x14ac:dyDescent="0.2"/>
    <row r="4128" s="15" customFormat="1" x14ac:dyDescent="0.2"/>
    <row r="4129" s="15" customFormat="1" x14ac:dyDescent="0.2"/>
    <row r="4130" s="15" customFormat="1" x14ac:dyDescent="0.2"/>
    <row r="4131" s="15" customFormat="1" x14ac:dyDescent="0.2"/>
    <row r="4132" s="15" customFormat="1" x14ac:dyDescent="0.2"/>
    <row r="4133" s="15" customFormat="1" x14ac:dyDescent="0.2"/>
    <row r="4134" s="15" customFormat="1" x14ac:dyDescent="0.2"/>
    <row r="4135" s="15" customFormat="1" x14ac:dyDescent="0.2"/>
    <row r="4136" s="15" customFormat="1" x14ac:dyDescent="0.2"/>
    <row r="4137" s="15" customFormat="1" x14ac:dyDescent="0.2"/>
    <row r="4138" s="15" customFormat="1" x14ac:dyDescent="0.2"/>
    <row r="4139" s="15" customFormat="1" x14ac:dyDescent="0.2"/>
    <row r="4140" s="15" customFormat="1" x14ac:dyDescent="0.2"/>
    <row r="4141" s="15" customFormat="1" x14ac:dyDescent="0.2"/>
    <row r="4142" s="15" customFormat="1" x14ac:dyDescent="0.2"/>
    <row r="4143" s="15" customFormat="1" x14ac:dyDescent="0.2"/>
    <row r="4144" s="15" customFormat="1" x14ac:dyDescent="0.2"/>
    <row r="4145" s="15" customFormat="1" x14ac:dyDescent="0.2"/>
    <row r="4146" s="15" customFormat="1" x14ac:dyDescent="0.2"/>
    <row r="4147" s="15" customFormat="1" x14ac:dyDescent="0.2"/>
    <row r="4148" s="15" customFormat="1" x14ac:dyDescent="0.2"/>
    <row r="4149" s="15" customFormat="1" x14ac:dyDescent="0.2"/>
    <row r="4150" s="15" customFormat="1" x14ac:dyDescent="0.2"/>
    <row r="4151" s="15" customFormat="1" x14ac:dyDescent="0.2"/>
    <row r="4152" s="15" customFormat="1" x14ac:dyDescent="0.2"/>
    <row r="4153" s="15" customFormat="1" x14ac:dyDescent="0.2"/>
    <row r="4154" s="15" customFormat="1" x14ac:dyDescent="0.2"/>
    <row r="4155" s="15" customFormat="1" x14ac:dyDescent="0.2"/>
    <row r="4156" s="15" customFormat="1" x14ac:dyDescent="0.2"/>
    <row r="4157" s="15" customFormat="1" x14ac:dyDescent="0.2"/>
    <row r="4158" s="15" customFormat="1" x14ac:dyDescent="0.2"/>
    <row r="4159" s="15" customFormat="1" x14ac:dyDescent="0.2"/>
    <row r="4160" s="15" customFormat="1" x14ac:dyDescent="0.2"/>
    <row r="4161" s="15" customFormat="1" x14ac:dyDescent="0.2"/>
    <row r="4162" s="15" customFormat="1" x14ac:dyDescent="0.2"/>
    <row r="4163" s="15" customFormat="1" x14ac:dyDescent="0.2"/>
    <row r="4164" s="15" customFormat="1" x14ac:dyDescent="0.2"/>
    <row r="4165" s="15" customFormat="1" x14ac:dyDescent="0.2"/>
    <row r="4166" s="15" customFormat="1" x14ac:dyDescent="0.2"/>
    <row r="4167" s="15" customFormat="1" x14ac:dyDescent="0.2"/>
    <row r="4168" s="15" customFormat="1" x14ac:dyDescent="0.2"/>
    <row r="4169" s="15" customFormat="1" x14ac:dyDescent="0.2"/>
    <row r="4170" s="15" customFormat="1" x14ac:dyDescent="0.2"/>
    <row r="4171" s="15" customFormat="1" x14ac:dyDescent="0.2"/>
    <row r="4172" s="15" customFormat="1" x14ac:dyDescent="0.2"/>
    <row r="4173" s="15" customFormat="1" x14ac:dyDescent="0.2"/>
    <row r="4174" s="15" customFormat="1" x14ac:dyDescent="0.2"/>
    <row r="4175" s="15" customFormat="1" x14ac:dyDescent="0.2"/>
    <row r="4176" s="15" customFormat="1" x14ac:dyDescent="0.2"/>
    <row r="4177" s="15" customFormat="1" x14ac:dyDescent="0.2"/>
    <row r="4178" s="15" customFormat="1" x14ac:dyDescent="0.2"/>
    <row r="4179" s="15" customFormat="1" x14ac:dyDescent="0.2"/>
    <row r="4180" s="15" customFormat="1" x14ac:dyDescent="0.2"/>
    <row r="4181" s="15" customFormat="1" x14ac:dyDescent="0.2"/>
    <row r="4182" s="15" customFormat="1" x14ac:dyDescent="0.2"/>
    <row r="4183" s="15" customFormat="1" x14ac:dyDescent="0.2"/>
    <row r="4184" s="15" customFormat="1" x14ac:dyDescent="0.2"/>
    <row r="4185" s="15" customFormat="1" x14ac:dyDescent="0.2"/>
    <row r="4186" s="15" customFormat="1" x14ac:dyDescent="0.2"/>
    <row r="4187" s="15" customFormat="1" x14ac:dyDescent="0.2"/>
    <row r="4188" s="15" customFormat="1" x14ac:dyDescent="0.2"/>
    <row r="4189" s="15" customFormat="1" x14ac:dyDescent="0.2"/>
    <row r="4190" s="15" customFormat="1" x14ac:dyDescent="0.2"/>
    <row r="4191" s="15" customFormat="1" x14ac:dyDescent="0.2"/>
    <row r="4192" s="15" customFormat="1" x14ac:dyDescent="0.2"/>
    <row r="4193" s="15" customFormat="1" x14ac:dyDescent="0.2"/>
    <row r="4194" s="15" customFormat="1" x14ac:dyDescent="0.2"/>
    <row r="4195" s="15" customFormat="1" x14ac:dyDescent="0.2"/>
    <row r="4196" s="15" customFormat="1" x14ac:dyDescent="0.2"/>
    <row r="4197" s="15" customFormat="1" x14ac:dyDescent="0.2"/>
    <row r="4198" s="15" customFormat="1" x14ac:dyDescent="0.2"/>
    <row r="4199" s="15" customFormat="1" x14ac:dyDescent="0.2"/>
    <row r="4200" s="15" customFormat="1" x14ac:dyDescent="0.2"/>
    <row r="4201" s="15" customFormat="1" x14ac:dyDescent="0.2"/>
    <row r="4202" s="15" customFormat="1" x14ac:dyDescent="0.2"/>
    <row r="4203" s="15" customFormat="1" x14ac:dyDescent="0.2"/>
    <row r="4204" s="15" customFormat="1" x14ac:dyDescent="0.2"/>
    <row r="4205" s="15" customFormat="1" x14ac:dyDescent="0.2"/>
    <row r="4206" s="15" customFormat="1" x14ac:dyDescent="0.2"/>
    <row r="4207" s="15" customFormat="1" x14ac:dyDescent="0.2"/>
    <row r="4208" s="15" customFormat="1" x14ac:dyDescent="0.2"/>
    <row r="4209" s="15" customFormat="1" x14ac:dyDescent="0.2"/>
    <row r="4210" s="15" customFormat="1" x14ac:dyDescent="0.2"/>
    <row r="4211" s="15" customFormat="1" x14ac:dyDescent="0.2"/>
    <row r="4212" s="15" customFormat="1" x14ac:dyDescent="0.2"/>
    <row r="4213" s="15" customFormat="1" x14ac:dyDescent="0.2"/>
    <row r="4214" s="15" customFormat="1" x14ac:dyDescent="0.2"/>
    <row r="4215" s="15" customFormat="1" x14ac:dyDescent="0.2"/>
    <row r="4216" s="15" customFormat="1" x14ac:dyDescent="0.2"/>
    <row r="4217" s="15" customFormat="1" x14ac:dyDescent="0.2"/>
    <row r="4218" s="15" customFormat="1" x14ac:dyDescent="0.2"/>
    <row r="4219" s="15" customFormat="1" x14ac:dyDescent="0.2"/>
    <row r="4220" s="15" customFormat="1" x14ac:dyDescent="0.2"/>
    <row r="4221" s="15" customFormat="1" x14ac:dyDescent="0.2"/>
    <row r="4222" s="15" customFormat="1" x14ac:dyDescent="0.2"/>
    <row r="4223" s="15" customFormat="1" x14ac:dyDescent="0.2"/>
    <row r="4224" s="15" customFormat="1" x14ac:dyDescent="0.2"/>
    <row r="4225" s="15" customFormat="1" x14ac:dyDescent="0.2"/>
    <row r="4226" s="15" customFormat="1" x14ac:dyDescent="0.2"/>
    <row r="4227" s="15" customFormat="1" x14ac:dyDescent="0.2"/>
    <row r="4228" s="15" customFormat="1" x14ac:dyDescent="0.2"/>
    <row r="4229" s="15" customFormat="1" x14ac:dyDescent="0.2"/>
    <row r="4230" s="15" customFormat="1" x14ac:dyDescent="0.2"/>
    <row r="4231" s="15" customFormat="1" x14ac:dyDescent="0.2"/>
    <row r="4232" s="15" customFormat="1" x14ac:dyDescent="0.2"/>
    <row r="4233" s="15" customFormat="1" x14ac:dyDescent="0.2"/>
    <row r="4234" s="15" customFormat="1" x14ac:dyDescent="0.2"/>
    <row r="4235" s="15" customFormat="1" x14ac:dyDescent="0.2"/>
    <row r="4236" s="15" customFormat="1" x14ac:dyDescent="0.2"/>
    <row r="4237" s="15" customFormat="1" x14ac:dyDescent="0.2"/>
    <row r="4238" s="15" customFormat="1" x14ac:dyDescent="0.2"/>
    <row r="4239" s="15" customFormat="1" x14ac:dyDescent="0.2"/>
    <row r="4240" s="15" customFormat="1" x14ac:dyDescent="0.2"/>
    <row r="4241" s="15" customFormat="1" x14ac:dyDescent="0.2"/>
    <row r="4242" s="15" customFormat="1" x14ac:dyDescent="0.2"/>
    <row r="4243" s="15" customFormat="1" x14ac:dyDescent="0.2"/>
    <row r="4244" s="15" customFormat="1" x14ac:dyDescent="0.2"/>
    <row r="4245" s="15" customFormat="1" x14ac:dyDescent="0.2"/>
    <row r="4246" s="15" customFormat="1" x14ac:dyDescent="0.2"/>
    <row r="4247" s="15" customFormat="1" x14ac:dyDescent="0.2"/>
    <row r="4248" s="15" customFormat="1" x14ac:dyDescent="0.2"/>
    <row r="4249" s="15" customFormat="1" x14ac:dyDescent="0.2"/>
    <row r="4250" s="15" customFormat="1" x14ac:dyDescent="0.2"/>
    <row r="4251" s="15" customFormat="1" x14ac:dyDescent="0.2"/>
    <row r="4252" s="15" customFormat="1" x14ac:dyDescent="0.2"/>
    <row r="4253" s="15" customFormat="1" x14ac:dyDescent="0.2"/>
    <row r="4254" s="15" customFormat="1" x14ac:dyDescent="0.2"/>
    <row r="4255" s="15" customFormat="1" x14ac:dyDescent="0.2"/>
    <row r="4256" s="15" customFormat="1" x14ac:dyDescent="0.2"/>
    <row r="4257" s="15" customFormat="1" x14ac:dyDescent="0.2"/>
    <row r="4258" s="15" customFormat="1" x14ac:dyDescent="0.2"/>
    <row r="4259" s="15" customFormat="1" x14ac:dyDescent="0.2"/>
    <row r="4260" s="15" customFormat="1" x14ac:dyDescent="0.2"/>
    <row r="4261" s="15" customFormat="1" x14ac:dyDescent="0.2"/>
    <row r="4262" s="15" customFormat="1" x14ac:dyDescent="0.2"/>
    <row r="4263" s="15" customFormat="1" x14ac:dyDescent="0.2"/>
    <row r="4264" s="15" customFormat="1" x14ac:dyDescent="0.2"/>
    <row r="4265" s="15" customFormat="1" x14ac:dyDescent="0.2"/>
    <row r="4266" s="15" customFormat="1" x14ac:dyDescent="0.2"/>
    <row r="4267" s="15" customFormat="1" x14ac:dyDescent="0.2"/>
    <row r="4268" s="15" customFormat="1" x14ac:dyDescent="0.2"/>
    <row r="4269" s="15" customFormat="1" x14ac:dyDescent="0.2"/>
    <row r="4270" s="15" customFormat="1" x14ac:dyDescent="0.2"/>
    <row r="4271" s="15" customFormat="1" x14ac:dyDescent="0.2"/>
    <row r="4272" s="15" customFormat="1" x14ac:dyDescent="0.2"/>
    <row r="4273" s="15" customFormat="1" x14ac:dyDescent="0.2"/>
    <row r="4274" s="15" customFormat="1" x14ac:dyDescent="0.2"/>
    <row r="4275" s="15" customFormat="1" x14ac:dyDescent="0.2"/>
    <row r="4276" s="15" customFormat="1" x14ac:dyDescent="0.2"/>
    <row r="4277" s="15" customFormat="1" x14ac:dyDescent="0.2"/>
    <row r="4278" s="15" customFormat="1" x14ac:dyDescent="0.2"/>
    <row r="4279" s="15" customFormat="1" x14ac:dyDescent="0.2"/>
    <row r="4280" s="15" customFormat="1" x14ac:dyDescent="0.2"/>
    <row r="4281" s="15" customFormat="1" x14ac:dyDescent="0.2"/>
    <row r="4282" s="15" customFormat="1" x14ac:dyDescent="0.2"/>
    <row r="4283" s="15" customFormat="1" x14ac:dyDescent="0.2"/>
    <row r="4284" s="15" customFormat="1" x14ac:dyDescent="0.2"/>
    <row r="4285" s="15" customFormat="1" x14ac:dyDescent="0.2"/>
    <row r="4286" s="15" customFormat="1" x14ac:dyDescent="0.2"/>
    <row r="4287" s="15" customFormat="1" x14ac:dyDescent="0.2"/>
    <row r="4288" s="15" customFormat="1" x14ac:dyDescent="0.2"/>
    <row r="4289" s="15" customFormat="1" x14ac:dyDescent="0.2"/>
    <row r="4290" s="15" customFormat="1" x14ac:dyDescent="0.2"/>
    <row r="4291" s="15" customFormat="1" x14ac:dyDescent="0.2"/>
    <row r="4292" s="15" customFormat="1" x14ac:dyDescent="0.2"/>
    <row r="4293" s="15" customFormat="1" x14ac:dyDescent="0.2"/>
    <row r="4294" s="15" customFormat="1" x14ac:dyDescent="0.2"/>
    <row r="4295" s="15" customFormat="1" x14ac:dyDescent="0.2"/>
    <row r="4296" s="15" customFormat="1" x14ac:dyDescent="0.2"/>
    <row r="4297" s="15" customFormat="1" x14ac:dyDescent="0.2"/>
    <row r="4298" s="15" customFormat="1" x14ac:dyDescent="0.2"/>
    <row r="4299" s="15" customFormat="1" x14ac:dyDescent="0.2"/>
    <row r="4300" s="15" customFormat="1" x14ac:dyDescent="0.2"/>
    <row r="4301" s="15" customFormat="1" x14ac:dyDescent="0.2"/>
    <row r="4302" s="15" customFormat="1" x14ac:dyDescent="0.2"/>
    <row r="4303" s="15" customFormat="1" x14ac:dyDescent="0.2"/>
    <row r="4304" s="15" customFormat="1" x14ac:dyDescent="0.2"/>
    <row r="4305" s="15" customFormat="1" x14ac:dyDescent="0.2"/>
    <row r="4306" s="15" customFormat="1" x14ac:dyDescent="0.2"/>
    <row r="4307" s="15" customFormat="1" x14ac:dyDescent="0.2"/>
    <row r="4308" s="15" customFormat="1" x14ac:dyDescent="0.2"/>
    <row r="4309" s="15" customFormat="1" x14ac:dyDescent="0.2"/>
    <row r="4310" s="15" customFormat="1" x14ac:dyDescent="0.2"/>
    <row r="4311" s="15" customFormat="1" x14ac:dyDescent="0.2"/>
    <row r="4312" s="15" customFormat="1" x14ac:dyDescent="0.2"/>
    <row r="4313" s="15" customFormat="1" x14ac:dyDescent="0.2"/>
    <row r="4314" s="15" customFormat="1" x14ac:dyDescent="0.2"/>
    <row r="4315" s="15" customFormat="1" x14ac:dyDescent="0.2"/>
    <row r="4316" s="15" customFormat="1" x14ac:dyDescent="0.2"/>
    <row r="4317" s="15" customFormat="1" x14ac:dyDescent="0.2"/>
    <row r="4318" s="15" customFormat="1" x14ac:dyDescent="0.2"/>
    <row r="4319" s="15" customFormat="1" x14ac:dyDescent="0.2"/>
    <row r="4320" s="15" customFormat="1" x14ac:dyDescent="0.2"/>
    <row r="4321" s="15" customFormat="1" x14ac:dyDescent="0.2"/>
    <row r="4322" s="15" customFormat="1" x14ac:dyDescent="0.2"/>
    <row r="4323" s="15" customFormat="1" x14ac:dyDescent="0.2"/>
    <row r="4324" s="15" customFormat="1" x14ac:dyDescent="0.2"/>
    <row r="4325" s="15" customFormat="1" x14ac:dyDescent="0.2"/>
    <row r="4326" s="15" customFormat="1" x14ac:dyDescent="0.2"/>
    <row r="4327" s="15" customFormat="1" x14ac:dyDescent="0.2"/>
    <row r="4328" s="15" customFormat="1" x14ac:dyDescent="0.2"/>
    <row r="4329" s="15" customFormat="1" x14ac:dyDescent="0.2"/>
    <row r="4330" s="15" customFormat="1" x14ac:dyDescent="0.2"/>
    <row r="4331" s="15" customFormat="1" x14ac:dyDescent="0.2"/>
    <row r="4332" s="15" customFormat="1" x14ac:dyDescent="0.2"/>
    <row r="4333" s="15" customFormat="1" x14ac:dyDescent="0.2"/>
    <row r="4334" s="15" customFormat="1" x14ac:dyDescent="0.2"/>
    <row r="4335" s="15" customFormat="1" x14ac:dyDescent="0.2"/>
    <row r="4336" s="15" customFormat="1" x14ac:dyDescent="0.2"/>
    <row r="4337" s="15" customFormat="1" x14ac:dyDescent="0.2"/>
    <row r="4338" s="15" customFormat="1" x14ac:dyDescent="0.2"/>
    <row r="4339" s="15" customFormat="1" x14ac:dyDescent="0.2"/>
    <row r="4340" s="15" customFormat="1" x14ac:dyDescent="0.2"/>
    <row r="4341" s="15" customFormat="1" x14ac:dyDescent="0.2"/>
    <row r="4342" s="15" customFormat="1" x14ac:dyDescent="0.2"/>
    <row r="4343" s="15" customFormat="1" x14ac:dyDescent="0.2"/>
    <row r="4344" s="15" customFormat="1" x14ac:dyDescent="0.2"/>
    <row r="4345" s="15" customFormat="1" x14ac:dyDescent="0.2"/>
    <row r="4346" s="15" customFormat="1" x14ac:dyDescent="0.2"/>
    <row r="4347" s="15" customFormat="1" x14ac:dyDescent="0.2"/>
    <row r="4348" s="15" customFormat="1" x14ac:dyDescent="0.2"/>
    <row r="4349" s="15" customFormat="1" x14ac:dyDescent="0.2"/>
    <row r="4350" s="15" customFormat="1" x14ac:dyDescent="0.2"/>
    <row r="4351" s="15" customFormat="1" x14ac:dyDescent="0.2"/>
    <row r="4352" s="15" customFormat="1" x14ac:dyDescent="0.2"/>
    <row r="4353" s="15" customFormat="1" x14ac:dyDescent="0.2"/>
    <row r="4354" s="15" customFormat="1" x14ac:dyDescent="0.2"/>
    <row r="4355" s="15" customFormat="1" x14ac:dyDescent="0.2"/>
    <row r="4356" s="15" customFormat="1" x14ac:dyDescent="0.2"/>
    <row r="4357" s="15" customFormat="1" x14ac:dyDescent="0.2"/>
    <row r="4358" s="15" customFormat="1" x14ac:dyDescent="0.2"/>
    <row r="4359" s="15" customFormat="1" x14ac:dyDescent="0.2"/>
    <row r="4360" s="15" customFormat="1" x14ac:dyDescent="0.2"/>
    <row r="4361" s="15" customFormat="1" x14ac:dyDescent="0.2"/>
    <row r="4362" s="15" customFormat="1" x14ac:dyDescent="0.2"/>
    <row r="4363" s="15" customFormat="1" x14ac:dyDescent="0.2"/>
    <row r="4364" s="15" customFormat="1" x14ac:dyDescent="0.2"/>
    <row r="4365" s="15" customFormat="1" x14ac:dyDescent="0.2"/>
    <row r="4366" s="15" customFormat="1" x14ac:dyDescent="0.2"/>
    <row r="4367" s="15" customFormat="1" x14ac:dyDescent="0.2"/>
    <row r="4368" s="15" customFormat="1" x14ac:dyDescent="0.2"/>
    <row r="4369" s="15" customFormat="1" x14ac:dyDescent="0.2"/>
    <row r="4370" s="15" customFormat="1" x14ac:dyDescent="0.2"/>
    <row r="4371" s="15" customFormat="1" x14ac:dyDescent="0.2"/>
    <row r="4372" s="15" customFormat="1" x14ac:dyDescent="0.2"/>
    <row r="4373" s="15" customFormat="1" x14ac:dyDescent="0.2"/>
    <row r="4374" s="15" customFormat="1" x14ac:dyDescent="0.2"/>
    <row r="4375" s="15" customFormat="1" x14ac:dyDescent="0.2"/>
    <row r="4376" s="15" customFormat="1" x14ac:dyDescent="0.2"/>
    <row r="4377" s="15" customFormat="1" x14ac:dyDescent="0.2"/>
    <row r="4378" s="15" customFormat="1" x14ac:dyDescent="0.2"/>
    <row r="4379" s="15" customFormat="1" x14ac:dyDescent="0.2"/>
    <row r="4380" s="15" customFormat="1" x14ac:dyDescent="0.2"/>
    <row r="4381" s="15" customFormat="1" x14ac:dyDescent="0.2"/>
    <row r="4382" s="15" customFormat="1" x14ac:dyDescent="0.2"/>
    <row r="4383" s="15" customFormat="1" x14ac:dyDescent="0.2"/>
    <row r="4384" s="15" customFormat="1" x14ac:dyDescent="0.2"/>
    <row r="4385" s="15" customFormat="1" x14ac:dyDescent="0.2"/>
    <row r="4386" s="15" customFormat="1" x14ac:dyDescent="0.2"/>
    <row r="4387" s="15" customFormat="1" x14ac:dyDescent="0.2"/>
    <row r="4388" s="15" customFormat="1" x14ac:dyDescent="0.2"/>
    <row r="4389" s="15" customFormat="1" x14ac:dyDescent="0.2"/>
    <row r="4390" s="15" customFormat="1" x14ac:dyDescent="0.2"/>
    <row r="4391" s="15" customFormat="1" x14ac:dyDescent="0.2"/>
    <row r="4392" s="15" customFormat="1" x14ac:dyDescent="0.2"/>
    <row r="4393" s="15" customFormat="1" x14ac:dyDescent="0.2"/>
    <row r="4394" s="15" customFormat="1" x14ac:dyDescent="0.2"/>
    <row r="4395" s="15" customFormat="1" x14ac:dyDescent="0.2"/>
    <row r="4396" s="15" customFormat="1" x14ac:dyDescent="0.2"/>
    <row r="4397" s="15" customFormat="1" x14ac:dyDescent="0.2"/>
    <row r="4398" s="15" customFormat="1" x14ac:dyDescent="0.2"/>
    <row r="4399" s="15" customFormat="1" x14ac:dyDescent="0.2"/>
    <row r="4400" s="15" customFormat="1" x14ac:dyDescent="0.2"/>
    <row r="4401" s="15" customFormat="1" x14ac:dyDescent="0.2"/>
    <row r="4402" s="15" customFormat="1" x14ac:dyDescent="0.2"/>
    <row r="4403" s="15" customFormat="1" x14ac:dyDescent="0.2"/>
    <row r="4404" s="15" customFormat="1" x14ac:dyDescent="0.2"/>
    <row r="4405" s="15" customFormat="1" x14ac:dyDescent="0.2"/>
    <row r="4406" s="15" customFormat="1" x14ac:dyDescent="0.2"/>
    <row r="4407" s="15" customFormat="1" x14ac:dyDescent="0.2"/>
    <row r="4408" s="15" customFormat="1" x14ac:dyDescent="0.2"/>
    <row r="4409" s="15" customFormat="1" x14ac:dyDescent="0.2"/>
    <row r="4410" s="15" customFormat="1" x14ac:dyDescent="0.2"/>
    <row r="4411" s="15" customFormat="1" x14ac:dyDescent="0.2"/>
    <row r="4412" s="15" customFormat="1" x14ac:dyDescent="0.2"/>
    <row r="4413" s="15" customFormat="1" x14ac:dyDescent="0.2"/>
    <row r="4414" s="15" customFormat="1" x14ac:dyDescent="0.2"/>
    <row r="4415" s="15" customFormat="1" x14ac:dyDescent="0.2"/>
    <row r="4416" s="15" customFormat="1" x14ac:dyDescent="0.2"/>
    <row r="4417" s="15" customFormat="1" x14ac:dyDescent="0.2"/>
    <row r="4418" s="15" customFormat="1" x14ac:dyDescent="0.2"/>
    <row r="4419" s="15" customFormat="1" x14ac:dyDescent="0.2"/>
    <row r="4420" s="15" customFormat="1" x14ac:dyDescent="0.2"/>
    <row r="4421" s="15" customFormat="1" x14ac:dyDescent="0.2"/>
    <row r="4422" s="15" customFormat="1" x14ac:dyDescent="0.2"/>
    <row r="4423" s="15" customFormat="1" x14ac:dyDescent="0.2"/>
    <row r="4424" s="15" customFormat="1" x14ac:dyDescent="0.2"/>
    <row r="4425" s="15" customFormat="1" x14ac:dyDescent="0.2"/>
    <row r="4426" s="15" customFormat="1" x14ac:dyDescent="0.2"/>
    <row r="4427" s="15" customFormat="1" x14ac:dyDescent="0.2"/>
    <row r="4428" s="15" customFormat="1" x14ac:dyDescent="0.2"/>
    <row r="4429" s="15" customFormat="1" x14ac:dyDescent="0.2"/>
    <row r="4430" s="15" customFormat="1" x14ac:dyDescent="0.2"/>
    <row r="4431" s="15" customFormat="1" x14ac:dyDescent="0.2"/>
    <row r="4432" s="15" customFormat="1" x14ac:dyDescent="0.2"/>
    <row r="4433" s="15" customFormat="1" x14ac:dyDescent="0.2"/>
    <row r="4434" s="15" customFormat="1" x14ac:dyDescent="0.2"/>
    <row r="4435" s="15" customFormat="1" x14ac:dyDescent="0.2"/>
    <row r="4436" s="15" customFormat="1" x14ac:dyDescent="0.2"/>
    <row r="4437" s="15" customFormat="1" x14ac:dyDescent="0.2"/>
    <row r="4438" s="15" customFormat="1" x14ac:dyDescent="0.2"/>
    <row r="4439" s="15" customFormat="1" x14ac:dyDescent="0.2"/>
    <row r="4440" s="15" customFormat="1" x14ac:dyDescent="0.2"/>
    <row r="4441" s="15" customFormat="1" x14ac:dyDescent="0.2"/>
    <row r="4442" s="15" customFormat="1" x14ac:dyDescent="0.2"/>
    <row r="4443" s="15" customFormat="1" x14ac:dyDescent="0.2"/>
    <row r="4444" s="15" customFormat="1" x14ac:dyDescent="0.2"/>
    <row r="4445" s="15" customFormat="1" x14ac:dyDescent="0.2"/>
    <row r="4446" s="15" customFormat="1" x14ac:dyDescent="0.2"/>
    <row r="4447" s="15" customFormat="1" x14ac:dyDescent="0.2"/>
    <row r="4448" s="15" customFormat="1" x14ac:dyDescent="0.2"/>
    <row r="4449" s="15" customFormat="1" x14ac:dyDescent="0.2"/>
    <row r="4450" s="15" customFormat="1" x14ac:dyDescent="0.2"/>
    <row r="4451" s="15" customFormat="1" x14ac:dyDescent="0.2"/>
    <row r="4452" s="15" customFormat="1" x14ac:dyDescent="0.2"/>
    <row r="4453" s="15" customFormat="1" x14ac:dyDescent="0.2"/>
    <row r="4454" s="15" customFormat="1" x14ac:dyDescent="0.2"/>
    <row r="4455" s="15" customFormat="1" x14ac:dyDescent="0.2"/>
    <row r="4456" s="15" customFormat="1" x14ac:dyDescent="0.2"/>
    <row r="4457" s="15" customFormat="1" x14ac:dyDescent="0.2"/>
    <row r="4458" s="15" customFormat="1" x14ac:dyDescent="0.2"/>
    <row r="4459" s="15" customFormat="1" x14ac:dyDescent="0.2"/>
    <row r="4460" s="15" customFormat="1" x14ac:dyDescent="0.2"/>
    <row r="4461" s="15" customFormat="1" x14ac:dyDescent="0.2"/>
    <row r="4462" s="15" customFormat="1" x14ac:dyDescent="0.2"/>
    <row r="4463" s="15" customFormat="1" x14ac:dyDescent="0.2"/>
    <row r="4464" s="15" customFormat="1" x14ac:dyDescent="0.2"/>
    <row r="4465" s="15" customFormat="1" x14ac:dyDescent="0.2"/>
    <row r="4466" s="15" customFormat="1" x14ac:dyDescent="0.2"/>
    <row r="4467" s="15" customFormat="1" x14ac:dyDescent="0.2"/>
    <row r="4468" s="15" customFormat="1" x14ac:dyDescent="0.2"/>
    <row r="4469" s="15" customFormat="1" x14ac:dyDescent="0.2"/>
    <row r="4470" s="15" customFormat="1" x14ac:dyDescent="0.2"/>
    <row r="4471" s="15" customFormat="1" x14ac:dyDescent="0.2"/>
    <row r="4472" s="15" customFormat="1" x14ac:dyDescent="0.2"/>
    <row r="4473" s="15" customFormat="1" x14ac:dyDescent="0.2"/>
    <row r="4474" s="15" customFormat="1" x14ac:dyDescent="0.2"/>
    <row r="4475" s="15" customFormat="1" x14ac:dyDescent="0.2"/>
    <row r="4476" s="15" customFormat="1" x14ac:dyDescent="0.2"/>
    <row r="4477" s="15" customFormat="1" x14ac:dyDescent="0.2"/>
    <row r="4478" s="15" customFormat="1" x14ac:dyDescent="0.2"/>
    <row r="4479" s="15" customFormat="1" x14ac:dyDescent="0.2"/>
    <row r="4480" s="15" customFormat="1" x14ac:dyDescent="0.2"/>
    <row r="4481" s="15" customFormat="1" x14ac:dyDescent="0.2"/>
    <row r="4482" s="15" customFormat="1" x14ac:dyDescent="0.2"/>
    <row r="4483" s="15" customFormat="1" x14ac:dyDescent="0.2"/>
    <row r="4484" s="15" customFormat="1" x14ac:dyDescent="0.2"/>
    <row r="4485" s="15" customFormat="1" x14ac:dyDescent="0.2"/>
    <row r="4486" s="15" customFormat="1" x14ac:dyDescent="0.2"/>
    <row r="4487" s="15" customFormat="1" x14ac:dyDescent="0.2"/>
    <row r="4488" s="15" customFormat="1" x14ac:dyDescent="0.2"/>
    <row r="4489" s="15" customFormat="1" x14ac:dyDescent="0.2"/>
    <row r="4490" s="15" customFormat="1" x14ac:dyDescent="0.2"/>
    <row r="4491" s="15" customFormat="1" x14ac:dyDescent="0.2"/>
    <row r="4492" s="15" customFormat="1" x14ac:dyDescent="0.2"/>
    <row r="4493" s="15" customFormat="1" x14ac:dyDescent="0.2"/>
    <row r="4494" s="15" customFormat="1" x14ac:dyDescent="0.2"/>
    <row r="4495" s="15" customFormat="1" x14ac:dyDescent="0.2"/>
    <row r="4496" s="15" customFormat="1" x14ac:dyDescent="0.2"/>
    <row r="4497" s="15" customFormat="1" x14ac:dyDescent="0.2"/>
    <row r="4498" s="15" customFormat="1" x14ac:dyDescent="0.2"/>
    <row r="4499" s="15" customFormat="1" x14ac:dyDescent="0.2"/>
    <row r="4500" s="15" customFormat="1" x14ac:dyDescent="0.2"/>
    <row r="4501" s="15" customFormat="1" x14ac:dyDescent="0.2"/>
    <row r="4502" s="15" customFormat="1" x14ac:dyDescent="0.2"/>
    <row r="4503" s="15" customFormat="1" x14ac:dyDescent="0.2"/>
    <row r="4504" s="15" customFormat="1" x14ac:dyDescent="0.2"/>
    <row r="4505" s="15" customFormat="1" x14ac:dyDescent="0.2"/>
    <row r="4506" s="15" customFormat="1" x14ac:dyDescent="0.2"/>
    <row r="4507" s="15" customFormat="1" x14ac:dyDescent="0.2"/>
    <row r="4508" s="15" customFormat="1" x14ac:dyDescent="0.2"/>
    <row r="4509" s="15" customFormat="1" x14ac:dyDescent="0.2"/>
    <row r="4510" s="15" customFormat="1" x14ac:dyDescent="0.2"/>
    <row r="4511" s="15" customFormat="1" x14ac:dyDescent="0.2"/>
    <row r="4512" s="15" customFormat="1" x14ac:dyDescent="0.2"/>
    <row r="4513" s="15" customFormat="1" x14ac:dyDescent="0.2"/>
    <row r="4514" s="15" customFormat="1" x14ac:dyDescent="0.2"/>
    <row r="4515" s="15" customFormat="1" x14ac:dyDescent="0.2"/>
    <row r="4516" s="15" customFormat="1" x14ac:dyDescent="0.2"/>
    <row r="4517" s="15" customFormat="1" x14ac:dyDescent="0.2"/>
    <row r="4518" s="15" customFormat="1" x14ac:dyDescent="0.2"/>
    <row r="4519" s="15" customFormat="1" x14ac:dyDescent="0.2"/>
    <row r="4520" s="15" customFormat="1" x14ac:dyDescent="0.2"/>
    <row r="4521" s="15" customFormat="1" x14ac:dyDescent="0.2"/>
    <row r="4522" s="15" customFormat="1" x14ac:dyDescent="0.2"/>
    <row r="4523" s="15" customFormat="1" x14ac:dyDescent="0.2"/>
    <row r="4524" s="15" customFormat="1" x14ac:dyDescent="0.2"/>
    <row r="4525" s="15" customFormat="1" x14ac:dyDescent="0.2"/>
    <row r="4526" s="15" customFormat="1" x14ac:dyDescent="0.2"/>
    <row r="4527" s="15" customFormat="1" x14ac:dyDescent="0.2"/>
    <row r="4528" s="15" customFormat="1" x14ac:dyDescent="0.2"/>
    <row r="4529" s="15" customFormat="1" x14ac:dyDescent="0.2"/>
    <row r="4530" s="15" customFormat="1" x14ac:dyDescent="0.2"/>
    <row r="4531" s="15" customFormat="1" x14ac:dyDescent="0.2"/>
    <row r="4532" s="15" customFormat="1" x14ac:dyDescent="0.2"/>
    <row r="4533" s="15" customFormat="1" x14ac:dyDescent="0.2"/>
    <row r="4534" s="15" customFormat="1" x14ac:dyDescent="0.2"/>
    <row r="4535" s="15" customFormat="1" x14ac:dyDescent="0.2"/>
    <row r="4536" s="15" customFormat="1" x14ac:dyDescent="0.2"/>
    <row r="4537" s="15" customFormat="1" x14ac:dyDescent="0.2"/>
    <row r="4538" s="15" customFormat="1" x14ac:dyDescent="0.2"/>
    <row r="4539" s="15" customFormat="1" x14ac:dyDescent="0.2"/>
    <row r="4540" s="15" customFormat="1" x14ac:dyDescent="0.2"/>
    <row r="4541" s="15" customFormat="1" x14ac:dyDescent="0.2"/>
    <row r="4542" s="15" customFormat="1" x14ac:dyDescent="0.2"/>
    <row r="4543" s="15" customFormat="1" x14ac:dyDescent="0.2"/>
    <row r="4544" s="15" customFormat="1" x14ac:dyDescent="0.2"/>
    <row r="4545" s="15" customFormat="1" x14ac:dyDescent="0.2"/>
    <row r="4546" s="15" customFormat="1" x14ac:dyDescent="0.2"/>
    <row r="4547" s="15" customFormat="1" x14ac:dyDescent="0.2"/>
    <row r="4548" s="15" customFormat="1" x14ac:dyDescent="0.2"/>
    <row r="4549" s="15" customFormat="1" x14ac:dyDescent="0.2"/>
    <row r="4550" s="15" customFormat="1" x14ac:dyDescent="0.2"/>
    <row r="4551" s="15" customFormat="1" x14ac:dyDescent="0.2"/>
    <row r="4552" s="15" customFormat="1" x14ac:dyDescent="0.2"/>
    <row r="4553" s="15" customFormat="1" x14ac:dyDescent="0.2"/>
    <row r="4554" s="15" customFormat="1" x14ac:dyDescent="0.2"/>
    <row r="4555" s="15" customFormat="1" x14ac:dyDescent="0.2"/>
    <row r="4556" s="15" customFormat="1" x14ac:dyDescent="0.2"/>
    <row r="4557" s="15" customFormat="1" x14ac:dyDescent="0.2"/>
    <row r="4558" s="15" customFormat="1" x14ac:dyDescent="0.2"/>
    <row r="4559" s="15" customFormat="1" x14ac:dyDescent="0.2"/>
    <row r="4560" s="15" customFormat="1" x14ac:dyDescent="0.2"/>
    <row r="4561" s="15" customFormat="1" x14ac:dyDescent="0.2"/>
    <row r="4562" s="15" customFormat="1" x14ac:dyDescent="0.2"/>
    <row r="4563" s="15" customFormat="1" x14ac:dyDescent="0.2"/>
    <row r="4564" s="15" customFormat="1" x14ac:dyDescent="0.2"/>
    <row r="4565" s="15" customFormat="1" x14ac:dyDescent="0.2"/>
    <row r="4566" s="15" customFormat="1" x14ac:dyDescent="0.2"/>
    <row r="4567" s="15" customFormat="1" x14ac:dyDescent="0.2"/>
    <row r="4568" s="15" customFormat="1" x14ac:dyDescent="0.2"/>
    <row r="4569" s="15" customFormat="1" x14ac:dyDescent="0.2"/>
    <row r="4570" s="15" customFormat="1" x14ac:dyDescent="0.2"/>
    <row r="4571" s="15" customFormat="1" x14ac:dyDescent="0.2"/>
    <row r="4572" s="15" customFormat="1" x14ac:dyDescent="0.2"/>
    <row r="4573" s="15" customFormat="1" x14ac:dyDescent="0.2"/>
    <row r="4574" s="15" customFormat="1" x14ac:dyDescent="0.2"/>
    <row r="4575" s="15" customFormat="1" x14ac:dyDescent="0.2"/>
    <row r="4576" s="15" customFormat="1" x14ac:dyDescent="0.2"/>
    <row r="4577" s="15" customFormat="1" x14ac:dyDescent="0.2"/>
    <row r="4578" s="15" customFormat="1" x14ac:dyDescent="0.2"/>
    <row r="4579" s="15" customFormat="1" x14ac:dyDescent="0.2"/>
    <row r="4580" s="15" customFormat="1" x14ac:dyDescent="0.2"/>
    <row r="4581" s="15" customFormat="1" x14ac:dyDescent="0.2"/>
    <row r="4582" s="15" customFormat="1" x14ac:dyDescent="0.2"/>
    <row r="4583" s="15" customFormat="1" x14ac:dyDescent="0.2"/>
    <row r="4584" s="15" customFormat="1" x14ac:dyDescent="0.2"/>
    <row r="4585" s="15" customFormat="1" x14ac:dyDescent="0.2"/>
    <row r="4586" s="15" customFormat="1" x14ac:dyDescent="0.2"/>
    <row r="4587" s="15" customFormat="1" x14ac:dyDescent="0.2"/>
    <row r="4588" s="15" customFormat="1" x14ac:dyDescent="0.2"/>
    <row r="4589" s="15" customFormat="1" x14ac:dyDescent="0.2"/>
    <row r="4590" s="15" customFormat="1" x14ac:dyDescent="0.2"/>
    <row r="4591" s="15" customFormat="1" x14ac:dyDescent="0.2"/>
    <row r="4592" s="15" customFormat="1" x14ac:dyDescent="0.2"/>
    <row r="4593" s="15" customFormat="1" x14ac:dyDescent="0.2"/>
    <row r="4594" s="15" customFormat="1" x14ac:dyDescent="0.2"/>
    <row r="4595" s="15" customFormat="1" x14ac:dyDescent="0.2"/>
    <row r="4596" s="15" customFormat="1" x14ac:dyDescent="0.2"/>
    <row r="4597" s="15" customFormat="1" x14ac:dyDescent="0.2"/>
    <row r="4598" s="15" customFormat="1" x14ac:dyDescent="0.2"/>
    <row r="4599" s="15" customFormat="1" x14ac:dyDescent="0.2"/>
    <row r="4600" s="15" customFormat="1" x14ac:dyDescent="0.2"/>
    <row r="4601" s="15" customFormat="1" x14ac:dyDescent="0.2"/>
    <row r="4602" s="15" customFormat="1" x14ac:dyDescent="0.2"/>
    <row r="4603" s="15" customFormat="1" x14ac:dyDescent="0.2"/>
    <row r="4604" s="15" customFormat="1" x14ac:dyDescent="0.2"/>
    <row r="4605" s="15" customFormat="1" x14ac:dyDescent="0.2"/>
    <row r="4606" s="15" customFormat="1" x14ac:dyDescent="0.2"/>
    <row r="4607" s="15" customFormat="1" x14ac:dyDescent="0.2"/>
    <row r="4608" s="15" customFormat="1" x14ac:dyDescent="0.2"/>
    <row r="4609" s="15" customFormat="1" x14ac:dyDescent="0.2"/>
    <row r="4610" s="15" customFormat="1" x14ac:dyDescent="0.2"/>
    <row r="4611" s="15" customFormat="1" x14ac:dyDescent="0.2"/>
    <row r="4612" s="15" customFormat="1" x14ac:dyDescent="0.2"/>
    <row r="4613" s="15" customFormat="1" x14ac:dyDescent="0.2"/>
    <row r="4614" s="15" customFormat="1" x14ac:dyDescent="0.2"/>
    <row r="4615" s="15" customFormat="1" x14ac:dyDescent="0.2"/>
    <row r="4616" s="15" customFormat="1" x14ac:dyDescent="0.2"/>
    <row r="4617" s="15" customFormat="1" x14ac:dyDescent="0.2"/>
    <row r="4618" s="15" customFormat="1" x14ac:dyDescent="0.2"/>
    <row r="4619" s="15" customFormat="1" x14ac:dyDescent="0.2"/>
    <row r="4620" s="15" customFormat="1" x14ac:dyDescent="0.2"/>
    <row r="4621" s="15" customFormat="1" x14ac:dyDescent="0.2"/>
    <row r="4622" s="15" customFormat="1" x14ac:dyDescent="0.2"/>
    <row r="4623" s="15" customFormat="1" x14ac:dyDescent="0.2"/>
    <row r="4624" s="15" customFormat="1" x14ac:dyDescent="0.2"/>
    <row r="4625" s="15" customFormat="1" x14ac:dyDescent="0.2"/>
    <row r="4626" s="15" customFormat="1" x14ac:dyDescent="0.2"/>
    <row r="4627" s="15" customFormat="1" x14ac:dyDescent="0.2"/>
    <row r="4628" s="15" customFormat="1" x14ac:dyDescent="0.2"/>
    <row r="4629" s="15" customFormat="1" x14ac:dyDescent="0.2"/>
    <row r="4630" s="15" customFormat="1" x14ac:dyDescent="0.2"/>
    <row r="4631" s="15" customFormat="1" x14ac:dyDescent="0.2"/>
    <row r="4632" s="15" customFormat="1" x14ac:dyDescent="0.2"/>
    <row r="4633" s="15" customFormat="1" x14ac:dyDescent="0.2"/>
    <row r="4634" s="15" customFormat="1" x14ac:dyDescent="0.2"/>
    <row r="4635" s="15" customFormat="1" x14ac:dyDescent="0.2"/>
    <row r="4636" s="15" customFormat="1" x14ac:dyDescent="0.2"/>
    <row r="4637" s="15" customFormat="1" x14ac:dyDescent="0.2"/>
    <row r="4638" s="15" customFormat="1" x14ac:dyDescent="0.2"/>
    <row r="4639" s="15" customFormat="1" x14ac:dyDescent="0.2"/>
    <row r="4640" s="15" customFormat="1" x14ac:dyDescent="0.2"/>
    <row r="4641" s="15" customFormat="1" x14ac:dyDescent="0.2"/>
    <row r="4642" s="15" customFormat="1" x14ac:dyDescent="0.2"/>
    <row r="4643" s="15" customFormat="1" x14ac:dyDescent="0.2"/>
    <row r="4644" s="15" customFormat="1" x14ac:dyDescent="0.2"/>
    <row r="4645" s="15" customFormat="1" x14ac:dyDescent="0.2"/>
    <row r="4646" s="15" customFormat="1" x14ac:dyDescent="0.2"/>
    <row r="4647" s="15" customFormat="1" x14ac:dyDescent="0.2"/>
    <row r="4648" s="15" customFormat="1" x14ac:dyDescent="0.2"/>
    <row r="4649" s="15" customFormat="1" x14ac:dyDescent="0.2"/>
    <row r="4650" s="15" customFormat="1" x14ac:dyDescent="0.2"/>
    <row r="4651" s="15" customFormat="1" x14ac:dyDescent="0.2"/>
    <row r="4652" s="15" customFormat="1" x14ac:dyDescent="0.2"/>
    <row r="4653" s="15" customFormat="1" x14ac:dyDescent="0.2"/>
    <row r="4654" s="15" customFormat="1" x14ac:dyDescent="0.2"/>
    <row r="4655" s="15" customFormat="1" x14ac:dyDescent="0.2"/>
    <row r="4656" s="15" customFormat="1" x14ac:dyDescent="0.2"/>
    <row r="4657" s="15" customFormat="1" x14ac:dyDescent="0.2"/>
    <row r="4658" s="15" customFormat="1" x14ac:dyDescent="0.2"/>
    <row r="4659" s="15" customFormat="1" x14ac:dyDescent="0.2"/>
    <row r="4660" s="15" customFormat="1" x14ac:dyDescent="0.2"/>
    <row r="4661" s="15" customFormat="1" x14ac:dyDescent="0.2"/>
    <row r="4662" s="15" customFormat="1" x14ac:dyDescent="0.2"/>
    <row r="4663" s="15" customFormat="1" x14ac:dyDescent="0.2"/>
    <row r="4664" s="15" customFormat="1" x14ac:dyDescent="0.2"/>
    <row r="4665" s="15" customFormat="1" x14ac:dyDescent="0.2"/>
    <row r="4666" s="15" customFormat="1" x14ac:dyDescent="0.2"/>
    <row r="4667" s="15" customFormat="1" x14ac:dyDescent="0.2"/>
    <row r="4668" s="15" customFormat="1" x14ac:dyDescent="0.2"/>
    <row r="4669" s="15" customFormat="1" x14ac:dyDescent="0.2"/>
    <row r="4670" s="15" customFormat="1" x14ac:dyDescent="0.2"/>
    <row r="4671" s="15" customFormat="1" x14ac:dyDescent="0.2"/>
    <row r="4672" s="15" customFormat="1" x14ac:dyDescent="0.2"/>
    <row r="4673" s="15" customFormat="1" x14ac:dyDescent="0.2"/>
    <row r="4674" s="15" customFormat="1" x14ac:dyDescent="0.2"/>
    <row r="4675" s="15" customFormat="1" x14ac:dyDescent="0.2"/>
    <row r="4676" s="15" customFormat="1" x14ac:dyDescent="0.2"/>
    <row r="4677" s="15" customFormat="1" x14ac:dyDescent="0.2"/>
    <row r="4678" s="15" customFormat="1" x14ac:dyDescent="0.2"/>
    <row r="4679" s="15" customFormat="1" x14ac:dyDescent="0.2"/>
    <row r="4680" s="15" customFormat="1" x14ac:dyDescent="0.2"/>
    <row r="4681" s="15" customFormat="1" x14ac:dyDescent="0.2"/>
    <row r="4682" s="15" customFormat="1" x14ac:dyDescent="0.2"/>
    <row r="4683" s="15" customFormat="1" x14ac:dyDescent="0.2"/>
    <row r="4684" s="15" customFormat="1" x14ac:dyDescent="0.2"/>
    <row r="4685" s="15" customFormat="1" x14ac:dyDescent="0.2"/>
    <row r="4686" s="15" customFormat="1" x14ac:dyDescent="0.2"/>
    <row r="4687" s="15" customFormat="1" x14ac:dyDescent="0.2"/>
    <row r="4688" s="15" customFormat="1" x14ac:dyDescent="0.2"/>
    <row r="4689" s="15" customFormat="1" x14ac:dyDescent="0.2"/>
    <row r="4690" s="15" customFormat="1" x14ac:dyDescent="0.2"/>
    <row r="4691" s="15" customFormat="1" x14ac:dyDescent="0.2"/>
    <row r="4692" s="15" customFormat="1" x14ac:dyDescent="0.2"/>
    <row r="4693" s="15" customFormat="1" x14ac:dyDescent="0.2"/>
    <row r="4694" s="15" customFormat="1" x14ac:dyDescent="0.2"/>
    <row r="4695" s="15" customFormat="1" x14ac:dyDescent="0.2"/>
    <row r="4696" s="15" customFormat="1" x14ac:dyDescent="0.2"/>
    <row r="4697" s="15" customFormat="1" x14ac:dyDescent="0.2"/>
    <row r="4698" s="15" customFormat="1" x14ac:dyDescent="0.2"/>
    <row r="4699" s="15" customFormat="1" x14ac:dyDescent="0.2"/>
    <row r="4700" s="15" customFormat="1" x14ac:dyDescent="0.2"/>
    <row r="4701" s="15" customFormat="1" x14ac:dyDescent="0.2"/>
    <row r="4702" s="15" customFormat="1" x14ac:dyDescent="0.2"/>
    <row r="4703" s="15" customFormat="1" x14ac:dyDescent="0.2"/>
    <row r="4704" s="15" customFormat="1" x14ac:dyDescent="0.2"/>
    <row r="4705" s="15" customFormat="1" x14ac:dyDescent="0.2"/>
    <row r="4706" s="15" customFormat="1" x14ac:dyDescent="0.2"/>
    <row r="4707" s="15" customFormat="1" x14ac:dyDescent="0.2"/>
    <row r="4708" s="15" customFormat="1" x14ac:dyDescent="0.2"/>
    <row r="4709" s="15" customFormat="1" x14ac:dyDescent="0.2"/>
    <row r="4710" s="15" customFormat="1" x14ac:dyDescent="0.2"/>
    <row r="4711" s="15" customFormat="1" x14ac:dyDescent="0.2"/>
    <row r="4712" s="15" customFormat="1" x14ac:dyDescent="0.2"/>
    <row r="4713" s="15" customFormat="1" x14ac:dyDescent="0.2"/>
    <row r="4714" s="15" customFormat="1" x14ac:dyDescent="0.2"/>
    <row r="4715" s="15" customFormat="1" x14ac:dyDescent="0.2"/>
    <row r="4716" s="15" customFormat="1" x14ac:dyDescent="0.2"/>
    <row r="4717" s="15" customFormat="1" x14ac:dyDescent="0.2"/>
    <row r="4718" s="15" customFormat="1" x14ac:dyDescent="0.2"/>
    <row r="4719" s="15" customFormat="1" x14ac:dyDescent="0.2"/>
    <row r="4720" s="15" customFormat="1" x14ac:dyDescent="0.2"/>
    <row r="4721" s="15" customFormat="1" x14ac:dyDescent="0.2"/>
    <row r="4722" s="15" customFormat="1" x14ac:dyDescent="0.2"/>
    <row r="4723" s="15" customFormat="1" x14ac:dyDescent="0.2"/>
    <row r="4724" s="15" customFormat="1" x14ac:dyDescent="0.2"/>
    <row r="4725" s="15" customFormat="1" x14ac:dyDescent="0.2"/>
    <row r="4726" s="15" customFormat="1" x14ac:dyDescent="0.2"/>
    <row r="4727" s="15" customFormat="1" x14ac:dyDescent="0.2"/>
    <row r="4728" s="15" customFormat="1" x14ac:dyDescent="0.2"/>
    <row r="4729" s="15" customFormat="1" x14ac:dyDescent="0.2"/>
    <row r="4730" s="15" customFormat="1" x14ac:dyDescent="0.2"/>
    <row r="4731" s="15" customFormat="1" x14ac:dyDescent="0.2"/>
    <row r="4732" s="15" customFormat="1" x14ac:dyDescent="0.2"/>
    <row r="4733" s="15" customFormat="1" x14ac:dyDescent="0.2"/>
    <row r="4734" s="15" customFormat="1" x14ac:dyDescent="0.2"/>
    <row r="4735" s="15" customFormat="1" x14ac:dyDescent="0.2"/>
    <row r="4736" s="15" customFormat="1" x14ac:dyDescent="0.2"/>
    <row r="4737" s="15" customFormat="1" x14ac:dyDescent="0.2"/>
    <row r="4738" s="15" customFormat="1" x14ac:dyDescent="0.2"/>
    <row r="4739" s="15" customFormat="1" x14ac:dyDescent="0.2"/>
    <row r="4740" s="15" customFormat="1" x14ac:dyDescent="0.2"/>
    <row r="4741" s="15" customFormat="1" x14ac:dyDescent="0.2"/>
    <row r="4742" s="15" customFormat="1" x14ac:dyDescent="0.2"/>
    <row r="4743" s="15" customFormat="1" x14ac:dyDescent="0.2"/>
    <row r="4744" s="15" customFormat="1" x14ac:dyDescent="0.2"/>
    <row r="4745" s="15" customFormat="1" x14ac:dyDescent="0.2"/>
    <row r="4746" s="15" customFormat="1" x14ac:dyDescent="0.2"/>
    <row r="4747" s="15" customFormat="1" x14ac:dyDescent="0.2"/>
    <row r="4748" s="15" customFormat="1" x14ac:dyDescent="0.2"/>
    <row r="4749" s="15" customFormat="1" x14ac:dyDescent="0.2"/>
    <row r="4750" s="15" customFormat="1" x14ac:dyDescent="0.2"/>
    <row r="4751" s="15" customFormat="1" x14ac:dyDescent="0.2"/>
    <row r="4752" s="15" customFormat="1" x14ac:dyDescent="0.2"/>
    <row r="4753" s="15" customFormat="1" x14ac:dyDescent="0.2"/>
    <row r="4754" s="15" customFormat="1" x14ac:dyDescent="0.2"/>
    <row r="4755" s="15" customFormat="1" x14ac:dyDescent="0.2"/>
    <row r="4756" s="15" customFormat="1" x14ac:dyDescent="0.2"/>
    <row r="4757" s="15" customFormat="1" x14ac:dyDescent="0.2"/>
    <row r="4758" s="15" customFormat="1" x14ac:dyDescent="0.2"/>
    <row r="4759" s="15" customFormat="1" x14ac:dyDescent="0.2"/>
    <row r="4760" s="15" customFormat="1" x14ac:dyDescent="0.2"/>
    <row r="4761" s="15" customFormat="1" x14ac:dyDescent="0.2"/>
    <row r="4762" s="15" customFormat="1" x14ac:dyDescent="0.2"/>
    <row r="4763" s="15" customFormat="1" x14ac:dyDescent="0.2"/>
    <row r="4764" s="15" customFormat="1" x14ac:dyDescent="0.2"/>
    <row r="4765" s="15" customFormat="1" x14ac:dyDescent="0.2"/>
    <row r="4766" s="15" customFormat="1" x14ac:dyDescent="0.2"/>
    <row r="4767" s="15" customFormat="1" x14ac:dyDescent="0.2"/>
    <row r="4768" s="15" customFormat="1" x14ac:dyDescent="0.2"/>
    <row r="4769" s="15" customFormat="1" x14ac:dyDescent="0.2"/>
    <row r="4770" s="15" customFormat="1" x14ac:dyDescent="0.2"/>
    <row r="4771" s="15" customFormat="1" x14ac:dyDescent="0.2"/>
    <row r="4772" s="15" customFormat="1" x14ac:dyDescent="0.2"/>
    <row r="4773" s="15" customFormat="1" x14ac:dyDescent="0.2"/>
    <row r="4774" s="15" customFormat="1" x14ac:dyDescent="0.2"/>
    <row r="4775" s="15" customFormat="1" x14ac:dyDescent="0.2"/>
    <row r="4776" s="15" customFormat="1" x14ac:dyDescent="0.2"/>
    <row r="4777" s="15" customFormat="1" x14ac:dyDescent="0.2"/>
    <row r="4778" s="15" customFormat="1" x14ac:dyDescent="0.2"/>
    <row r="4779" s="15" customFormat="1" x14ac:dyDescent="0.2"/>
    <row r="4780" s="15" customFormat="1" x14ac:dyDescent="0.2"/>
    <row r="4781" s="15" customFormat="1" x14ac:dyDescent="0.2"/>
    <row r="4782" s="15" customFormat="1" x14ac:dyDescent="0.2"/>
    <row r="4783" s="15" customFormat="1" x14ac:dyDescent="0.2"/>
    <row r="4784" s="15" customFormat="1" x14ac:dyDescent="0.2"/>
    <row r="4785" s="15" customFormat="1" x14ac:dyDescent="0.2"/>
    <row r="4786" s="15" customFormat="1" x14ac:dyDescent="0.2"/>
    <row r="4787" s="15" customFormat="1" x14ac:dyDescent="0.2"/>
    <row r="4788" s="15" customFormat="1" x14ac:dyDescent="0.2"/>
    <row r="4789" s="15" customFormat="1" x14ac:dyDescent="0.2"/>
    <row r="4790" s="15" customFormat="1" x14ac:dyDescent="0.2"/>
    <row r="4791" s="15" customFormat="1" x14ac:dyDescent="0.2"/>
    <row r="4792" s="15" customFormat="1" x14ac:dyDescent="0.2"/>
    <row r="4793" s="15" customFormat="1" x14ac:dyDescent="0.2"/>
    <row r="4794" s="15" customFormat="1" x14ac:dyDescent="0.2"/>
    <row r="4795" s="15" customFormat="1" x14ac:dyDescent="0.2"/>
    <row r="4796" s="15" customFormat="1" x14ac:dyDescent="0.2"/>
    <row r="4797" s="15" customFormat="1" x14ac:dyDescent="0.2"/>
    <row r="4798" s="15" customFormat="1" x14ac:dyDescent="0.2"/>
    <row r="4799" s="15" customFormat="1" x14ac:dyDescent="0.2"/>
    <row r="4800" s="15" customFormat="1" x14ac:dyDescent="0.2"/>
    <row r="4801" s="15" customFormat="1" x14ac:dyDescent="0.2"/>
    <row r="4802" s="15" customFormat="1" x14ac:dyDescent="0.2"/>
    <row r="4803" s="15" customFormat="1" x14ac:dyDescent="0.2"/>
    <row r="4804" s="15" customFormat="1" x14ac:dyDescent="0.2"/>
    <row r="4805" s="15" customFormat="1" x14ac:dyDescent="0.2"/>
    <row r="4806" s="15" customFormat="1" x14ac:dyDescent="0.2"/>
    <row r="4807" s="15" customFormat="1" x14ac:dyDescent="0.2"/>
    <row r="4808" s="15" customFormat="1" x14ac:dyDescent="0.2"/>
    <row r="4809" s="15" customFormat="1" x14ac:dyDescent="0.2"/>
    <row r="4810" s="15" customFormat="1" x14ac:dyDescent="0.2"/>
    <row r="4811" s="15" customFormat="1" x14ac:dyDescent="0.2"/>
    <row r="4812" s="15" customFormat="1" x14ac:dyDescent="0.2"/>
    <row r="4813" s="15" customFormat="1" x14ac:dyDescent="0.2"/>
    <row r="4814" s="15" customFormat="1" x14ac:dyDescent="0.2"/>
    <row r="4815" s="15" customFormat="1" x14ac:dyDescent="0.2"/>
    <row r="4816" s="15" customFormat="1" x14ac:dyDescent="0.2"/>
    <row r="4817" s="15" customFormat="1" x14ac:dyDescent="0.2"/>
    <row r="4818" s="15" customFormat="1" x14ac:dyDescent="0.2"/>
    <row r="4819" s="15" customFormat="1" x14ac:dyDescent="0.2"/>
    <row r="4820" s="15" customFormat="1" x14ac:dyDescent="0.2"/>
    <row r="4821" s="15" customFormat="1" x14ac:dyDescent="0.2"/>
    <row r="4822" s="15" customFormat="1" x14ac:dyDescent="0.2"/>
    <row r="4823" s="15" customFormat="1" x14ac:dyDescent="0.2"/>
    <row r="4824" s="15" customFormat="1" x14ac:dyDescent="0.2"/>
    <row r="4825" s="15" customFormat="1" x14ac:dyDescent="0.2"/>
    <row r="4826" s="15" customFormat="1" x14ac:dyDescent="0.2"/>
    <row r="4827" s="15" customFormat="1" x14ac:dyDescent="0.2"/>
    <row r="4828" s="15" customFormat="1" x14ac:dyDescent="0.2"/>
    <row r="4829" s="15" customFormat="1" x14ac:dyDescent="0.2"/>
    <row r="4830" s="15" customFormat="1" x14ac:dyDescent="0.2"/>
    <row r="4831" s="15" customFormat="1" x14ac:dyDescent="0.2"/>
    <row r="4832" s="15" customFormat="1" x14ac:dyDescent="0.2"/>
    <row r="4833" s="15" customFormat="1" x14ac:dyDescent="0.2"/>
    <row r="4834" s="15" customFormat="1" x14ac:dyDescent="0.2"/>
    <row r="4835" s="15" customFormat="1" x14ac:dyDescent="0.2"/>
    <row r="4836" s="15" customFormat="1" x14ac:dyDescent="0.2"/>
    <row r="4837" s="15" customFormat="1" x14ac:dyDescent="0.2"/>
    <row r="4838" s="15" customFormat="1" x14ac:dyDescent="0.2"/>
    <row r="4839" s="15" customFormat="1" x14ac:dyDescent="0.2"/>
    <row r="4840" s="15" customFormat="1" x14ac:dyDescent="0.2"/>
    <row r="4841" s="15" customFormat="1" x14ac:dyDescent="0.2"/>
    <row r="4842" s="15" customFormat="1" x14ac:dyDescent="0.2"/>
    <row r="4843" s="15" customFormat="1" x14ac:dyDescent="0.2"/>
    <row r="4844" s="15" customFormat="1" x14ac:dyDescent="0.2"/>
    <row r="4845" s="15" customFormat="1" x14ac:dyDescent="0.2"/>
    <row r="4846" s="15" customFormat="1" x14ac:dyDescent="0.2"/>
    <row r="4847" s="15" customFormat="1" x14ac:dyDescent="0.2"/>
    <row r="4848" s="15" customFormat="1" x14ac:dyDescent="0.2"/>
    <row r="4849" s="15" customFormat="1" x14ac:dyDescent="0.2"/>
    <row r="4850" s="15" customFormat="1" x14ac:dyDescent="0.2"/>
    <row r="4851" s="15" customFormat="1" x14ac:dyDescent="0.2"/>
    <row r="4852" s="15" customFormat="1" x14ac:dyDescent="0.2"/>
    <row r="4853" s="15" customFormat="1" x14ac:dyDescent="0.2"/>
    <row r="4854" s="15" customFormat="1" x14ac:dyDescent="0.2"/>
    <row r="4855" s="15" customFormat="1" x14ac:dyDescent="0.2"/>
    <row r="4856" s="15" customFormat="1" x14ac:dyDescent="0.2"/>
    <row r="4857" s="15" customFormat="1" x14ac:dyDescent="0.2"/>
    <row r="4858" s="15" customFormat="1" x14ac:dyDescent="0.2"/>
    <row r="4859" s="15" customFormat="1" x14ac:dyDescent="0.2"/>
    <row r="4860" s="15" customFormat="1" x14ac:dyDescent="0.2"/>
    <row r="4861" s="15" customFormat="1" x14ac:dyDescent="0.2"/>
    <row r="4862" s="15" customFormat="1" x14ac:dyDescent="0.2"/>
    <row r="4863" s="15" customFormat="1" x14ac:dyDescent="0.2"/>
    <row r="4864" s="15" customFormat="1" x14ac:dyDescent="0.2"/>
    <row r="4865" s="15" customFormat="1" x14ac:dyDescent="0.2"/>
    <row r="4866" s="15" customFormat="1" x14ac:dyDescent="0.2"/>
    <row r="4867" s="15" customFormat="1" x14ac:dyDescent="0.2"/>
    <row r="4868" s="15" customFormat="1" x14ac:dyDescent="0.2"/>
    <row r="4869" s="15" customFormat="1" x14ac:dyDescent="0.2"/>
    <row r="4870" s="15" customFormat="1" x14ac:dyDescent="0.2"/>
    <row r="4871" s="15" customFormat="1" x14ac:dyDescent="0.2"/>
    <row r="4872" s="15" customFormat="1" x14ac:dyDescent="0.2"/>
    <row r="4873" s="15" customFormat="1" x14ac:dyDescent="0.2"/>
    <row r="4874" s="15" customFormat="1" x14ac:dyDescent="0.2"/>
    <row r="4875" s="15" customFormat="1" x14ac:dyDescent="0.2"/>
    <row r="4876" s="15" customFormat="1" x14ac:dyDescent="0.2"/>
    <row r="4877" s="15" customFormat="1" x14ac:dyDescent="0.2"/>
    <row r="4878" s="15" customFormat="1" x14ac:dyDescent="0.2"/>
    <row r="4879" s="15" customFormat="1" x14ac:dyDescent="0.2"/>
    <row r="4880" s="15" customFormat="1" x14ac:dyDescent="0.2"/>
    <row r="4881" s="15" customFormat="1" x14ac:dyDescent="0.2"/>
    <row r="4882" s="15" customFormat="1" x14ac:dyDescent="0.2"/>
    <row r="4883" s="15" customFormat="1" x14ac:dyDescent="0.2"/>
    <row r="4884" s="15" customFormat="1" x14ac:dyDescent="0.2"/>
    <row r="4885" s="15" customFormat="1" x14ac:dyDescent="0.2"/>
    <row r="4886" s="15" customFormat="1" x14ac:dyDescent="0.2"/>
    <row r="4887" s="15" customFormat="1" x14ac:dyDescent="0.2"/>
    <row r="4888" s="15" customFormat="1" x14ac:dyDescent="0.2"/>
    <row r="4889" s="15" customFormat="1" x14ac:dyDescent="0.2"/>
    <row r="4890" s="15" customFormat="1" x14ac:dyDescent="0.2"/>
    <row r="4891" s="15" customFormat="1" x14ac:dyDescent="0.2"/>
    <row r="4892" s="15" customFormat="1" x14ac:dyDescent="0.2"/>
    <row r="4893" s="15" customFormat="1" x14ac:dyDescent="0.2"/>
    <row r="4894" s="15" customFormat="1" x14ac:dyDescent="0.2"/>
    <row r="4895" s="15" customFormat="1" x14ac:dyDescent="0.2"/>
    <row r="4896" s="15" customFormat="1" x14ac:dyDescent="0.2"/>
    <row r="4897" s="15" customFormat="1" x14ac:dyDescent="0.2"/>
    <row r="4898" s="15" customFormat="1" x14ac:dyDescent="0.2"/>
    <row r="4899" s="15" customFormat="1" x14ac:dyDescent="0.2"/>
    <row r="4900" s="15" customFormat="1" x14ac:dyDescent="0.2"/>
    <row r="4901" s="15" customFormat="1" x14ac:dyDescent="0.2"/>
    <row r="4902" s="15" customFormat="1" x14ac:dyDescent="0.2"/>
    <row r="4903" s="15" customFormat="1" x14ac:dyDescent="0.2"/>
    <row r="4904" s="15" customFormat="1" x14ac:dyDescent="0.2"/>
    <row r="4905" s="15" customFormat="1" x14ac:dyDescent="0.2"/>
    <row r="4906" s="15" customFormat="1" x14ac:dyDescent="0.2"/>
    <row r="4907" s="15" customFormat="1" x14ac:dyDescent="0.2"/>
    <row r="4908" s="15" customFormat="1" x14ac:dyDescent="0.2"/>
    <row r="4909" s="15" customFormat="1" x14ac:dyDescent="0.2"/>
    <row r="4910" s="15" customFormat="1" x14ac:dyDescent="0.2"/>
    <row r="4911" s="15" customFormat="1" x14ac:dyDescent="0.2"/>
    <row r="4912" s="15" customFormat="1" x14ac:dyDescent="0.2"/>
    <row r="4913" s="15" customFormat="1" x14ac:dyDescent="0.2"/>
    <row r="4914" s="15" customFormat="1" x14ac:dyDescent="0.2"/>
    <row r="4915" s="15" customFormat="1" x14ac:dyDescent="0.2"/>
    <row r="4916" s="15" customFormat="1" x14ac:dyDescent="0.2"/>
    <row r="4917" s="15" customFormat="1" x14ac:dyDescent="0.2"/>
    <row r="4918" s="15" customFormat="1" x14ac:dyDescent="0.2"/>
    <row r="4919" s="15" customFormat="1" x14ac:dyDescent="0.2"/>
    <row r="4920" s="15" customFormat="1" x14ac:dyDescent="0.2"/>
    <row r="4921" s="15" customFormat="1" x14ac:dyDescent="0.2"/>
    <row r="4922" s="15" customFormat="1" x14ac:dyDescent="0.2"/>
    <row r="4923" s="15" customFormat="1" x14ac:dyDescent="0.2"/>
    <row r="4924" s="15" customFormat="1" x14ac:dyDescent="0.2"/>
    <row r="4925" s="15" customFormat="1" x14ac:dyDescent="0.2"/>
    <row r="4926" s="15" customFormat="1" x14ac:dyDescent="0.2"/>
    <row r="4927" s="15" customFormat="1" x14ac:dyDescent="0.2"/>
    <row r="4928" s="15" customFormat="1" x14ac:dyDescent="0.2"/>
    <row r="4929" s="15" customFormat="1" x14ac:dyDescent="0.2"/>
    <row r="4930" s="15" customFormat="1" x14ac:dyDescent="0.2"/>
    <row r="4931" s="15" customFormat="1" x14ac:dyDescent="0.2"/>
    <row r="4932" s="15" customFormat="1" x14ac:dyDescent="0.2"/>
    <row r="4933" s="15" customFormat="1" x14ac:dyDescent="0.2"/>
    <row r="4934" s="15" customFormat="1" x14ac:dyDescent="0.2"/>
    <row r="4935" s="15" customFormat="1" x14ac:dyDescent="0.2"/>
    <row r="4936" s="15" customFormat="1" x14ac:dyDescent="0.2"/>
    <row r="4937" s="15" customFormat="1" x14ac:dyDescent="0.2"/>
    <row r="4938" s="15" customFormat="1" x14ac:dyDescent="0.2"/>
    <row r="4939" s="15" customFormat="1" x14ac:dyDescent="0.2"/>
    <row r="4940" s="15" customFormat="1" x14ac:dyDescent="0.2"/>
    <row r="4941" s="15" customFormat="1" x14ac:dyDescent="0.2"/>
    <row r="4942" s="15" customFormat="1" x14ac:dyDescent="0.2"/>
    <row r="4943" s="15" customFormat="1" x14ac:dyDescent="0.2"/>
    <row r="4944" s="15" customFormat="1" x14ac:dyDescent="0.2"/>
    <row r="4945" s="15" customFormat="1" x14ac:dyDescent="0.2"/>
    <row r="4946" s="15" customFormat="1" x14ac:dyDescent="0.2"/>
    <row r="4947" s="15" customFormat="1" x14ac:dyDescent="0.2"/>
    <row r="4948" s="15" customFormat="1" x14ac:dyDescent="0.2"/>
    <row r="4949" s="15" customFormat="1" x14ac:dyDescent="0.2"/>
    <row r="4950" s="15" customFormat="1" x14ac:dyDescent="0.2"/>
    <row r="4951" s="15" customFormat="1" x14ac:dyDescent="0.2"/>
    <row r="4952" s="15" customFormat="1" x14ac:dyDescent="0.2"/>
    <row r="4953" s="15" customFormat="1" x14ac:dyDescent="0.2"/>
    <row r="4954" s="15" customFormat="1" x14ac:dyDescent="0.2"/>
    <row r="4955" s="15" customFormat="1" x14ac:dyDescent="0.2"/>
    <row r="4956" s="15" customFormat="1" x14ac:dyDescent="0.2"/>
    <row r="4957" s="15" customFormat="1" x14ac:dyDescent="0.2"/>
    <row r="4958" s="15" customFormat="1" x14ac:dyDescent="0.2"/>
    <row r="4959" s="15" customFormat="1" x14ac:dyDescent="0.2"/>
    <row r="4960" s="15" customFormat="1" x14ac:dyDescent="0.2"/>
    <row r="4961" s="15" customFormat="1" x14ac:dyDescent="0.2"/>
    <row r="4962" s="15" customFormat="1" x14ac:dyDescent="0.2"/>
    <row r="4963" s="15" customFormat="1" x14ac:dyDescent="0.2"/>
    <row r="4964" s="15" customFormat="1" x14ac:dyDescent="0.2"/>
    <row r="4965" s="15" customFormat="1" x14ac:dyDescent="0.2"/>
    <row r="4966" s="15" customFormat="1" x14ac:dyDescent="0.2"/>
    <row r="4967" s="15" customFormat="1" x14ac:dyDescent="0.2"/>
    <row r="4968" s="15" customFormat="1" x14ac:dyDescent="0.2"/>
    <row r="4969" s="15" customFormat="1" x14ac:dyDescent="0.2"/>
    <row r="4970" s="15" customFormat="1" x14ac:dyDescent="0.2"/>
    <row r="4971" s="15" customFormat="1" x14ac:dyDescent="0.2"/>
    <row r="4972" s="15" customFormat="1" x14ac:dyDescent="0.2"/>
    <row r="4973" s="15" customFormat="1" x14ac:dyDescent="0.2"/>
    <row r="4974" s="15" customFormat="1" x14ac:dyDescent="0.2"/>
    <row r="4975" s="15" customFormat="1" x14ac:dyDescent="0.2"/>
    <row r="4976" s="15" customFormat="1" x14ac:dyDescent="0.2"/>
    <row r="4977" s="15" customFormat="1" x14ac:dyDescent="0.2"/>
    <row r="4978" s="15" customFormat="1" x14ac:dyDescent="0.2"/>
    <row r="4979" s="15" customFormat="1" x14ac:dyDescent="0.2"/>
    <row r="4980" s="15" customFormat="1" x14ac:dyDescent="0.2"/>
    <row r="4981" s="15" customFormat="1" x14ac:dyDescent="0.2"/>
    <row r="4982" s="15" customFormat="1" x14ac:dyDescent="0.2"/>
    <row r="4983" s="15" customFormat="1" x14ac:dyDescent="0.2"/>
    <row r="4984" s="15" customFormat="1" x14ac:dyDescent="0.2"/>
    <row r="4985" s="15" customFormat="1" x14ac:dyDescent="0.2"/>
    <row r="4986" s="15" customFormat="1" x14ac:dyDescent="0.2"/>
    <row r="4987" s="15" customFormat="1" x14ac:dyDescent="0.2"/>
    <row r="4988" s="15" customFormat="1" x14ac:dyDescent="0.2"/>
    <row r="4989" s="15" customFormat="1" x14ac:dyDescent="0.2"/>
    <row r="4990" s="15" customFormat="1" x14ac:dyDescent="0.2"/>
    <row r="4991" s="15" customFormat="1" x14ac:dyDescent="0.2"/>
    <row r="4992" s="15" customFormat="1" x14ac:dyDescent="0.2"/>
    <row r="4993" s="15" customFormat="1" x14ac:dyDescent="0.2"/>
    <row r="4994" s="15" customFormat="1" x14ac:dyDescent="0.2"/>
    <row r="4995" s="15" customFormat="1" x14ac:dyDescent="0.2"/>
    <row r="4996" s="15" customFormat="1" x14ac:dyDescent="0.2"/>
    <row r="4997" s="15" customFormat="1" x14ac:dyDescent="0.2"/>
    <row r="4998" s="15" customFormat="1" x14ac:dyDescent="0.2"/>
    <row r="4999" s="15" customFormat="1" x14ac:dyDescent="0.2"/>
    <row r="5000" s="15" customFormat="1" x14ac:dyDescent="0.2"/>
    <row r="5001" s="15" customFormat="1" x14ac:dyDescent="0.2"/>
    <row r="5002" s="15" customFormat="1" x14ac:dyDescent="0.2"/>
    <row r="5003" s="15" customFormat="1" x14ac:dyDescent="0.2"/>
    <row r="5004" s="15" customFormat="1" x14ac:dyDescent="0.2"/>
    <row r="5005" s="15" customFormat="1" x14ac:dyDescent="0.2"/>
    <row r="5006" s="15" customFormat="1" x14ac:dyDescent="0.2"/>
    <row r="5007" s="15" customFormat="1" x14ac:dyDescent="0.2"/>
    <row r="5008" s="15" customFormat="1" x14ac:dyDescent="0.2"/>
    <row r="5009" s="15" customFormat="1" x14ac:dyDescent="0.2"/>
    <row r="5010" s="15" customFormat="1" x14ac:dyDescent="0.2"/>
    <row r="5011" s="15" customFormat="1" x14ac:dyDescent="0.2"/>
    <row r="5012" s="15" customFormat="1" x14ac:dyDescent="0.2"/>
    <row r="5013" s="15" customFormat="1" x14ac:dyDescent="0.2"/>
    <row r="5014" s="15" customFormat="1" x14ac:dyDescent="0.2"/>
    <row r="5015" s="15" customFormat="1" x14ac:dyDescent="0.2"/>
    <row r="5016" s="15" customFormat="1" x14ac:dyDescent="0.2"/>
    <row r="5017" s="15" customFormat="1" x14ac:dyDescent="0.2"/>
    <row r="5018" s="15" customFormat="1" x14ac:dyDescent="0.2"/>
    <row r="5019" s="15" customFormat="1" x14ac:dyDescent="0.2"/>
    <row r="5020" s="15" customFormat="1" x14ac:dyDescent="0.2"/>
    <row r="5021" s="15" customFormat="1" x14ac:dyDescent="0.2"/>
    <row r="5022" s="15" customFormat="1" x14ac:dyDescent="0.2"/>
    <row r="5023" s="15" customFormat="1" x14ac:dyDescent="0.2"/>
    <row r="5024" s="15" customFormat="1" x14ac:dyDescent="0.2"/>
    <row r="5025" s="15" customFormat="1" x14ac:dyDescent="0.2"/>
    <row r="5026" s="15" customFormat="1" x14ac:dyDescent="0.2"/>
    <row r="5027" s="15" customFormat="1" x14ac:dyDescent="0.2"/>
    <row r="5028" s="15" customFormat="1" x14ac:dyDescent="0.2"/>
    <row r="5029" s="15" customFormat="1" x14ac:dyDescent="0.2"/>
    <row r="5030" s="15" customFormat="1" x14ac:dyDescent="0.2"/>
    <row r="5031" s="15" customFormat="1" x14ac:dyDescent="0.2"/>
    <row r="5032" s="15" customFormat="1" x14ac:dyDescent="0.2"/>
    <row r="5033" s="15" customFormat="1" x14ac:dyDescent="0.2"/>
    <row r="5034" s="15" customFormat="1" x14ac:dyDescent="0.2"/>
    <row r="5035" s="15" customFormat="1" x14ac:dyDescent="0.2"/>
    <row r="5036" s="15" customFormat="1" x14ac:dyDescent="0.2"/>
    <row r="5037" s="15" customFormat="1" x14ac:dyDescent="0.2"/>
    <row r="5038" s="15" customFormat="1" x14ac:dyDescent="0.2"/>
    <row r="5039" s="15" customFormat="1" x14ac:dyDescent="0.2"/>
    <row r="5040" s="15" customFormat="1" x14ac:dyDescent="0.2"/>
    <row r="5041" s="15" customFormat="1" x14ac:dyDescent="0.2"/>
    <row r="5042" s="15" customFormat="1" x14ac:dyDescent="0.2"/>
    <row r="5043" s="15" customFormat="1" x14ac:dyDescent="0.2"/>
    <row r="5044" s="15" customFormat="1" x14ac:dyDescent="0.2"/>
    <row r="5045" s="15" customFormat="1" x14ac:dyDescent="0.2"/>
    <row r="5046" s="15" customFormat="1" x14ac:dyDescent="0.2"/>
    <row r="5047" s="15" customFormat="1" x14ac:dyDescent="0.2"/>
    <row r="5048" s="15" customFormat="1" x14ac:dyDescent="0.2"/>
    <row r="5049" s="15" customFormat="1" x14ac:dyDescent="0.2"/>
    <row r="5050" s="15" customFormat="1" x14ac:dyDescent="0.2"/>
    <row r="5051" s="15" customFormat="1" x14ac:dyDescent="0.2"/>
    <row r="5052" s="15" customFormat="1" x14ac:dyDescent="0.2"/>
    <row r="5053" s="15" customFormat="1" x14ac:dyDescent="0.2"/>
    <row r="5054" s="15" customFormat="1" x14ac:dyDescent="0.2"/>
    <row r="5055" s="15" customFormat="1" x14ac:dyDescent="0.2"/>
    <row r="5056" s="15" customFormat="1" x14ac:dyDescent="0.2"/>
    <row r="5057" s="15" customFormat="1" x14ac:dyDescent="0.2"/>
    <row r="5058" s="15" customFormat="1" x14ac:dyDescent="0.2"/>
    <row r="5059" s="15" customFormat="1" x14ac:dyDescent="0.2"/>
    <row r="5060" s="15" customFormat="1" x14ac:dyDescent="0.2"/>
    <row r="5061" s="15" customFormat="1" x14ac:dyDescent="0.2"/>
    <row r="5062" s="15" customFormat="1" x14ac:dyDescent="0.2"/>
    <row r="5063" s="15" customFormat="1" x14ac:dyDescent="0.2"/>
    <row r="5064" s="15" customFormat="1" x14ac:dyDescent="0.2"/>
    <row r="5065" s="15" customFormat="1" x14ac:dyDescent="0.2"/>
    <row r="5066" s="15" customFormat="1" x14ac:dyDescent="0.2"/>
    <row r="5067" s="15" customFormat="1" x14ac:dyDescent="0.2"/>
    <row r="5068" s="15" customFormat="1" x14ac:dyDescent="0.2"/>
    <row r="5069" s="15" customFormat="1" x14ac:dyDescent="0.2"/>
    <row r="5070" s="15" customFormat="1" x14ac:dyDescent="0.2"/>
    <row r="5071" s="15" customFormat="1" x14ac:dyDescent="0.2"/>
    <row r="5072" s="15" customFormat="1" x14ac:dyDescent="0.2"/>
    <row r="5073" s="15" customFormat="1" x14ac:dyDescent="0.2"/>
    <row r="5074" s="15" customFormat="1" x14ac:dyDescent="0.2"/>
    <row r="5075" s="15" customFormat="1" x14ac:dyDescent="0.2"/>
    <row r="5076" s="15" customFormat="1" x14ac:dyDescent="0.2"/>
    <row r="5077" s="15" customFormat="1" x14ac:dyDescent="0.2"/>
    <row r="5078" s="15" customFormat="1" x14ac:dyDescent="0.2"/>
    <row r="5079" s="15" customFormat="1" x14ac:dyDescent="0.2"/>
    <row r="5080" s="15" customFormat="1" x14ac:dyDescent="0.2"/>
    <row r="5081" s="15" customFormat="1" x14ac:dyDescent="0.2"/>
    <row r="5082" s="15" customFormat="1" x14ac:dyDescent="0.2"/>
    <row r="5083" s="15" customFormat="1" x14ac:dyDescent="0.2"/>
    <row r="5084" s="15" customFormat="1" x14ac:dyDescent="0.2"/>
    <row r="5085" s="15" customFormat="1" x14ac:dyDescent="0.2"/>
    <row r="5086" s="15" customFormat="1" x14ac:dyDescent="0.2"/>
    <row r="5087" s="15" customFormat="1" x14ac:dyDescent="0.2"/>
    <row r="5088" s="15" customFormat="1" x14ac:dyDescent="0.2"/>
    <row r="5089" s="15" customFormat="1" x14ac:dyDescent="0.2"/>
    <row r="5090" s="15" customFormat="1" x14ac:dyDescent="0.2"/>
    <row r="5091" s="15" customFormat="1" x14ac:dyDescent="0.2"/>
    <row r="5092" s="15" customFormat="1" x14ac:dyDescent="0.2"/>
    <row r="5093" s="15" customFormat="1" x14ac:dyDescent="0.2"/>
    <row r="5094" s="15" customFormat="1" x14ac:dyDescent="0.2"/>
    <row r="5095" s="15" customFormat="1" x14ac:dyDescent="0.2"/>
    <row r="5096" s="15" customFormat="1" x14ac:dyDescent="0.2"/>
    <row r="5097" s="15" customFormat="1" x14ac:dyDescent="0.2"/>
    <row r="5098" s="15" customFormat="1" x14ac:dyDescent="0.2"/>
    <row r="5099" s="15" customFormat="1" x14ac:dyDescent="0.2"/>
    <row r="5100" s="15" customFormat="1" x14ac:dyDescent="0.2"/>
    <row r="5101" s="15" customFormat="1" x14ac:dyDescent="0.2"/>
    <row r="5102" s="15" customFormat="1" x14ac:dyDescent="0.2"/>
    <row r="5103" s="15" customFormat="1" x14ac:dyDescent="0.2"/>
    <row r="5104" s="15" customFormat="1" x14ac:dyDescent="0.2"/>
    <row r="5105" s="15" customFormat="1" x14ac:dyDescent="0.2"/>
    <row r="5106" s="15" customFormat="1" x14ac:dyDescent="0.2"/>
    <row r="5107" s="15" customFormat="1" x14ac:dyDescent="0.2"/>
    <row r="5108" s="15" customFormat="1" x14ac:dyDescent="0.2"/>
    <row r="5109" s="15" customFormat="1" x14ac:dyDescent="0.2"/>
    <row r="5110" s="15" customFormat="1" x14ac:dyDescent="0.2"/>
    <row r="5111" s="15" customFormat="1" x14ac:dyDescent="0.2"/>
    <row r="5112" s="15" customFormat="1" x14ac:dyDescent="0.2"/>
    <row r="5113" s="15" customFormat="1" x14ac:dyDescent="0.2"/>
    <row r="5114" s="15" customFormat="1" x14ac:dyDescent="0.2"/>
    <row r="5115" s="15" customFormat="1" x14ac:dyDescent="0.2"/>
    <row r="5116" s="15" customFormat="1" x14ac:dyDescent="0.2"/>
    <row r="5117" s="15" customFormat="1" x14ac:dyDescent="0.2"/>
    <row r="5118" s="15" customFormat="1" x14ac:dyDescent="0.2"/>
    <row r="5119" s="15" customFormat="1" x14ac:dyDescent="0.2"/>
    <row r="5120" s="15" customFormat="1" x14ac:dyDescent="0.2"/>
    <row r="5121" s="15" customFormat="1" x14ac:dyDescent="0.2"/>
    <row r="5122" s="15" customFormat="1" x14ac:dyDescent="0.2"/>
    <row r="5123" s="15" customFormat="1" x14ac:dyDescent="0.2"/>
    <row r="5124" s="15" customFormat="1" x14ac:dyDescent="0.2"/>
    <row r="5125" s="15" customFormat="1" x14ac:dyDescent="0.2"/>
    <row r="5126" s="15" customFormat="1" x14ac:dyDescent="0.2"/>
    <row r="5127" s="15" customFormat="1" x14ac:dyDescent="0.2"/>
    <row r="5128" s="15" customFormat="1" x14ac:dyDescent="0.2"/>
    <row r="5129" s="15" customFormat="1" x14ac:dyDescent="0.2"/>
    <row r="5130" s="15" customFormat="1" x14ac:dyDescent="0.2"/>
    <row r="5131" s="15" customFormat="1" x14ac:dyDescent="0.2"/>
    <row r="5132" s="15" customFormat="1" x14ac:dyDescent="0.2"/>
    <row r="5133" s="15" customFormat="1" x14ac:dyDescent="0.2"/>
    <row r="5134" s="15" customFormat="1" x14ac:dyDescent="0.2"/>
    <row r="5135" s="15" customFormat="1" x14ac:dyDescent="0.2"/>
    <row r="5136" s="15" customFormat="1" x14ac:dyDescent="0.2"/>
    <row r="5137" s="15" customFormat="1" x14ac:dyDescent="0.2"/>
    <row r="5138" s="15" customFormat="1" x14ac:dyDescent="0.2"/>
    <row r="5139" s="15" customFormat="1" x14ac:dyDescent="0.2"/>
    <row r="5140" s="15" customFormat="1" x14ac:dyDescent="0.2"/>
    <row r="5141" s="15" customFormat="1" x14ac:dyDescent="0.2"/>
    <row r="5142" s="15" customFormat="1" x14ac:dyDescent="0.2"/>
    <row r="5143" s="15" customFormat="1" x14ac:dyDescent="0.2"/>
    <row r="5144" s="15" customFormat="1" x14ac:dyDescent="0.2"/>
    <row r="5145" s="15" customFormat="1" x14ac:dyDescent="0.2"/>
    <row r="5146" s="15" customFormat="1" x14ac:dyDescent="0.2"/>
    <row r="5147" s="15" customFormat="1" x14ac:dyDescent="0.2"/>
    <row r="5148" s="15" customFormat="1" x14ac:dyDescent="0.2"/>
    <row r="5149" s="15" customFormat="1" x14ac:dyDescent="0.2"/>
    <row r="5150" s="15" customFormat="1" x14ac:dyDescent="0.2"/>
    <row r="5151" s="15" customFormat="1" x14ac:dyDescent="0.2"/>
    <row r="5152" s="15" customFormat="1" x14ac:dyDescent="0.2"/>
    <row r="5153" s="15" customFormat="1" x14ac:dyDescent="0.2"/>
    <row r="5154" s="15" customFormat="1" x14ac:dyDescent="0.2"/>
    <row r="5155" s="15" customFormat="1" x14ac:dyDescent="0.2"/>
    <row r="5156" s="15" customFormat="1" x14ac:dyDescent="0.2"/>
    <row r="5157" s="15" customFormat="1" x14ac:dyDescent="0.2"/>
    <row r="5158" s="15" customFormat="1" x14ac:dyDescent="0.2"/>
    <row r="5159" s="15" customFormat="1" x14ac:dyDescent="0.2"/>
    <row r="5160" s="15" customFormat="1" x14ac:dyDescent="0.2"/>
    <row r="5161" s="15" customFormat="1" x14ac:dyDescent="0.2"/>
    <row r="5162" s="15" customFormat="1" x14ac:dyDescent="0.2"/>
    <row r="5163" s="15" customFormat="1" x14ac:dyDescent="0.2"/>
    <row r="5164" s="15" customFormat="1" x14ac:dyDescent="0.2"/>
    <row r="5165" s="15" customFormat="1" x14ac:dyDescent="0.2"/>
    <row r="5166" s="15" customFormat="1" x14ac:dyDescent="0.2"/>
    <row r="5167" s="15" customFormat="1" x14ac:dyDescent="0.2"/>
    <row r="5168" s="15" customFormat="1" x14ac:dyDescent="0.2"/>
    <row r="5169" s="15" customFormat="1" x14ac:dyDescent="0.2"/>
    <row r="5170" s="15" customFormat="1" x14ac:dyDescent="0.2"/>
    <row r="5171" s="15" customFormat="1" x14ac:dyDescent="0.2"/>
    <row r="5172" s="15" customFormat="1" x14ac:dyDescent="0.2"/>
    <row r="5173" s="15" customFormat="1" x14ac:dyDescent="0.2"/>
    <row r="5174" s="15" customFormat="1" x14ac:dyDescent="0.2"/>
    <row r="5175" s="15" customFormat="1" x14ac:dyDescent="0.2"/>
    <row r="5176" s="15" customFormat="1" x14ac:dyDescent="0.2"/>
    <row r="5177" s="15" customFormat="1" x14ac:dyDescent="0.2"/>
    <row r="5178" s="15" customFormat="1" x14ac:dyDescent="0.2"/>
    <row r="5179" s="15" customFormat="1" x14ac:dyDescent="0.2"/>
    <row r="5180" s="15" customFormat="1" x14ac:dyDescent="0.2"/>
    <row r="5181" s="15" customFormat="1" x14ac:dyDescent="0.2"/>
    <row r="5182" s="15" customFormat="1" x14ac:dyDescent="0.2"/>
    <row r="5183" s="15" customFormat="1" x14ac:dyDescent="0.2"/>
    <row r="5184" s="15" customFormat="1" x14ac:dyDescent="0.2"/>
    <row r="5185" s="15" customFormat="1" x14ac:dyDescent="0.2"/>
    <row r="5186" s="15" customFormat="1" x14ac:dyDescent="0.2"/>
    <row r="5187" s="15" customFormat="1" x14ac:dyDescent="0.2"/>
    <row r="5188" s="15" customFormat="1" x14ac:dyDescent="0.2"/>
    <row r="5189" s="15" customFormat="1" x14ac:dyDescent="0.2"/>
    <row r="5190" s="15" customFormat="1" x14ac:dyDescent="0.2"/>
    <row r="5191" s="15" customFormat="1" x14ac:dyDescent="0.2"/>
    <row r="5192" s="15" customFormat="1" x14ac:dyDescent="0.2"/>
    <row r="5193" s="15" customFormat="1" x14ac:dyDescent="0.2"/>
    <row r="5194" s="15" customFormat="1" x14ac:dyDescent="0.2"/>
    <row r="5195" s="15" customFormat="1" x14ac:dyDescent="0.2"/>
    <row r="5196" s="15" customFormat="1" x14ac:dyDescent="0.2"/>
    <row r="5197" s="15" customFormat="1" x14ac:dyDescent="0.2"/>
    <row r="5198" s="15" customFormat="1" x14ac:dyDescent="0.2"/>
    <row r="5199" s="15" customFormat="1" x14ac:dyDescent="0.2"/>
    <row r="5200" s="15" customFormat="1" x14ac:dyDescent="0.2"/>
    <row r="5201" s="15" customFormat="1" x14ac:dyDescent="0.2"/>
    <row r="5202" s="15" customFormat="1" x14ac:dyDescent="0.2"/>
    <row r="5203" s="15" customFormat="1" x14ac:dyDescent="0.2"/>
    <row r="5204" s="15" customFormat="1" x14ac:dyDescent="0.2"/>
    <row r="5205" s="15" customFormat="1" x14ac:dyDescent="0.2"/>
    <row r="5206" s="15" customFormat="1" x14ac:dyDescent="0.2"/>
    <row r="5207" s="15" customFormat="1" x14ac:dyDescent="0.2"/>
    <row r="5208" s="15" customFormat="1" x14ac:dyDescent="0.2"/>
    <row r="5209" s="15" customFormat="1" x14ac:dyDescent="0.2"/>
    <row r="5210" s="15" customFormat="1" x14ac:dyDescent="0.2"/>
    <row r="5211" s="15" customFormat="1" x14ac:dyDescent="0.2"/>
    <row r="5212" s="15" customFormat="1" x14ac:dyDescent="0.2"/>
    <row r="5213" s="15" customFormat="1" x14ac:dyDescent="0.2"/>
    <row r="5214" s="15" customFormat="1" x14ac:dyDescent="0.2"/>
    <row r="5215" s="15" customFormat="1" x14ac:dyDescent="0.2"/>
    <row r="5216" s="15" customFormat="1" x14ac:dyDescent="0.2"/>
    <row r="5217" s="15" customFormat="1" x14ac:dyDescent="0.2"/>
    <row r="5218" s="15" customFormat="1" x14ac:dyDescent="0.2"/>
    <row r="5219" s="15" customFormat="1" x14ac:dyDescent="0.2"/>
    <row r="5220" s="15" customFormat="1" x14ac:dyDescent="0.2"/>
    <row r="5221" s="15" customFormat="1" x14ac:dyDescent="0.2"/>
    <row r="5222" s="15" customFormat="1" x14ac:dyDescent="0.2"/>
    <row r="5223" s="15" customFormat="1" x14ac:dyDescent="0.2"/>
    <row r="5224" s="15" customFormat="1" x14ac:dyDescent="0.2"/>
    <row r="5225" s="15" customFormat="1" x14ac:dyDescent="0.2"/>
    <row r="5226" s="15" customFormat="1" x14ac:dyDescent="0.2"/>
    <row r="5227" s="15" customFormat="1" x14ac:dyDescent="0.2"/>
    <row r="5228" s="15" customFormat="1" x14ac:dyDescent="0.2"/>
    <row r="5229" s="15" customFormat="1" x14ac:dyDescent="0.2"/>
    <row r="5230" s="15" customFormat="1" x14ac:dyDescent="0.2"/>
    <row r="5231" s="15" customFormat="1" x14ac:dyDescent="0.2"/>
    <row r="5232" s="15" customFormat="1" x14ac:dyDescent="0.2"/>
    <row r="5233" s="15" customFormat="1" x14ac:dyDescent="0.2"/>
    <row r="5234" s="15" customFormat="1" x14ac:dyDescent="0.2"/>
    <row r="5235" s="15" customFormat="1" x14ac:dyDescent="0.2"/>
    <row r="5236" s="15" customFormat="1" x14ac:dyDescent="0.2"/>
    <row r="5237" s="15" customFormat="1" x14ac:dyDescent="0.2"/>
    <row r="5238" s="15" customFormat="1" x14ac:dyDescent="0.2"/>
    <row r="5239" s="15" customFormat="1" x14ac:dyDescent="0.2"/>
    <row r="5240" s="15" customFormat="1" x14ac:dyDescent="0.2"/>
    <row r="5241" s="15" customFormat="1" x14ac:dyDescent="0.2"/>
    <row r="5242" s="15" customFormat="1" x14ac:dyDescent="0.2"/>
    <row r="5243" s="15" customFormat="1" x14ac:dyDescent="0.2"/>
    <row r="5244" s="15" customFormat="1" x14ac:dyDescent="0.2"/>
    <row r="5245" s="15" customFormat="1" x14ac:dyDescent="0.2"/>
    <row r="5246" s="15" customFormat="1" x14ac:dyDescent="0.2"/>
    <row r="5247" s="15" customFormat="1" x14ac:dyDescent="0.2"/>
    <row r="5248" s="15" customFormat="1" x14ac:dyDescent="0.2"/>
    <row r="5249" s="15" customFormat="1" x14ac:dyDescent="0.2"/>
    <row r="5250" s="15" customFormat="1" x14ac:dyDescent="0.2"/>
    <row r="5251" s="15" customFormat="1" x14ac:dyDescent="0.2"/>
    <row r="5252" s="15" customFormat="1" x14ac:dyDescent="0.2"/>
    <row r="5253" s="15" customFormat="1" x14ac:dyDescent="0.2"/>
    <row r="5254" s="15" customFormat="1" x14ac:dyDescent="0.2"/>
    <row r="5255" s="15" customFormat="1" x14ac:dyDescent="0.2"/>
    <row r="5256" s="15" customFormat="1" x14ac:dyDescent="0.2"/>
    <row r="5257" s="15" customFormat="1" x14ac:dyDescent="0.2"/>
    <row r="5258" s="15" customFormat="1" x14ac:dyDescent="0.2"/>
    <row r="5259" s="15" customFormat="1" x14ac:dyDescent="0.2"/>
    <row r="5260" s="15" customFormat="1" x14ac:dyDescent="0.2"/>
    <row r="5261" s="15" customFormat="1" x14ac:dyDescent="0.2"/>
    <row r="5262" s="15" customFormat="1" x14ac:dyDescent="0.2"/>
    <row r="5263" s="15" customFormat="1" x14ac:dyDescent="0.2"/>
    <row r="5264" s="15" customFormat="1" x14ac:dyDescent="0.2"/>
    <row r="5265" s="15" customFormat="1" x14ac:dyDescent="0.2"/>
    <row r="5266" s="15" customFormat="1" x14ac:dyDescent="0.2"/>
    <row r="5267" s="15" customFormat="1" x14ac:dyDescent="0.2"/>
    <row r="5268" s="15" customFormat="1" x14ac:dyDescent="0.2"/>
    <row r="5269" s="15" customFormat="1" x14ac:dyDescent="0.2"/>
    <row r="5270" s="15" customFormat="1" x14ac:dyDescent="0.2"/>
    <row r="5271" s="15" customFormat="1" x14ac:dyDescent="0.2"/>
    <row r="5272" s="15" customFormat="1" x14ac:dyDescent="0.2"/>
    <row r="5273" s="15" customFormat="1" x14ac:dyDescent="0.2"/>
    <row r="5274" s="15" customFormat="1" x14ac:dyDescent="0.2"/>
    <row r="5275" s="15" customFormat="1" x14ac:dyDescent="0.2"/>
    <row r="5276" s="15" customFormat="1" x14ac:dyDescent="0.2"/>
    <row r="5277" s="15" customFormat="1" x14ac:dyDescent="0.2"/>
    <row r="5278" s="15" customFormat="1" x14ac:dyDescent="0.2"/>
    <row r="5279" s="15" customFormat="1" x14ac:dyDescent="0.2"/>
    <row r="5280" s="15" customFormat="1" x14ac:dyDescent="0.2"/>
    <row r="5281" s="15" customFormat="1" x14ac:dyDescent="0.2"/>
    <row r="5282" s="15" customFormat="1" x14ac:dyDescent="0.2"/>
    <row r="5283" s="15" customFormat="1" x14ac:dyDescent="0.2"/>
    <row r="5284" s="15" customFormat="1" x14ac:dyDescent="0.2"/>
    <row r="5285" s="15" customFormat="1" x14ac:dyDescent="0.2"/>
    <row r="5286" s="15" customFormat="1" x14ac:dyDescent="0.2"/>
    <row r="5287" s="15" customFormat="1" x14ac:dyDescent="0.2"/>
    <row r="5288" s="15" customFormat="1" x14ac:dyDescent="0.2"/>
    <row r="5289" s="15" customFormat="1" x14ac:dyDescent="0.2"/>
    <row r="5290" s="15" customFormat="1" x14ac:dyDescent="0.2"/>
    <row r="5291" s="15" customFormat="1" x14ac:dyDescent="0.2"/>
    <row r="5292" s="15" customFormat="1" x14ac:dyDescent="0.2"/>
    <row r="5293" s="15" customFormat="1" x14ac:dyDescent="0.2"/>
    <row r="5294" s="15" customFormat="1" x14ac:dyDescent="0.2"/>
    <row r="5295" s="15" customFormat="1" x14ac:dyDescent="0.2"/>
    <row r="5296" s="15" customFormat="1" x14ac:dyDescent="0.2"/>
    <row r="5297" s="15" customFormat="1" x14ac:dyDescent="0.2"/>
    <row r="5298" s="15" customFormat="1" x14ac:dyDescent="0.2"/>
    <row r="5299" s="15" customFormat="1" x14ac:dyDescent="0.2"/>
    <row r="5300" s="15" customFormat="1" x14ac:dyDescent="0.2"/>
    <row r="5301" s="15" customFormat="1" x14ac:dyDescent="0.2"/>
    <row r="5302" s="15" customFormat="1" x14ac:dyDescent="0.2"/>
    <row r="5303" s="15" customFormat="1" x14ac:dyDescent="0.2"/>
    <row r="5304" s="15" customFormat="1" x14ac:dyDescent="0.2"/>
    <row r="5305" s="15" customFormat="1" x14ac:dyDescent="0.2"/>
    <row r="5306" s="15" customFormat="1" x14ac:dyDescent="0.2"/>
    <row r="5307" s="15" customFormat="1" x14ac:dyDescent="0.2"/>
    <row r="5308" s="15" customFormat="1" x14ac:dyDescent="0.2"/>
    <row r="5309" s="15" customFormat="1" x14ac:dyDescent="0.2"/>
    <row r="5310" s="15" customFormat="1" x14ac:dyDescent="0.2"/>
    <row r="5311" s="15" customFormat="1" x14ac:dyDescent="0.2"/>
    <row r="5312" s="15" customFormat="1" x14ac:dyDescent="0.2"/>
    <row r="5313" s="15" customFormat="1" x14ac:dyDescent="0.2"/>
    <row r="5314" s="15" customFormat="1" x14ac:dyDescent="0.2"/>
    <row r="5315" s="15" customFormat="1" x14ac:dyDescent="0.2"/>
    <row r="5316" s="15" customFormat="1" x14ac:dyDescent="0.2"/>
    <row r="5317" s="15" customFormat="1" x14ac:dyDescent="0.2"/>
    <row r="5318" s="15" customFormat="1" x14ac:dyDescent="0.2"/>
    <row r="5319" s="15" customFormat="1" x14ac:dyDescent="0.2"/>
    <row r="5320" s="15" customFormat="1" x14ac:dyDescent="0.2"/>
    <row r="5321" s="15" customFormat="1" x14ac:dyDescent="0.2"/>
    <row r="5322" s="15" customFormat="1" x14ac:dyDescent="0.2"/>
    <row r="5323" s="15" customFormat="1" x14ac:dyDescent="0.2"/>
    <row r="5324" s="15" customFormat="1" x14ac:dyDescent="0.2"/>
    <row r="5325" s="15" customFormat="1" x14ac:dyDescent="0.2"/>
    <row r="5326" s="15" customFormat="1" x14ac:dyDescent="0.2"/>
    <row r="5327" s="15" customFormat="1" x14ac:dyDescent="0.2"/>
    <row r="5328" s="15" customFormat="1" x14ac:dyDescent="0.2"/>
    <row r="5329" s="15" customFormat="1" x14ac:dyDescent="0.2"/>
    <row r="5330" s="15" customFormat="1" x14ac:dyDescent="0.2"/>
    <row r="5331" s="15" customFormat="1" x14ac:dyDescent="0.2"/>
    <row r="5332" s="15" customFormat="1" x14ac:dyDescent="0.2"/>
    <row r="5333" s="15" customFormat="1" x14ac:dyDescent="0.2"/>
    <row r="5334" s="15" customFormat="1" x14ac:dyDescent="0.2"/>
    <row r="5335" s="15" customFormat="1" x14ac:dyDescent="0.2"/>
    <row r="5336" s="15" customFormat="1" x14ac:dyDescent="0.2"/>
    <row r="5337" s="15" customFormat="1" x14ac:dyDescent="0.2"/>
    <row r="5338" s="15" customFormat="1" x14ac:dyDescent="0.2"/>
    <row r="5339" s="15" customFormat="1" x14ac:dyDescent="0.2"/>
    <row r="5340" s="15" customFormat="1" x14ac:dyDescent="0.2"/>
    <row r="5341" s="15" customFormat="1" x14ac:dyDescent="0.2"/>
    <row r="5342" s="15" customFormat="1" x14ac:dyDescent="0.2"/>
    <row r="5343" s="15" customFormat="1" x14ac:dyDescent="0.2"/>
    <row r="5344" s="15" customFormat="1" x14ac:dyDescent="0.2"/>
    <row r="5345" s="15" customFormat="1" x14ac:dyDescent="0.2"/>
    <row r="5346" s="15" customFormat="1" x14ac:dyDescent="0.2"/>
    <row r="5347" s="15" customFormat="1" x14ac:dyDescent="0.2"/>
    <row r="5348" s="15" customFormat="1" x14ac:dyDescent="0.2"/>
    <row r="5349" s="15" customFormat="1" x14ac:dyDescent="0.2"/>
    <row r="5350" s="15" customFormat="1" x14ac:dyDescent="0.2"/>
    <row r="5351" s="15" customFormat="1" x14ac:dyDescent="0.2"/>
    <row r="5352" s="15" customFormat="1" x14ac:dyDescent="0.2"/>
    <row r="5353" s="15" customFormat="1" x14ac:dyDescent="0.2"/>
    <row r="5354" s="15" customFormat="1" x14ac:dyDescent="0.2"/>
    <row r="5355" s="15" customFormat="1" x14ac:dyDescent="0.2"/>
    <row r="5356" s="15" customFormat="1" x14ac:dyDescent="0.2"/>
    <row r="5357" s="15" customFormat="1" x14ac:dyDescent="0.2"/>
    <row r="5358" s="15" customFormat="1" x14ac:dyDescent="0.2"/>
    <row r="5359" s="15" customFormat="1" x14ac:dyDescent="0.2"/>
    <row r="5360" s="15" customFormat="1" x14ac:dyDescent="0.2"/>
    <row r="5361" s="15" customFormat="1" x14ac:dyDescent="0.2"/>
    <row r="5362" s="15" customFormat="1" x14ac:dyDescent="0.2"/>
    <row r="5363" s="15" customFormat="1" x14ac:dyDescent="0.2"/>
    <row r="5364" s="15" customFormat="1" x14ac:dyDescent="0.2"/>
    <row r="5365" s="15" customFormat="1" x14ac:dyDescent="0.2"/>
    <row r="5366" s="15" customFormat="1" x14ac:dyDescent="0.2"/>
    <row r="5367" s="15" customFormat="1" x14ac:dyDescent="0.2"/>
    <row r="5368" s="15" customFormat="1" x14ac:dyDescent="0.2"/>
    <row r="5369" s="15" customFormat="1" x14ac:dyDescent="0.2"/>
    <row r="5370" s="15" customFormat="1" x14ac:dyDescent="0.2"/>
    <row r="5371" s="15" customFormat="1" x14ac:dyDescent="0.2"/>
    <row r="5372" s="15" customFormat="1" x14ac:dyDescent="0.2"/>
    <row r="5373" s="15" customFormat="1" x14ac:dyDescent="0.2"/>
    <row r="5374" s="15" customFormat="1" x14ac:dyDescent="0.2"/>
    <row r="5375" s="15" customFormat="1" x14ac:dyDescent="0.2"/>
    <row r="5376" s="15" customFormat="1" x14ac:dyDescent="0.2"/>
    <row r="5377" s="15" customFormat="1" x14ac:dyDescent="0.2"/>
    <row r="5378" s="15" customFormat="1" x14ac:dyDescent="0.2"/>
    <row r="5379" s="15" customFormat="1" x14ac:dyDescent="0.2"/>
    <row r="5380" s="15" customFormat="1" x14ac:dyDescent="0.2"/>
    <row r="5381" s="15" customFormat="1" x14ac:dyDescent="0.2"/>
    <row r="5382" s="15" customFormat="1" x14ac:dyDescent="0.2"/>
    <row r="5383" s="15" customFormat="1" x14ac:dyDescent="0.2"/>
    <row r="5384" s="15" customFormat="1" x14ac:dyDescent="0.2"/>
    <row r="5385" s="15" customFormat="1" x14ac:dyDescent="0.2"/>
    <row r="5386" s="15" customFormat="1" x14ac:dyDescent="0.2"/>
    <row r="5387" s="15" customFormat="1" x14ac:dyDescent="0.2"/>
    <row r="5388" s="15" customFormat="1" x14ac:dyDescent="0.2"/>
    <row r="5389" s="15" customFormat="1" x14ac:dyDescent="0.2"/>
    <row r="5390" s="15" customFormat="1" x14ac:dyDescent="0.2"/>
    <row r="5391" s="15" customFormat="1" x14ac:dyDescent="0.2"/>
    <row r="5392" s="15" customFormat="1" x14ac:dyDescent="0.2"/>
    <row r="5393" s="15" customFormat="1" x14ac:dyDescent="0.2"/>
    <row r="5394" s="15" customFormat="1" x14ac:dyDescent="0.2"/>
    <row r="5395" s="15" customFormat="1" x14ac:dyDescent="0.2"/>
    <row r="5396" s="15" customFormat="1" x14ac:dyDescent="0.2"/>
    <row r="5397" s="15" customFormat="1" x14ac:dyDescent="0.2"/>
    <row r="5398" s="15" customFormat="1" x14ac:dyDescent="0.2"/>
    <row r="5399" s="15" customFormat="1" x14ac:dyDescent="0.2"/>
    <row r="5400" s="15" customFormat="1" x14ac:dyDescent="0.2"/>
    <row r="5401" s="15" customFormat="1" x14ac:dyDescent="0.2"/>
    <row r="5402" s="15" customFormat="1" x14ac:dyDescent="0.2"/>
    <row r="5403" s="15" customFormat="1" x14ac:dyDescent="0.2"/>
    <row r="5404" s="15" customFormat="1" x14ac:dyDescent="0.2"/>
    <row r="5405" s="15" customFormat="1" x14ac:dyDescent="0.2"/>
    <row r="5406" s="15" customFormat="1" x14ac:dyDescent="0.2"/>
    <row r="5407" s="15" customFormat="1" x14ac:dyDescent="0.2"/>
    <row r="5408" s="15" customFormat="1" x14ac:dyDescent="0.2"/>
    <row r="5409" s="15" customFormat="1" x14ac:dyDescent="0.2"/>
    <row r="5410" s="15" customFormat="1" x14ac:dyDescent="0.2"/>
    <row r="5411" s="15" customFormat="1" x14ac:dyDescent="0.2"/>
    <row r="5412" s="15" customFormat="1" x14ac:dyDescent="0.2"/>
    <row r="5413" s="15" customFormat="1" x14ac:dyDescent="0.2"/>
    <row r="5414" s="15" customFormat="1" x14ac:dyDescent="0.2"/>
    <row r="5415" s="15" customFormat="1" x14ac:dyDescent="0.2"/>
    <row r="5416" s="15" customFormat="1" x14ac:dyDescent="0.2"/>
    <row r="5417" s="15" customFormat="1" x14ac:dyDescent="0.2"/>
    <row r="5418" s="15" customFormat="1" x14ac:dyDescent="0.2"/>
    <row r="5419" s="15" customFormat="1" x14ac:dyDescent="0.2"/>
    <row r="5420" s="15" customFormat="1" x14ac:dyDescent="0.2"/>
    <row r="5421" s="15" customFormat="1" x14ac:dyDescent="0.2"/>
    <row r="5422" s="15" customFormat="1" x14ac:dyDescent="0.2"/>
    <row r="5423" s="15" customFormat="1" x14ac:dyDescent="0.2"/>
    <row r="5424" s="15" customFormat="1" x14ac:dyDescent="0.2"/>
    <row r="5425" s="15" customFormat="1" x14ac:dyDescent="0.2"/>
    <row r="5426" s="15" customFormat="1" x14ac:dyDescent="0.2"/>
    <row r="5427" s="15" customFormat="1" x14ac:dyDescent="0.2"/>
    <row r="5428" s="15" customFormat="1" x14ac:dyDescent="0.2"/>
    <row r="5429" s="15" customFormat="1" x14ac:dyDescent="0.2"/>
    <row r="5430" s="15" customFormat="1" x14ac:dyDescent="0.2"/>
    <row r="5431" s="15" customFormat="1" x14ac:dyDescent="0.2"/>
    <row r="5432" s="15" customFormat="1" x14ac:dyDescent="0.2"/>
    <row r="5433" s="15" customFormat="1" x14ac:dyDescent="0.2"/>
    <row r="5434" s="15" customFormat="1" x14ac:dyDescent="0.2"/>
    <row r="5435" s="15" customFormat="1" x14ac:dyDescent="0.2"/>
    <row r="5436" s="15" customFormat="1" x14ac:dyDescent="0.2"/>
    <row r="5437" s="15" customFormat="1" x14ac:dyDescent="0.2"/>
    <row r="5438" s="15" customFormat="1" x14ac:dyDescent="0.2"/>
    <row r="5439" s="15" customFormat="1" x14ac:dyDescent="0.2"/>
    <row r="5440" s="15" customFormat="1" x14ac:dyDescent="0.2"/>
    <row r="5441" s="15" customFormat="1" x14ac:dyDescent="0.2"/>
    <row r="5442" s="15" customFormat="1" x14ac:dyDescent="0.2"/>
    <row r="5443" s="15" customFormat="1" x14ac:dyDescent="0.2"/>
    <row r="5444" s="15" customFormat="1" x14ac:dyDescent="0.2"/>
    <row r="5445" s="15" customFormat="1" x14ac:dyDescent="0.2"/>
    <row r="5446" s="15" customFormat="1" x14ac:dyDescent="0.2"/>
    <row r="5447" s="15" customFormat="1" x14ac:dyDescent="0.2"/>
    <row r="5448" s="15" customFormat="1" x14ac:dyDescent="0.2"/>
    <row r="5449" s="15" customFormat="1" x14ac:dyDescent="0.2"/>
    <row r="5450" s="15" customFormat="1" x14ac:dyDescent="0.2"/>
    <row r="5451" s="15" customFormat="1" x14ac:dyDescent="0.2"/>
    <row r="5452" s="15" customFormat="1" x14ac:dyDescent="0.2"/>
    <row r="5453" s="15" customFormat="1" x14ac:dyDescent="0.2"/>
    <row r="5454" s="15" customFormat="1" x14ac:dyDescent="0.2"/>
    <row r="5455" s="15" customFormat="1" x14ac:dyDescent="0.2"/>
    <row r="5456" s="15" customFormat="1" x14ac:dyDescent="0.2"/>
    <row r="5457" s="15" customFormat="1" x14ac:dyDescent="0.2"/>
    <row r="5458" s="15" customFormat="1" x14ac:dyDescent="0.2"/>
    <row r="5459" s="15" customFormat="1" x14ac:dyDescent="0.2"/>
    <row r="5460" s="15" customFormat="1" x14ac:dyDescent="0.2"/>
    <row r="5461" s="15" customFormat="1" x14ac:dyDescent="0.2"/>
    <row r="5462" s="15" customFormat="1" x14ac:dyDescent="0.2"/>
    <row r="5463" s="15" customFormat="1" x14ac:dyDescent="0.2"/>
    <row r="5464" s="15" customFormat="1" x14ac:dyDescent="0.2"/>
    <row r="5465" s="15" customFormat="1" x14ac:dyDescent="0.2"/>
    <row r="5466" s="15" customFormat="1" x14ac:dyDescent="0.2"/>
    <row r="5467" s="15" customFormat="1" x14ac:dyDescent="0.2"/>
    <row r="5468" s="15" customFormat="1" x14ac:dyDescent="0.2"/>
    <row r="5469" s="15" customFormat="1" x14ac:dyDescent="0.2"/>
    <row r="5470" s="15" customFormat="1" x14ac:dyDescent="0.2"/>
    <row r="5471" s="15" customFormat="1" x14ac:dyDescent="0.2"/>
    <row r="5472" s="15" customFormat="1" x14ac:dyDescent="0.2"/>
    <row r="5473" s="15" customFormat="1" x14ac:dyDescent="0.2"/>
    <row r="5474" s="15" customFormat="1" x14ac:dyDescent="0.2"/>
    <row r="5475" s="15" customFormat="1" x14ac:dyDescent="0.2"/>
    <row r="5476" s="15" customFormat="1" x14ac:dyDescent="0.2"/>
    <row r="5477" s="15" customFormat="1" x14ac:dyDescent="0.2"/>
    <row r="5478" s="15" customFormat="1" x14ac:dyDescent="0.2"/>
    <row r="5479" s="15" customFormat="1" x14ac:dyDescent="0.2"/>
    <row r="5480" s="15" customFormat="1" x14ac:dyDescent="0.2"/>
    <row r="5481" s="15" customFormat="1" x14ac:dyDescent="0.2"/>
    <row r="5482" s="15" customFormat="1" x14ac:dyDescent="0.2"/>
    <row r="5483" s="15" customFormat="1" x14ac:dyDescent="0.2"/>
    <row r="5484" s="15" customFormat="1" x14ac:dyDescent="0.2"/>
    <row r="5485" s="15" customFormat="1" x14ac:dyDescent="0.2"/>
    <row r="5486" s="15" customFormat="1" x14ac:dyDescent="0.2"/>
    <row r="5487" s="15" customFormat="1" x14ac:dyDescent="0.2"/>
    <row r="5488" s="15" customFormat="1" x14ac:dyDescent="0.2"/>
    <row r="5489" s="15" customFormat="1" x14ac:dyDescent="0.2"/>
    <row r="5490" s="15" customFormat="1" x14ac:dyDescent="0.2"/>
    <row r="5491" s="15" customFormat="1" x14ac:dyDescent="0.2"/>
    <row r="5492" s="15" customFormat="1" x14ac:dyDescent="0.2"/>
    <row r="5493" s="15" customFormat="1" x14ac:dyDescent="0.2"/>
    <row r="5494" s="15" customFormat="1" x14ac:dyDescent="0.2"/>
    <row r="5495" s="15" customFormat="1" x14ac:dyDescent="0.2"/>
    <row r="5496" s="15" customFormat="1" x14ac:dyDescent="0.2"/>
    <row r="5497" s="15" customFormat="1" x14ac:dyDescent="0.2"/>
    <row r="5498" s="15" customFormat="1" x14ac:dyDescent="0.2"/>
    <row r="5499" s="15" customFormat="1" x14ac:dyDescent="0.2"/>
    <row r="5500" s="15" customFormat="1" x14ac:dyDescent="0.2"/>
    <row r="5501" s="15" customFormat="1" x14ac:dyDescent="0.2"/>
    <row r="5502" s="15" customFormat="1" x14ac:dyDescent="0.2"/>
    <row r="5503" s="15" customFormat="1" x14ac:dyDescent="0.2"/>
    <row r="5504" s="15" customFormat="1" x14ac:dyDescent="0.2"/>
    <row r="5505" s="15" customFormat="1" x14ac:dyDescent="0.2"/>
    <row r="5506" s="15" customFormat="1" x14ac:dyDescent="0.2"/>
    <row r="5507" s="15" customFormat="1" x14ac:dyDescent="0.2"/>
    <row r="5508" s="15" customFormat="1" x14ac:dyDescent="0.2"/>
    <row r="5509" s="15" customFormat="1" x14ac:dyDescent="0.2"/>
    <row r="5510" s="15" customFormat="1" x14ac:dyDescent="0.2"/>
    <row r="5511" s="15" customFormat="1" x14ac:dyDescent="0.2"/>
    <row r="5512" s="15" customFormat="1" x14ac:dyDescent="0.2"/>
    <row r="5513" s="15" customFormat="1" x14ac:dyDescent="0.2"/>
    <row r="5514" s="15" customFormat="1" x14ac:dyDescent="0.2"/>
    <row r="5515" s="15" customFormat="1" x14ac:dyDescent="0.2"/>
    <row r="5516" s="15" customFormat="1" x14ac:dyDescent="0.2"/>
    <row r="5517" s="15" customFormat="1" x14ac:dyDescent="0.2"/>
    <row r="5518" s="15" customFormat="1" x14ac:dyDescent="0.2"/>
    <row r="5519" s="15" customFormat="1" x14ac:dyDescent="0.2"/>
    <row r="5520" s="15" customFormat="1" x14ac:dyDescent="0.2"/>
    <row r="5521" s="15" customFormat="1" x14ac:dyDescent="0.2"/>
    <row r="5522" s="15" customFormat="1" x14ac:dyDescent="0.2"/>
    <row r="5523" s="15" customFormat="1" x14ac:dyDescent="0.2"/>
    <row r="5524" s="15" customFormat="1" x14ac:dyDescent="0.2"/>
    <row r="5525" s="15" customFormat="1" x14ac:dyDescent="0.2"/>
    <row r="5526" s="15" customFormat="1" x14ac:dyDescent="0.2"/>
    <row r="5527" s="15" customFormat="1" x14ac:dyDescent="0.2"/>
    <row r="5528" s="15" customFormat="1" x14ac:dyDescent="0.2"/>
    <row r="5529" s="15" customFormat="1" x14ac:dyDescent="0.2"/>
    <row r="5530" s="15" customFormat="1" x14ac:dyDescent="0.2"/>
    <row r="5531" s="15" customFormat="1" x14ac:dyDescent="0.2"/>
    <row r="5532" s="15" customFormat="1" x14ac:dyDescent="0.2"/>
    <row r="5533" s="15" customFormat="1" x14ac:dyDescent="0.2"/>
    <row r="5534" s="15" customFormat="1" x14ac:dyDescent="0.2"/>
    <row r="5535" s="15" customFormat="1" x14ac:dyDescent="0.2"/>
    <row r="5536" s="15" customFormat="1" x14ac:dyDescent="0.2"/>
    <row r="5537" s="15" customFormat="1" x14ac:dyDescent="0.2"/>
    <row r="5538" s="15" customFormat="1" x14ac:dyDescent="0.2"/>
    <row r="5539" s="15" customFormat="1" x14ac:dyDescent="0.2"/>
    <row r="5540" s="15" customFormat="1" x14ac:dyDescent="0.2"/>
    <row r="5541" s="15" customFormat="1" x14ac:dyDescent="0.2"/>
    <row r="5542" s="15" customFormat="1" x14ac:dyDescent="0.2"/>
    <row r="5543" s="15" customFormat="1" x14ac:dyDescent="0.2"/>
    <row r="5544" s="15" customFormat="1" x14ac:dyDescent="0.2"/>
    <row r="5545" s="15" customFormat="1" x14ac:dyDescent="0.2"/>
    <row r="5546" s="15" customFormat="1" x14ac:dyDescent="0.2"/>
    <row r="5547" s="15" customFormat="1" x14ac:dyDescent="0.2"/>
    <row r="5548" s="15" customFormat="1" x14ac:dyDescent="0.2"/>
    <row r="5549" s="15" customFormat="1" x14ac:dyDescent="0.2"/>
    <row r="5550" s="15" customFormat="1" x14ac:dyDescent="0.2"/>
    <row r="5551" s="15" customFormat="1" x14ac:dyDescent="0.2"/>
    <row r="5552" s="15" customFormat="1" x14ac:dyDescent="0.2"/>
    <row r="5553" s="15" customFormat="1" x14ac:dyDescent="0.2"/>
    <row r="5554" s="15" customFormat="1" x14ac:dyDescent="0.2"/>
    <row r="5555" s="15" customFormat="1" x14ac:dyDescent="0.2"/>
    <row r="5556" s="15" customFormat="1" x14ac:dyDescent="0.2"/>
    <row r="5557" s="15" customFormat="1" x14ac:dyDescent="0.2"/>
    <row r="5558" s="15" customFormat="1" x14ac:dyDescent="0.2"/>
    <row r="5559" s="15" customFormat="1" x14ac:dyDescent="0.2"/>
    <row r="5560" s="15" customFormat="1" x14ac:dyDescent="0.2"/>
    <row r="5561" s="15" customFormat="1" x14ac:dyDescent="0.2"/>
    <row r="5562" s="15" customFormat="1" x14ac:dyDescent="0.2"/>
    <row r="5563" s="15" customFormat="1" x14ac:dyDescent="0.2"/>
    <row r="5564" s="15" customFormat="1" x14ac:dyDescent="0.2"/>
    <row r="5565" s="15" customFormat="1" x14ac:dyDescent="0.2"/>
    <row r="5566" s="15" customFormat="1" x14ac:dyDescent="0.2"/>
    <row r="5567" s="15" customFormat="1" x14ac:dyDescent="0.2"/>
    <row r="5568" s="15" customFormat="1" x14ac:dyDescent="0.2"/>
    <row r="5569" s="15" customFormat="1" x14ac:dyDescent="0.2"/>
    <row r="5570" s="15" customFormat="1" x14ac:dyDescent="0.2"/>
    <row r="5571" s="15" customFormat="1" x14ac:dyDescent="0.2"/>
    <row r="5572" s="15" customFormat="1" x14ac:dyDescent="0.2"/>
    <row r="5573" s="15" customFormat="1" x14ac:dyDescent="0.2"/>
    <row r="5574" s="15" customFormat="1" x14ac:dyDescent="0.2"/>
    <row r="5575" s="15" customFormat="1" x14ac:dyDescent="0.2"/>
    <row r="5576" s="15" customFormat="1" x14ac:dyDescent="0.2"/>
    <row r="5577" s="15" customFormat="1" x14ac:dyDescent="0.2"/>
    <row r="5578" s="15" customFormat="1" x14ac:dyDescent="0.2"/>
    <row r="5579" s="15" customFormat="1" x14ac:dyDescent="0.2"/>
    <row r="5580" s="15" customFormat="1" x14ac:dyDescent="0.2"/>
    <row r="5581" s="15" customFormat="1" x14ac:dyDescent="0.2"/>
    <row r="5582" s="15" customFormat="1" x14ac:dyDescent="0.2"/>
    <row r="5583" s="15" customFormat="1" x14ac:dyDescent="0.2"/>
    <row r="5584" s="15" customFormat="1" x14ac:dyDescent="0.2"/>
    <row r="5585" s="15" customFormat="1" x14ac:dyDescent="0.2"/>
    <row r="5586" s="15" customFormat="1" x14ac:dyDescent="0.2"/>
    <row r="5587" s="15" customFormat="1" x14ac:dyDescent="0.2"/>
    <row r="5588" s="15" customFormat="1" x14ac:dyDescent="0.2"/>
    <row r="5589" s="15" customFormat="1" x14ac:dyDescent="0.2"/>
    <row r="5590" s="15" customFormat="1" x14ac:dyDescent="0.2"/>
    <row r="5591" s="15" customFormat="1" x14ac:dyDescent="0.2"/>
    <row r="5592" s="15" customFormat="1" x14ac:dyDescent="0.2"/>
    <row r="5593" s="15" customFormat="1" x14ac:dyDescent="0.2"/>
    <row r="5594" s="15" customFormat="1" x14ac:dyDescent="0.2"/>
    <row r="5595" s="15" customFormat="1" x14ac:dyDescent="0.2"/>
    <row r="5596" s="15" customFormat="1" x14ac:dyDescent="0.2"/>
    <row r="5597" s="15" customFormat="1" x14ac:dyDescent="0.2"/>
    <row r="5598" s="15" customFormat="1" x14ac:dyDescent="0.2"/>
    <row r="5599" s="15" customFormat="1" x14ac:dyDescent="0.2"/>
    <row r="5600" s="15" customFormat="1" x14ac:dyDescent="0.2"/>
    <row r="5601" s="15" customFormat="1" x14ac:dyDescent="0.2"/>
    <row r="5602" s="15" customFormat="1" x14ac:dyDescent="0.2"/>
    <row r="5603" s="15" customFormat="1" x14ac:dyDescent="0.2"/>
    <row r="5604" s="15" customFormat="1" x14ac:dyDescent="0.2"/>
    <row r="5605" s="15" customFormat="1" x14ac:dyDescent="0.2"/>
    <row r="5606" s="15" customFormat="1" x14ac:dyDescent="0.2"/>
    <row r="5607" s="15" customFormat="1" x14ac:dyDescent="0.2"/>
    <row r="5608" s="15" customFormat="1" x14ac:dyDescent="0.2"/>
    <row r="5609" s="15" customFormat="1" x14ac:dyDescent="0.2"/>
    <row r="5610" s="15" customFormat="1" x14ac:dyDescent="0.2"/>
    <row r="5611" s="15" customFormat="1" x14ac:dyDescent="0.2"/>
    <row r="5612" s="15" customFormat="1" x14ac:dyDescent="0.2"/>
    <row r="5613" s="15" customFormat="1" x14ac:dyDescent="0.2"/>
    <row r="5614" s="15" customFormat="1" x14ac:dyDescent="0.2"/>
    <row r="5615" s="15" customFormat="1" x14ac:dyDescent="0.2"/>
    <row r="5616" s="15" customFormat="1" x14ac:dyDescent="0.2"/>
    <row r="5617" s="15" customFormat="1" x14ac:dyDescent="0.2"/>
    <row r="5618" s="15" customFormat="1" x14ac:dyDescent="0.2"/>
    <row r="5619" s="15" customFormat="1" x14ac:dyDescent="0.2"/>
    <row r="5620" s="15" customFormat="1" x14ac:dyDescent="0.2"/>
    <row r="5621" s="15" customFormat="1" x14ac:dyDescent="0.2"/>
    <row r="5622" s="15" customFormat="1" x14ac:dyDescent="0.2"/>
    <row r="5623" s="15" customFormat="1" x14ac:dyDescent="0.2"/>
    <row r="5624" s="15" customFormat="1" x14ac:dyDescent="0.2"/>
    <row r="5625" s="15" customFormat="1" x14ac:dyDescent="0.2"/>
    <row r="5626" s="15" customFormat="1" x14ac:dyDescent="0.2"/>
    <row r="5627" s="15" customFormat="1" x14ac:dyDescent="0.2"/>
    <row r="5628" s="15" customFormat="1" x14ac:dyDescent="0.2"/>
    <row r="5629" s="15" customFormat="1" x14ac:dyDescent="0.2"/>
    <row r="5630" s="15" customFormat="1" x14ac:dyDescent="0.2"/>
    <row r="5631" s="15" customFormat="1" x14ac:dyDescent="0.2"/>
    <row r="5632" s="15" customFormat="1" x14ac:dyDescent="0.2"/>
    <row r="5633" s="15" customFormat="1" x14ac:dyDescent="0.2"/>
    <row r="5634" s="15" customFormat="1" x14ac:dyDescent="0.2"/>
    <row r="5635" s="15" customFormat="1" x14ac:dyDescent="0.2"/>
    <row r="5636" s="15" customFormat="1" x14ac:dyDescent="0.2"/>
    <row r="5637" s="15" customFormat="1" x14ac:dyDescent="0.2"/>
    <row r="5638" s="15" customFormat="1" x14ac:dyDescent="0.2"/>
    <row r="5639" s="15" customFormat="1" x14ac:dyDescent="0.2"/>
    <row r="5640" s="15" customFormat="1" x14ac:dyDescent="0.2"/>
    <row r="5641" s="15" customFormat="1" x14ac:dyDescent="0.2"/>
    <row r="5642" s="15" customFormat="1" x14ac:dyDescent="0.2"/>
    <row r="5643" s="15" customFormat="1" x14ac:dyDescent="0.2"/>
    <row r="5644" s="15" customFormat="1" x14ac:dyDescent="0.2"/>
    <row r="5645" s="15" customFormat="1" x14ac:dyDescent="0.2"/>
    <row r="5646" s="15" customFormat="1" x14ac:dyDescent="0.2"/>
    <row r="5647" s="15" customFormat="1" x14ac:dyDescent="0.2"/>
    <row r="5648" s="15" customFormat="1" x14ac:dyDescent="0.2"/>
    <row r="5649" s="15" customFormat="1" x14ac:dyDescent="0.2"/>
    <row r="5650" s="15" customFormat="1" x14ac:dyDescent="0.2"/>
    <row r="5651" s="15" customFormat="1" x14ac:dyDescent="0.2"/>
    <row r="5652" s="15" customFormat="1" x14ac:dyDescent="0.2"/>
    <row r="5653" s="15" customFormat="1" x14ac:dyDescent="0.2"/>
    <row r="5654" s="15" customFormat="1" x14ac:dyDescent="0.2"/>
    <row r="5655" s="15" customFormat="1" x14ac:dyDescent="0.2"/>
    <row r="5656" s="15" customFormat="1" x14ac:dyDescent="0.2"/>
    <row r="5657" s="15" customFormat="1" x14ac:dyDescent="0.2"/>
    <row r="5658" s="15" customFormat="1" x14ac:dyDescent="0.2"/>
    <row r="5659" s="15" customFormat="1" x14ac:dyDescent="0.2"/>
    <row r="5660" s="15" customFormat="1" x14ac:dyDescent="0.2"/>
    <row r="5661" s="15" customFormat="1" x14ac:dyDescent="0.2"/>
    <row r="5662" s="15" customFormat="1" x14ac:dyDescent="0.2"/>
    <row r="5663" s="15" customFormat="1" x14ac:dyDescent="0.2"/>
    <row r="5664" s="15" customFormat="1" x14ac:dyDescent="0.2"/>
    <row r="5665" s="15" customFormat="1" x14ac:dyDescent="0.2"/>
    <row r="5666" s="15" customFormat="1" x14ac:dyDescent="0.2"/>
    <row r="5667" s="15" customFormat="1" x14ac:dyDescent="0.2"/>
    <row r="5668" s="15" customFormat="1" x14ac:dyDescent="0.2"/>
    <row r="5669" s="15" customFormat="1" x14ac:dyDescent="0.2"/>
    <row r="5670" s="15" customFormat="1" x14ac:dyDescent="0.2"/>
    <row r="5671" s="15" customFormat="1" x14ac:dyDescent="0.2"/>
    <row r="5672" s="15" customFormat="1" x14ac:dyDescent="0.2"/>
    <row r="5673" s="15" customFormat="1" x14ac:dyDescent="0.2"/>
    <row r="5674" s="15" customFormat="1" x14ac:dyDescent="0.2"/>
    <row r="5675" s="15" customFormat="1" x14ac:dyDescent="0.2"/>
    <row r="5676" s="15" customFormat="1" x14ac:dyDescent="0.2"/>
    <row r="5677" s="15" customFormat="1" x14ac:dyDescent="0.2"/>
    <row r="5678" s="15" customFormat="1" x14ac:dyDescent="0.2"/>
    <row r="5679" s="15" customFormat="1" x14ac:dyDescent="0.2"/>
    <row r="5680" s="15" customFormat="1" x14ac:dyDescent="0.2"/>
    <row r="5681" s="15" customFormat="1" x14ac:dyDescent="0.2"/>
    <row r="5682" s="15" customFormat="1" x14ac:dyDescent="0.2"/>
    <row r="5683" s="15" customFormat="1" x14ac:dyDescent="0.2"/>
    <row r="5684" s="15" customFormat="1" x14ac:dyDescent="0.2"/>
    <row r="5685" s="15" customFormat="1" x14ac:dyDescent="0.2"/>
    <row r="5686" s="15" customFormat="1" x14ac:dyDescent="0.2"/>
    <row r="5687" s="15" customFormat="1" x14ac:dyDescent="0.2"/>
    <row r="5688" s="15" customFormat="1" x14ac:dyDescent="0.2"/>
    <row r="5689" s="15" customFormat="1" x14ac:dyDescent="0.2"/>
    <row r="5690" s="15" customFormat="1" x14ac:dyDescent="0.2"/>
    <row r="5691" s="15" customFormat="1" x14ac:dyDescent="0.2"/>
    <row r="5692" s="15" customFormat="1" x14ac:dyDescent="0.2"/>
    <row r="5693" s="15" customFormat="1" x14ac:dyDescent="0.2"/>
    <row r="5694" s="15" customFormat="1" x14ac:dyDescent="0.2"/>
    <row r="5695" s="15" customFormat="1" x14ac:dyDescent="0.2"/>
    <row r="5696" s="15" customFormat="1" x14ac:dyDescent="0.2"/>
    <row r="5697" s="15" customFormat="1" x14ac:dyDescent="0.2"/>
    <row r="5698" s="15" customFormat="1" x14ac:dyDescent="0.2"/>
    <row r="5699" s="15" customFormat="1" x14ac:dyDescent="0.2"/>
    <row r="5700" s="15" customFormat="1" x14ac:dyDescent="0.2"/>
    <row r="5701" s="15" customFormat="1" x14ac:dyDescent="0.2"/>
    <row r="5702" s="15" customFormat="1" x14ac:dyDescent="0.2"/>
    <row r="5703" s="15" customFormat="1" x14ac:dyDescent="0.2"/>
    <row r="5704" s="15" customFormat="1" x14ac:dyDescent="0.2"/>
    <row r="5705" s="15" customFormat="1" x14ac:dyDescent="0.2"/>
    <row r="5706" s="15" customFormat="1" x14ac:dyDescent="0.2"/>
    <row r="5707" s="15" customFormat="1" x14ac:dyDescent="0.2"/>
    <row r="5708" s="15" customFormat="1" x14ac:dyDescent="0.2"/>
    <row r="5709" s="15" customFormat="1" x14ac:dyDescent="0.2"/>
    <row r="5710" s="15" customFormat="1" x14ac:dyDescent="0.2"/>
    <row r="5711" s="15" customFormat="1" x14ac:dyDescent="0.2"/>
    <row r="5712" s="15" customFormat="1" x14ac:dyDescent="0.2"/>
    <row r="5713" s="15" customFormat="1" x14ac:dyDescent="0.2"/>
    <row r="5714" s="15" customFormat="1" x14ac:dyDescent="0.2"/>
    <row r="5715" s="15" customFormat="1" x14ac:dyDescent="0.2"/>
    <row r="5716" s="15" customFormat="1" x14ac:dyDescent="0.2"/>
    <row r="5717" s="15" customFormat="1" x14ac:dyDescent="0.2"/>
    <row r="5718" s="15" customFormat="1" x14ac:dyDescent="0.2"/>
    <row r="5719" s="15" customFormat="1" x14ac:dyDescent="0.2"/>
    <row r="5720" s="15" customFormat="1" x14ac:dyDescent="0.2"/>
    <row r="5721" s="15" customFormat="1" x14ac:dyDescent="0.2"/>
    <row r="5722" s="15" customFormat="1" x14ac:dyDescent="0.2"/>
    <row r="5723" s="15" customFormat="1" x14ac:dyDescent="0.2"/>
    <row r="5724" s="15" customFormat="1" x14ac:dyDescent="0.2"/>
    <row r="5725" s="15" customFormat="1" x14ac:dyDescent="0.2"/>
    <row r="5726" s="15" customFormat="1" x14ac:dyDescent="0.2"/>
    <row r="5727" s="15" customFormat="1" x14ac:dyDescent="0.2"/>
    <row r="5728" s="15" customFormat="1" x14ac:dyDescent="0.2"/>
    <row r="5729" s="15" customFormat="1" x14ac:dyDescent="0.2"/>
    <row r="5730" s="15" customFormat="1" x14ac:dyDescent="0.2"/>
    <row r="5731" s="15" customFormat="1" x14ac:dyDescent="0.2"/>
    <row r="5732" s="15" customFormat="1" x14ac:dyDescent="0.2"/>
    <row r="5733" s="15" customFormat="1" x14ac:dyDescent="0.2"/>
    <row r="5734" s="15" customFormat="1" x14ac:dyDescent="0.2"/>
    <row r="5735" s="15" customFormat="1" x14ac:dyDescent="0.2"/>
    <row r="5736" s="15" customFormat="1" x14ac:dyDescent="0.2"/>
    <row r="5737" s="15" customFormat="1" x14ac:dyDescent="0.2"/>
    <row r="5738" s="15" customFormat="1" x14ac:dyDescent="0.2"/>
    <row r="5739" s="15" customFormat="1" x14ac:dyDescent="0.2"/>
    <row r="5740" s="15" customFormat="1" x14ac:dyDescent="0.2"/>
    <row r="5741" s="15" customFormat="1" x14ac:dyDescent="0.2"/>
    <row r="5742" s="15" customFormat="1" x14ac:dyDescent="0.2"/>
    <row r="5743" s="15" customFormat="1" x14ac:dyDescent="0.2"/>
    <row r="5744" s="15" customFormat="1" x14ac:dyDescent="0.2"/>
    <row r="5745" s="15" customFormat="1" x14ac:dyDescent="0.2"/>
    <row r="5746" s="15" customFormat="1" x14ac:dyDescent="0.2"/>
    <row r="5747" s="15" customFormat="1" x14ac:dyDescent="0.2"/>
    <row r="5748" s="15" customFormat="1" x14ac:dyDescent="0.2"/>
    <row r="5749" s="15" customFormat="1" x14ac:dyDescent="0.2"/>
    <row r="5750" s="15" customFormat="1" x14ac:dyDescent="0.2"/>
    <row r="5751" s="15" customFormat="1" x14ac:dyDescent="0.2"/>
    <row r="5752" s="15" customFormat="1" x14ac:dyDescent="0.2"/>
    <row r="5753" s="15" customFormat="1" x14ac:dyDescent="0.2"/>
    <row r="5754" s="15" customFormat="1" x14ac:dyDescent="0.2"/>
    <row r="5755" s="15" customFormat="1" x14ac:dyDescent="0.2"/>
    <row r="5756" s="15" customFormat="1" x14ac:dyDescent="0.2"/>
    <row r="5757" s="15" customFormat="1" x14ac:dyDescent="0.2"/>
    <row r="5758" s="15" customFormat="1" x14ac:dyDescent="0.2"/>
    <row r="5759" s="15" customFormat="1" x14ac:dyDescent="0.2"/>
    <row r="5760" s="15" customFormat="1" x14ac:dyDescent="0.2"/>
    <row r="5761" s="15" customFormat="1" x14ac:dyDescent="0.2"/>
    <row r="5762" s="15" customFormat="1" x14ac:dyDescent="0.2"/>
    <row r="5763" s="15" customFormat="1" x14ac:dyDescent="0.2"/>
    <row r="5764" s="15" customFormat="1" x14ac:dyDescent="0.2"/>
    <row r="5765" s="15" customFormat="1" x14ac:dyDescent="0.2"/>
    <row r="5766" s="15" customFormat="1" x14ac:dyDescent="0.2"/>
    <row r="5767" s="15" customFormat="1" x14ac:dyDescent="0.2"/>
    <row r="5768" s="15" customFormat="1" x14ac:dyDescent="0.2"/>
    <row r="5769" s="15" customFormat="1" x14ac:dyDescent="0.2"/>
    <row r="5770" s="15" customFormat="1" x14ac:dyDescent="0.2"/>
    <row r="5771" s="15" customFormat="1" x14ac:dyDescent="0.2"/>
    <row r="5772" s="15" customFormat="1" x14ac:dyDescent="0.2"/>
    <row r="5773" s="15" customFormat="1" x14ac:dyDescent="0.2"/>
    <row r="5774" s="15" customFormat="1" x14ac:dyDescent="0.2"/>
    <row r="5775" s="15" customFormat="1" x14ac:dyDescent="0.2"/>
    <row r="5776" s="15" customFormat="1" x14ac:dyDescent="0.2"/>
    <row r="5777" s="15" customFormat="1" x14ac:dyDescent="0.2"/>
    <row r="5778" s="15" customFormat="1" x14ac:dyDescent="0.2"/>
    <row r="5779" s="15" customFormat="1" x14ac:dyDescent="0.2"/>
    <row r="5780" s="15" customFormat="1" x14ac:dyDescent="0.2"/>
    <row r="5781" s="15" customFormat="1" x14ac:dyDescent="0.2"/>
    <row r="5782" s="15" customFormat="1" x14ac:dyDescent="0.2"/>
    <row r="5783" s="15" customFormat="1" x14ac:dyDescent="0.2"/>
    <row r="5784" s="15" customFormat="1" x14ac:dyDescent="0.2"/>
    <row r="5785" s="15" customFormat="1" x14ac:dyDescent="0.2"/>
    <row r="5786" s="15" customFormat="1" x14ac:dyDescent="0.2"/>
    <row r="5787" s="15" customFormat="1" x14ac:dyDescent="0.2"/>
    <row r="5788" s="15" customFormat="1" x14ac:dyDescent="0.2"/>
    <row r="5789" s="15" customFormat="1" x14ac:dyDescent="0.2"/>
    <row r="5790" s="15" customFormat="1" x14ac:dyDescent="0.2"/>
    <row r="5791" s="15" customFormat="1" x14ac:dyDescent="0.2"/>
    <row r="5792" s="15" customFormat="1" x14ac:dyDescent="0.2"/>
    <row r="5793" s="15" customFormat="1" x14ac:dyDescent="0.2"/>
    <row r="5794" s="15" customFormat="1" x14ac:dyDescent="0.2"/>
    <row r="5795" s="15" customFormat="1" x14ac:dyDescent="0.2"/>
    <row r="5796" s="15" customFormat="1" x14ac:dyDescent="0.2"/>
    <row r="5797" s="15" customFormat="1" x14ac:dyDescent="0.2"/>
    <row r="5798" s="15" customFormat="1" x14ac:dyDescent="0.2"/>
    <row r="5799" s="15" customFormat="1" x14ac:dyDescent="0.2"/>
    <row r="5800" s="15" customFormat="1" x14ac:dyDescent="0.2"/>
    <row r="5801" s="15" customFormat="1" x14ac:dyDescent="0.2"/>
    <row r="5802" s="15" customFormat="1" x14ac:dyDescent="0.2"/>
    <row r="5803" s="15" customFormat="1" x14ac:dyDescent="0.2"/>
    <row r="5804" s="15" customFormat="1" x14ac:dyDescent="0.2"/>
    <row r="5805" s="15" customFormat="1" x14ac:dyDescent="0.2"/>
    <row r="5806" s="15" customFormat="1" x14ac:dyDescent="0.2"/>
    <row r="5807" s="15" customFormat="1" x14ac:dyDescent="0.2"/>
    <row r="5808" s="15" customFormat="1" x14ac:dyDescent="0.2"/>
    <row r="5809" s="15" customFormat="1" x14ac:dyDescent="0.2"/>
    <row r="5810" s="15" customFormat="1" x14ac:dyDescent="0.2"/>
    <row r="5811" s="15" customFormat="1" x14ac:dyDescent="0.2"/>
    <row r="5812" s="15" customFormat="1" x14ac:dyDescent="0.2"/>
    <row r="5813" s="15" customFormat="1" x14ac:dyDescent="0.2"/>
    <row r="5814" s="15" customFormat="1" x14ac:dyDescent="0.2"/>
    <row r="5815" s="15" customFormat="1" x14ac:dyDescent="0.2"/>
    <row r="5816" s="15" customFormat="1" x14ac:dyDescent="0.2"/>
    <row r="5817" s="15" customFormat="1" x14ac:dyDescent="0.2"/>
    <row r="5818" s="15" customFormat="1" x14ac:dyDescent="0.2"/>
    <row r="5819" s="15" customFormat="1" x14ac:dyDescent="0.2"/>
    <row r="5820" s="15" customFormat="1" x14ac:dyDescent="0.2"/>
    <row r="5821" s="15" customFormat="1" x14ac:dyDescent="0.2"/>
    <row r="5822" s="15" customFormat="1" x14ac:dyDescent="0.2"/>
    <row r="5823" s="15" customFormat="1" x14ac:dyDescent="0.2"/>
    <row r="5824" s="15" customFormat="1" x14ac:dyDescent="0.2"/>
    <row r="5825" s="15" customFormat="1" x14ac:dyDescent="0.2"/>
    <row r="5826" s="15" customFormat="1" x14ac:dyDescent="0.2"/>
    <row r="5827" s="15" customFormat="1" x14ac:dyDescent="0.2"/>
    <row r="5828" s="15" customFormat="1" x14ac:dyDescent="0.2"/>
    <row r="5829" s="15" customFormat="1" x14ac:dyDescent="0.2"/>
    <row r="5830" s="15" customFormat="1" x14ac:dyDescent="0.2"/>
    <row r="5831" s="15" customFormat="1" x14ac:dyDescent="0.2"/>
    <row r="5832" s="15" customFormat="1" x14ac:dyDescent="0.2"/>
    <row r="5833" s="15" customFormat="1" x14ac:dyDescent="0.2"/>
    <row r="5834" s="15" customFormat="1" x14ac:dyDescent="0.2"/>
    <row r="5835" s="15" customFormat="1" x14ac:dyDescent="0.2"/>
    <row r="5836" s="15" customFormat="1" x14ac:dyDescent="0.2"/>
    <row r="5837" s="15" customFormat="1" x14ac:dyDescent="0.2"/>
    <row r="5838" s="15" customFormat="1" x14ac:dyDescent="0.2"/>
    <row r="5839" s="15" customFormat="1" x14ac:dyDescent="0.2"/>
    <row r="5840" s="15" customFormat="1" x14ac:dyDescent="0.2"/>
    <row r="5841" s="15" customFormat="1" x14ac:dyDescent="0.2"/>
    <row r="5842" s="15" customFormat="1" x14ac:dyDescent="0.2"/>
    <row r="5843" s="15" customFormat="1" x14ac:dyDescent="0.2"/>
    <row r="5844" s="15" customFormat="1" x14ac:dyDescent="0.2"/>
    <row r="5845" s="15" customFormat="1" x14ac:dyDescent="0.2"/>
    <row r="5846" s="15" customFormat="1" x14ac:dyDescent="0.2"/>
    <row r="5847" s="15" customFormat="1" x14ac:dyDescent="0.2"/>
    <row r="5848" s="15" customFormat="1" x14ac:dyDescent="0.2"/>
    <row r="5849" s="15" customFormat="1" x14ac:dyDescent="0.2"/>
    <row r="5850" s="15" customFormat="1" x14ac:dyDescent="0.2"/>
    <row r="5851" s="15" customFormat="1" x14ac:dyDescent="0.2"/>
    <row r="5852" s="15" customFormat="1" x14ac:dyDescent="0.2"/>
    <row r="5853" s="15" customFormat="1" x14ac:dyDescent="0.2"/>
    <row r="5854" s="15" customFormat="1" x14ac:dyDescent="0.2"/>
    <row r="5855" s="15" customFormat="1" x14ac:dyDescent="0.2"/>
    <row r="5856" s="15" customFormat="1" x14ac:dyDescent="0.2"/>
    <row r="5857" s="15" customFormat="1" x14ac:dyDescent="0.2"/>
    <row r="5858" s="15" customFormat="1" x14ac:dyDescent="0.2"/>
    <row r="5859" s="15" customFormat="1" x14ac:dyDescent="0.2"/>
    <row r="5860" s="15" customFormat="1" x14ac:dyDescent="0.2"/>
    <row r="5861" s="15" customFormat="1" x14ac:dyDescent="0.2"/>
    <row r="5862" s="15" customFormat="1" x14ac:dyDescent="0.2"/>
    <row r="5863" s="15" customFormat="1" x14ac:dyDescent="0.2"/>
    <row r="5864" s="15" customFormat="1" x14ac:dyDescent="0.2"/>
    <row r="5865" s="15" customFormat="1" x14ac:dyDescent="0.2"/>
    <row r="5866" s="15" customFormat="1" x14ac:dyDescent="0.2"/>
    <row r="5867" s="15" customFormat="1" x14ac:dyDescent="0.2"/>
    <row r="5868" s="15" customFormat="1" x14ac:dyDescent="0.2"/>
    <row r="5869" s="15" customFormat="1" x14ac:dyDescent="0.2"/>
    <row r="5870" s="15" customFormat="1" x14ac:dyDescent="0.2"/>
    <row r="5871" s="15" customFormat="1" x14ac:dyDescent="0.2"/>
    <row r="5872" s="15" customFormat="1" x14ac:dyDescent="0.2"/>
    <row r="5873" s="15" customFormat="1" x14ac:dyDescent="0.2"/>
    <row r="5874" s="15" customFormat="1" x14ac:dyDescent="0.2"/>
    <row r="5875" s="15" customFormat="1" x14ac:dyDescent="0.2"/>
    <row r="5876" s="15" customFormat="1" x14ac:dyDescent="0.2"/>
    <row r="5877" s="15" customFormat="1" x14ac:dyDescent="0.2"/>
    <row r="5878" s="15" customFormat="1" x14ac:dyDescent="0.2"/>
    <row r="5879" s="15" customFormat="1" x14ac:dyDescent="0.2"/>
    <row r="5880" s="15" customFormat="1" x14ac:dyDescent="0.2"/>
    <row r="5881" s="15" customFormat="1" x14ac:dyDescent="0.2"/>
    <row r="5882" s="15" customFormat="1" x14ac:dyDescent="0.2"/>
    <row r="5883" s="15" customFormat="1" x14ac:dyDescent="0.2"/>
    <row r="5884" s="15" customFormat="1" x14ac:dyDescent="0.2"/>
    <row r="5885" s="15" customFormat="1" x14ac:dyDescent="0.2"/>
    <row r="5886" s="15" customFormat="1" x14ac:dyDescent="0.2"/>
    <row r="5887" s="15" customFormat="1" x14ac:dyDescent="0.2"/>
    <row r="5888" s="15" customFormat="1" x14ac:dyDescent="0.2"/>
    <row r="5889" s="15" customFormat="1" x14ac:dyDescent="0.2"/>
    <row r="5890" s="15" customFormat="1" x14ac:dyDescent="0.2"/>
    <row r="5891" s="15" customFormat="1" x14ac:dyDescent="0.2"/>
    <row r="5892" s="15" customFormat="1" x14ac:dyDescent="0.2"/>
    <row r="5893" s="15" customFormat="1" x14ac:dyDescent="0.2"/>
  </sheetData>
  <protectedRanges>
    <protectedRange sqref="D84:D86" name="Rango4_5_1_1_1_1_1_1_8"/>
  </protectedRanges>
  <mergeCells count="8">
    <mergeCell ref="A105:C105"/>
    <mergeCell ref="A1:H1"/>
    <mergeCell ref="A2:H2"/>
    <mergeCell ref="A3:H3"/>
    <mergeCell ref="A4:H4"/>
    <mergeCell ref="A5:H5"/>
    <mergeCell ref="A6:H6"/>
    <mergeCell ref="A7:G7"/>
  </mergeCells>
  <printOptions verticalCentered="1"/>
  <pageMargins left="2.0472440944881889" right="0.78740157480314965" top="0.82677165354330717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45"/>
  <sheetViews>
    <sheetView zoomScaleNormal="100" workbookViewId="0">
      <selection activeCell="H224" sqref="H224"/>
    </sheetView>
  </sheetViews>
  <sheetFormatPr baseColWidth="10" defaultColWidth="11.5703125" defaultRowHeight="12.75" x14ac:dyDescent="0.2"/>
  <cols>
    <col min="1" max="1" width="8.42578125" style="1" customWidth="1"/>
    <col min="2" max="2" width="28.42578125" style="1" customWidth="1"/>
    <col min="3" max="3" width="22.85546875" customWidth="1"/>
    <col min="4" max="4" width="10.28515625" customWidth="1"/>
    <col min="5" max="6" width="11" customWidth="1"/>
    <col min="7" max="7" width="11.85546875" customWidth="1"/>
    <col min="8" max="10" width="12.85546875" customWidth="1"/>
    <col min="11" max="11" width="12" customWidth="1"/>
    <col min="12" max="13" width="11.42578125" hidden="1" customWidth="1"/>
    <col min="14" max="14" width="14.42578125" customWidth="1"/>
    <col min="15" max="15" width="12.5703125" customWidth="1"/>
    <col min="16" max="16" width="11" customWidth="1"/>
    <col min="17" max="17" width="14.85546875" customWidth="1"/>
    <col min="18" max="20" width="11.5703125" customWidth="1"/>
    <col min="21" max="21" width="13.7109375" customWidth="1"/>
    <col min="22" max="22" width="11.5703125" customWidth="1"/>
    <col min="23" max="23" width="13.5703125" customWidth="1"/>
  </cols>
  <sheetData>
    <row r="2" spans="1:40" ht="19.5" x14ac:dyDescent="0.3">
      <c r="A2" s="229" t="s">
        <v>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40" ht="19.5" x14ac:dyDescent="0.3">
      <c r="A3" s="213" t="s">
        <v>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40" x14ac:dyDescent="0.2">
      <c r="A4" s="214" t="s">
        <v>294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40" x14ac:dyDescent="0.2">
      <c r="A5" s="215" t="s">
        <v>10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40" x14ac:dyDescent="0.2">
      <c r="A6" s="215" t="s">
        <v>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</row>
    <row r="7" spans="1:40" ht="13.5" thickBot="1" x14ac:dyDescent="0.25">
      <c r="A7" s="216" t="s">
        <v>1040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</row>
    <row r="8" spans="1:40" ht="13.5" hidden="1" thickBot="1" x14ac:dyDescent="0.25">
      <c r="A8" s="40"/>
      <c r="B8" s="40"/>
      <c r="C8" s="40"/>
      <c r="D8" s="40"/>
      <c r="E8" s="40"/>
      <c r="F8" s="40"/>
      <c r="G8" s="40"/>
      <c r="H8" s="40"/>
      <c r="I8" s="164">
        <v>30</v>
      </c>
      <c r="J8" s="40"/>
      <c r="K8" s="40"/>
      <c r="L8" s="40"/>
      <c r="M8" s="40"/>
      <c r="N8" s="40"/>
      <c r="O8" s="40"/>
      <c r="P8" s="40"/>
    </row>
    <row r="9" spans="1:40" x14ac:dyDescent="0.2">
      <c r="A9" s="223" t="s">
        <v>7</v>
      </c>
      <c r="B9" s="225" t="s">
        <v>805</v>
      </c>
      <c r="C9" s="227" t="s">
        <v>806</v>
      </c>
      <c r="D9" s="228" t="s">
        <v>804</v>
      </c>
      <c r="E9" s="228" t="s">
        <v>3</v>
      </c>
      <c r="F9" s="228"/>
      <c r="G9" s="228"/>
      <c r="H9" s="228"/>
      <c r="I9" s="228"/>
      <c r="J9" s="228"/>
      <c r="K9" s="228"/>
      <c r="L9" s="228" t="s">
        <v>22</v>
      </c>
      <c r="M9" s="228"/>
      <c r="N9" s="228"/>
      <c r="O9" s="228" t="s">
        <v>256</v>
      </c>
      <c r="P9" s="221" t="s">
        <v>752</v>
      </c>
    </row>
    <row r="10" spans="1:40" ht="25.5" x14ac:dyDescent="0.2">
      <c r="A10" s="224"/>
      <c r="B10" s="226"/>
      <c r="C10" s="208"/>
      <c r="D10" s="204"/>
      <c r="E10" s="70" t="s">
        <v>17</v>
      </c>
      <c r="F10" s="39" t="s">
        <v>1053</v>
      </c>
      <c r="G10" s="70" t="s">
        <v>16</v>
      </c>
      <c r="H10" s="70" t="s">
        <v>777</v>
      </c>
      <c r="I10" s="93" t="s">
        <v>1033</v>
      </c>
      <c r="J10" s="70" t="s">
        <v>762</v>
      </c>
      <c r="K10" s="70" t="s">
        <v>8</v>
      </c>
      <c r="L10" s="70" t="s">
        <v>18</v>
      </c>
      <c r="M10" s="70" t="s">
        <v>739</v>
      </c>
      <c r="N10" s="70" t="s">
        <v>395</v>
      </c>
      <c r="O10" s="204"/>
      <c r="P10" s="222"/>
    </row>
    <row r="11" spans="1:40" s="15" customFormat="1" ht="27" customHeight="1" x14ac:dyDescent="0.2">
      <c r="A11" s="178">
        <v>1</v>
      </c>
      <c r="B11" s="32" t="s">
        <v>158</v>
      </c>
      <c r="C11" s="32" t="s">
        <v>141</v>
      </c>
      <c r="D11" s="55">
        <v>74.63</v>
      </c>
      <c r="E11" s="55">
        <v>250</v>
      </c>
      <c r="F11" s="64">
        <v>31</v>
      </c>
      <c r="G11" s="55">
        <v>0</v>
      </c>
      <c r="H11" s="55">
        <v>504</v>
      </c>
      <c r="I11" s="55">
        <f>(D11*I8+H11+G11)/2</f>
        <v>1371.45</v>
      </c>
      <c r="J11" s="55">
        <v>0</v>
      </c>
      <c r="K11" s="36">
        <f>(D11*F11)+E11+G11+H11+I11</f>
        <v>4438.9799999999996</v>
      </c>
      <c r="L11" s="36">
        <f t="shared" ref="L11:L19" si="0">(D11*F11+G11+H11)*4.83%</f>
        <v>136.09</v>
      </c>
      <c r="M11" s="36">
        <v>0</v>
      </c>
      <c r="N11" s="36">
        <f t="shared" ref="N11:N44" si="1">L11+M11</f>
        <v>136.09</v>
      </c>
      <c r="O11" s="36">
        <f>K11-N11</f>
        <v>4302.8900000000003</v>
      </c>
      <c r="P11" s="85">
        <v>0</v>
      </c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15" customFormat="1" ht="27" customHeight="1" x14ac:dyDescent="0.2">
      <c r="A12" s="178">
        <v>2</v>
      </c>
      <c r="B12" s="32" t="s">
        <v>410</v>
      </c>
      <c r="C12" s="32" t="s">
        <v>139</v>
      </c>
      <c r="D12" s="55">
        <v>75.64</v>
      </c>
      <c r="E12" s="55">
        <v>250</v>
      </c>
      <c r="F12" s="64">
        <v>31</v>
      </c>
      <c r="G12" s="55">
        <f>50</f>
        <v>50</v>
      </c>
      <c r="H12" s="55">
        <f>500</f>
        <v>500</v>
      </c>
      <c r="I12" s="55">
        <f>(D12*F12+G12+H12)/2</f>
        <v>1447.42</v>
      </c>
      <c r="J12" s="55">
        <v>0</v>
      </c>
      <c r="K12" s="36">
        <f t="shared" ref="K12:K75" si="2">(D12*F12)+E12+G12+H12+I12</f>
        <v>4592.26</v>
      </c>
      <c r="L12" s="36">
        <f t="shared" si="0"/>
        <v>139.82</v>
      </c>
      <c r="M12" s="36">
        <v>318.43</v>
      </c>
      <c r="N12" s="36">
        <f t="shared" si="1"/>
        <v>458.25</v>
      </c>
      <c r="O12" s="36">
        <f t="shared" ref="O12:O42" si="3">K12-N12</f>
        <v>4134.01</v>
      </c>
      <c r="P12" s="85">
        <v>0</v>
      </c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15" customFormat="1" ht="27" customHeight="1" x14ac:dyDescent="0.2">
      <c r="A13" s="178">
        <v>3</v>
      </c>
      <c r="B13" s="32" t="s">
        <v>419</v>
      </c>
      <c r="C13" s="32" t="s">
        <v>146</v>
      </c>
      <c r="D13" s="55">
        <v>72.540000000000006</v>
      </c>
      <c r="E13" s="55">
        <v>250</v>
      </c>
      <c r="F13" s="64">
        <v>31</v>
      </c>
      <c r="G13" s="55">
        <v>50</v>
      </c>
      <c r="H13" s="55">
        <v>517</v>
      </c>
      <c r="I13" s="55">
        <f t="shared" ref="I13:I73" si="4">(D13*F13+G13+H13)/2</f>
        <v>1407.87</v>
      </c>
      <c r="J13" s="55">
        <v>0</v>
      </c>
      <c r="K13" s="36">
        <f t="shared" si="2"/>
        <v>4473.6099999999997</v>
      </c>
      <c r="L13" s="36">
        <f t="shared" si="0"/>
        <v>136</v>
      </c>
      <c r="M13" s="36">
        <v>0</v>
      </c>
      <c r="N13" s="36">
        <f t="shared" si="1"/>
        <v>136</v>
      </c>
      <c r="O13" s="36">
        <f t="shared" si="3"/>
        <v>4337.6099999999997</v>
      </c>
      <c r="P13" s="85">
        <v>0</v>
      </c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5" customFormat="1" ht="27" customHeight="1" x14ac:dyDescent="0.2">
      <c r="A14" s="178">
        <v>4</v>
      </c>
      <c r="B14" s="53" t="s">
        <v>812</v>
      </c>
      <c r="C14" s="56" t="s">
        <v>24</v>
      </c>
      <c r="D14" s="55">
        <v>71.400000000000006</v>
      </c>
      <c r="E14" s="55">
        <v>250</v>
      </c>
      <c r="F14" s="64">
        <v>31</v>
      </c>
      <c r="G14" s="55">
        <v>0</v>
      </c>
      <c r="H14" s="55">
        <v>601</v>
      </c>
      <c r="I14" s="55">
        <v>1071</v>
      </c>
      <c r="J14" s="55">
        <v>0</v>
      </c>
      <c r="K14" s="36">
        <f t="shared" si="2"/>
        <v>4135.3999999999996</v>
      </c>
      <c r="L14" s="36">
        <f t="shared" si="0"/>
        <v>135.94</v>
      </c>
      <c r="M14" s="36">
        <v>0</v>
      </c>
      <c r="N14" s="36">
        <f t="shared" si="1"/>
        <v>135.94</v>
      </c>
      <c r="O14" s="36">
        <f t="shared" si="3"/>
        <v>3999.46</v>
      </c>
      <c r="P14" s="85">
        <v>0</v>
      </c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15" customFormat="1" ht="27" customHeight="1" x14ac:dyDescent="0.2">
      <c r="A15" s="178">
        <v>5</v>
      </c>
      <c r="B15" s="33" t="s">
        <v>411</v>
      </c>
      <c r="C15" s="32" t="s">
        <v>141</v>
      </c>
      <c r="D15" s="55">
        <v>74.63</v>
      </c>
      <c r="E15" s="55">
        <v>250</v>
      </c>
      <c r="F15" s="64">
        <v>31</v>
      </c>
      <c r="G15" s="55">
        <v>0</v>
      </c>
      <c r="H15" s="55">
        <f>504</f>
        <v>504</v>
      </c>
      <c r="I15" s="55">
        <v>1369.45</v>
      </c>
      <c r="J15" s="55">
        <v>0</v>
      </c>
      <c r="K15" s="36">
        <f t="shared" si="2"/>
        <v>4436.9799999999996</v>
      </c>
      <c r="L15" s="36">
        <f t="shared" si="0"/>
        <v>136.09</v>
      </c>
      <c r="M15" s="36">
        <v>0</v>
      </c>
      <c r="N15" s="36">
        <f t="shared" si="1"/>
        <v>136.09</v>
      </c>
      <c r="O15" s="36">
        <f t="shared" si="3"/>
        <v>4300.8900000000003</v>
      </c>
      <c r="P15" s="85">
        <v>0</v>
      </c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15" customFormat="1" ht="27" customHeight="1" x14ac:dyDescent="0.2">
      <c r="A16" s="178">
        <v>6</v>
      </c>
      <c r="B16" s="32" t="s">
        <v>399</v>
      </c>
      <c r="C16" s="32" t="s">
        <v>24</v>
      </c>
      <c r="D16" s="55">
        <v>71.400000000000006</v>
      </c>
      <c r="E16" s="55">
        <v>250</v>
      </c>
      <c r="F16" s="64">
        <v>31</v>
      </c>
      <c r="G16" s="55">
        <f>50</f>
        <v>50</v>
      </c>
      <c r="H16" s="55">
        <v>551</v>
      </c>
      <c r="I16" s="55">
        <f t="shared" si="4"/>
        <v>1407.2</v>
      </c>
      <c r="J16" s="55">
        <v>0</v>
      </c>
      <c r="K16" s="36">
        <f t="shared" si="2"/>
        <v>4471.6000000000004</v>
      </c>
      <c r="L16" s="36">
        <f t="shared" si="0"/>
        <v>135.94</v>
      </c>
      <c r="M16" s="36">
        <v>0</v>
      </c>
      <c r="N16" s="36">
        <f t="shared" si="1"/>
        <v>135.94</v>
      </c>
      <c r="O16" s="36">
        <f t="shared" si="3"/>
        <v>4335.66</v>
      </c>
      <c r="P16" s="85">
        <v>0</v>
      </c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15" customFormat="1" ht="27" customHeight="1" x14ac:dyDescent="0.2">
      <c r="A17" s="178">
        <v>7</v>
      </c>
      <c r="B17" s="32" t="s">
        <v>108</v>
      </c>
      <c r="C17" s="32" t="s">
        <v>139</v>
      </c>
      <c r="D17" s="55">
        <v>75.64</v>
      </c>
      <c r="E17" s="55">
        <v>250</v>
      </c>
      <c r="F17" s="64">
        <v>31</v>
      </c>
      <c r="G17" s="55">
        <f>35</f>
        <v>35</v>
      </c>
      <c r="H17" s="55">
        <f>500</f>
        <v>500</v>
      </c>
      <c r="I17" s="55">
        <f t="shared" si="4"/>
        <v>1439.92</v>
      </c>
      <c r="J17" s="55">
        <v>0</v>
      </c>
      <c r="K17" s="36">
        <f t="shared" si="2"/>
        <v>4569.76</v>
      </c>
      <c r="L17" s="36">
        <f t="shared" si="0"/>
        <v>139.1</v>
      </c>
      <c r="M17" s="36">
        <v>316.77999999999997</v>
      </c>
      <c r="N17" s="36">
        <f t="shared" si="1"/>
        <v>455.88</v>
      </c>
      <c r="O17" s="36">
        <f t="shared" si="3"/>
        <v>4113.88</v>
      </c>
      <c r="P17" s="85">
        <v>0</v>
      </c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15" customFormat="1" ht="27" customHeight="1" x14ac:dyDescent="0.2">
      <c r="A18" s="178">
        <v>8</v>
      </c>
      <c r="B18" s="63" t="s">
        <v>893</v>
      </c>
      <c r="C18" s="32" t="s">
        <v>24</v>
      </c>
      <c r="D18" s="55">
        <v>71.400000000000006</v>
      </c>
      <c r="E18" s="55">
        <v>250</v>
      </c>
      <c r="F18" s="64">
        <v>31</v>
      </c>
      <c r="G18" s="55">
        <v>0</v>
      </c>
      <c r="H18" s="55">
        <v>500</v>
      </c>
      <c r="I18" s="55">
        <v>586.30999999999995</v>
      </c>
      <c r="J18" s="55">
        <v>0</v>
      </c>
      <c r="K18" s="36">
        <f t="shared" si="2"/>
        <v>3549.71</v>
      </c>
      <c r="L18" s="36">
        <f>(D18*F18+G18+H18)*4.83%</f>
        <v>131.06</v>
      </c>
      <c r="M18" s="36">
        <v>316.77999999999997</v>
      </c>
      <c r="N18" s="36">
        <f>L18+M18</f>
        <v>447.84</v>
      </c>
      <c r="O18" s="36">
        <f t="shared" si="3"/>
        <v>3101.87</v>
      </c>
      <c r="P18" s="85">
        <v>0</v>
      </c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15" customFormat="1" ht="27" customHeight="1" x14ac:dyDescent="0.2">
      <c r="A19" s="178">
        <v>9</v>
      </c>
      <c r="B19" s="32" t="s">
        <v>110</v>
      </c>
      <c r="C19" s="32" t="s">
        <v>24</v>
      </c>
      <c r="D19" s="55">
        <v>71.400000000000006</v>
      </c>
      <c r="E19" s="55">
        <v>250</v>
      </c>
      <c r="F19" s="64">
        <v>31</v>
      </c>
      <c r="G19" s="55">
        <v>50</v>
      </c>
      <c r="H19" s="55">
        <v>551</v>
      </c>
      <c r="I19" s="55">
        <f t="shared" si="4"/>
        <v>1407.2</v>
      </c>
      <c r="J19" s="55">
        <v>0</v>
      </c>
      <c r="K19" s="36">
        <f t="shared" si="2"/>
        <v>4471.6000000000004</v>
      </c>
      <c r="L19" s="36">
        <f t="shared" si="0"/>
        <v>135.94</v>
      </c>
      <c r="M19" s="36">
        <v>0</v>
      </c>
      <c r="N19" s="36">
        <f t="shared" si="1"/>
        <v>135.94</v>
      </c>
      <c r="O19" s="36">
        <f t="shared" si="3"/>
        <v>4335.66</v>
      </c>
      <c r="P19" s="85">
        <v>0</v>
      </c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15" customFormat="1" ht="27" customHeight="1" x14ac:dyDescent="0.2">
      <c r="A20" s="178">
        <v>10</v>
      </c>
      <c r="B20" s="53" t="s">
        <v>809</v>
      </c>
      <c r="C20" s="32" t="s">
        <v>24</v>
      </c>
      <c r="D20" s="55">
        <v>71.400000000000006</v>
      </c>
      <c r="E20" s="55">
        <v>250</v>
      </c>
      <c r="F20" s="64">
        <v>31</v>
      </c>
      <c r="G20" s="55">
        <v>0</v>
      </c>
      <c r="H20" s="55">
        <v>601</v>
      </c>
      <c r="I20" s="55">
        <v>1071</v>
      </c>
      <c r="J20" s="55">
        <v>0</v>
      </c>
      <c r="K20" s="36">
        <f t="shared" si="2"/>
        <v>4135.3999999999996</v>
      </c>
      <c r="L20" s="36">
        <f>(D20*F20)*4.83%</f>
        <v>106.91</v>
      </c>
      <c r="M20" s="36">
        <v>0</v>
      </c>
      <c r="N20" s="36">
        <f t="shared" si="1"/>
        <v>106.91</v>
      </c>
      <c r="O20" s="36">
        <f t="shared" si="3"/>
        <v>4028.49</v>
      </c>
      <c r="P20" s="85">
        <v>0</v>
      </c>
      <c r="Q20" s="14"/>
      <c r="R20" s="14"/>
      <c r="S20" s="14"/>
      <c r="T20" s="14"/>
      <c r="U20" s="14"/>
      <c r="V20" s="14"/>
      <c r="W20" s="14"/>
      <c r="X20" s="14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5" customFormat="1" ht="27" customHeight="1" x14ac:dyDescent="0.2">
      <c r="A21" s="178">
        <v>11</v>
      </c>
      <c r="B21" s="32" t="s">
        <v>405</v>
      </c>
      <c r="C21" s="32" t="s">
        <v>25</v>
      </c>
      <c r="D21" s="55">
        <v>72.540000000000006</v>
      </c>
      <c r="E21" s="55">
        <v>250</v>
      </c>
      <c r="F21" s="64">
        <v>31</v>
      </c>
      <c r="G21" s="55">
        <f>35</f>
        <v>35</v>
      </c>
      <c r="H21" s="55">
        <v>532</v>
      </c>
      <c r="I21" s="55">
        <f t="shared" si="4"/>
        <v>1407.87</v>
      </c>
      <c r="J21" s="55">
        <v>0</v>
      </c>
      <c r="K21" s="36">
        <f t="shared" si="2"/>
        <v>4473.6099999999997</v>
      </c>
      <c r="L21" s="36">
        <f t="shared" ref="L21:L62" si="5">(D21*F21+G21+H21)*4.83%</f>
        <v>136</v>
      </c>
      <c r="M21" s="36">
        <v>0</v>
      </c>
      <c r="N21" s="36">
        <f t="shared" si="1"/>
        <v>136</v>
      </c>
      <c r="O21" s="36">
        <f t="shared" si="3"/>
        <v>4337.6099999999997</v>
      </c>
      <c r="P21" s="85">
        <v>0</v>
      </c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15" customFormat="1" ht="27" customHeight="1" x14ac:dyDescent="0.2">
      <c r="A22" s="178">
        <v>12</v>
      </c>
      <c r="B22" s="32" t="s">
        <v>420</v>
      </c>
      <c r="C22" s="32" t="s">
        <v>139</v>
      </c>
      <c r="D22" s="55">
        <v>75.64</v>
      </c>
      <c r="E22" s="55">
        <v>250</v>
      </c>
      <c r="F22" s="64">
        <v>31</v>
      </c>
      <c r="G22" s="55">
        <f>35</f>
        <v>35</v>
      </c>
      <c r="H22" s="55">
        <f>500</f>
        <v>500</v>
      </c>
      <c r="I22" s="55">
        <f t="shared" si="4"/>
        <v>1439.92</v>
      </c>
      <c r="J22" s="55">
        <v>0</v>
      </c>
      <c r="K22" s="36">
        <f t="shared" si="2"/>
        <v>4569.76</v>
      </c>
      <c r="L22" s="36">
        <f t="shared" si="5"/>
        <v>139.1</v>
      </c>
      <c r="M22" s="36">
        <v>316.77999999999997</v>
      </c>
      <c r="N22" s="36">
        <f t="shared" si="1"/>
        <v>455.88</v>
      </c>
      <c r="O22" s="36">
        <f t="shared" si="3"/>
        <v>4113.88</v>
      </c>
      <c r="P22" s="85">
        <v>0</v>
      </c>
      <c r="Q22" s="14"/>
      <c r="R22" s="14"/>
      <c r="S22" s="14"/>
      <c r="T22" s="14"/>
      <c r="U22" s="14"/>
      <c r="V22" s="14"/>
      <c r="W22" s="14"/>
      <c r="X22" s="14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15" customFormat="1" ht="27" customHeight="1" x14ac:dyDescent="0.2">
      <c r="A23" s="178">
        <v>13</v>
      </c>
      <c r="B23" s="54" t="s">
        <v>876</v>
      </c>
      <c r="C23" s="59" t="s">
        <v>877</v>
      </c>
      <c r="D23" s="55">
        <v>78.25</v>
      </c>
      <c r="E23" s="55">
        <v>250</v>
      </c>
      <c r="F23" s="64">
        <v>31</v>
      </c>
      <c r="G23" s="55">
        <v>0</v>
      </c>
      <c r="H23" s="55">
        <v>0</v>
      </c>
      <c r="I23" s="55">
        <v>659.22</v>
      </c>
      <c r="J23" s="55">
        <v>0</v>
      </c>
      <c r="K23" s="36">
        <f t="shared" si="2"/>
        <v>3334.97</v>
      </c>
      <c r="L23" s="36">
        <f t="shared" si="5"/>
        <v>117.16</v>
      </c>
      <c r="M23" s="36">
        <v>0</v>
      </c>
      <c r="N23" s="36">
        <f t="shared" si="1"/>
        <v>117.16</v>
      </c>
      <c r="O23" s="36">
        <f t="shared" si="3"/>
        <v>3217.81</v>
      </c>
      <c r="P23" s="85">
        <v>0</v>
      </c>
      <c r="Q23" s="14"/>
      <c r="R23" s="14"/>
      <c r="S23" s="14"/>
      <c r="T23" s="14"/>
      <c r="U23" s="14"/>
      <c r="V23" s="14"/>
      <c r="W23" s="14"/>
      <c r="X23" s="14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15" customFormat="1" ht="27" customHeight="1" x14ac:dyDescent="0.2">
      <c r="A24" s="178">
        <v>14</v>
      </c>
      <c r="B24" s="31" t="s">
        <v>193</v>
      </c>
      <c r="C24" s="32" t="s">
        <v>141</v>
      </c>
      <c r="D24" s="55">
        <v>74.63</v>
      </c>
      <c r="E24" s="55">
        <v>250</v>
      </c>
      <c r="F24" s="64">
        <v>31</v>
      </c>
      <c r="G24" s="55">
        <v>0</v>
      </c>
      <c r="H24" s="55">
        <v>504</v>
      </c>
      <c r="I24" s="55">
        <f t="shared" si="4"/>
        <v>1408.77</v>
      </c>
      <c r="J24" s="55">
        <v>0</v>
      </c>
      <c r="K24" s="36">
        <f t="shared" si="2"/>
        <v>4476.3</v>
      </c>
      <c r="L24" s="36">
        <f t="shared" si="5"/>
        <v>136.09</v>
      </c>
      <c r="M24" s="36">
        <f>(K24-E24)*11%</f>
        <v>464.89</v>
      </c>
      <c r="N24" s="36">
        <f t="shared" si="1"/>
        <v>600.98</v>
      </c>
      <c r="O24" s="36">
        <f t="shared" si="3"/>
        <v>3875.32</v>
      </c>
      <c r="P24" s="85">
        <v>0</v>
      </c>
      <c r="Q24" s="14"/>
      <c r="R24" s="14"/>
      <c r="S24" s="14"/>
      <c r="T24" s="14"/>
      <c r="U24" s="14"/>
      <c r="V24" s="14"/>
      <c r="W24" s="14"/>
      <c r="X24" s="14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15" customFormat="1" ht="27" customHeight="1" x14ac:dyDescent="0.2">
      <c r="A25" s="178">
        <v>15</v>
      </c>
      <c r="B25" s="32" t="s">
        <v>432</v>
      </c>
      <c r="C25" s="32" t="s">
        <v>139</v>
      </c>
      <c r="D25" s="55">
        <v>75.64</v>
      </c>
      <c r="E25" s="55">
        <v>250</v>
      </c>
      <c r="F25" s="64">
        <v>31</v>
      </c>
      <c r="G25" s="55">
        <f>35</f>
        <v>35</v>
      </c>
      <c r="H25" s="55">
        <f>500</f>
        <v>500</v>
      </c>
      <c r="I25" s="55">
        <f t="shared" si="4"/>
        <v>1439.92</v>
      </c>
      <c r="J25" s="55">
        <v>0</v>
      </c>
      <c r="K25" s="36">
        <f t="shared" si="2"/>
        <v>4569.76</v>
      </c>
      <c r="L25" s="36">
        <f t="shared" si="5"/>
        <v>139.1</v>
      </c>
      <c r="M25" s="36">
        <v>316.77999999999997</v>
      </c>
      <c r="N25" s="36">
        <f t="shared" si="1"/>
        <v>455.88</v>
      </c>
      <c r="O25" s="36">
        <f t="shared" si="3"/>
        <v>4113.88</v>
      </c>
      <c r="P25" s="85">
        <v>0</v>
      </c>
      <c r="Q25" s="14"/>
      <c r="R25" s="14"/>
      <c r="S25" s="14"/>
      <c r="T25" s="14"/>
      <c r="U25" s="14"/>
      <c r="V25" s="14"/>
      <c r="W25" s="14"/>
      <c r="X25" s="14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5" customFormat="1" ht="27" customHeight="1" x14ac:dyDescent="0.2">
      <c r="A26" s="178">
        <v>16</v>
      </c>
      <c r="B26" s="32" t="s">
        <v>105</v>
      </c>
      <c r="C26" s="32" t="s">
        <v>140</v>
      </c>
      <c r="D26" s="55">
        <v>74.63</v>
      </c>
      <c r="E26" s="55">
        <v>250</v>
      </c>
      <c r="F26" s="64">
        <v>31</v>
      </c>
      <c r="G26" s="55">
        <v>50</v>
      </c>
      <c r="H26" s="55">
        <f>500</f>
        <v>500</v>
      </c>
      <c r="I26" s="55">
        <f t="shared" si="4"/>
        <v>1431.77</v>
      </c>
      <c r="J26" s="55">
        <v>0</v>
      </c>
      <c r="K26" s="36">
        <f t="shared" si="2"/>
        <v>4545.3</v>
      </c>
      <c r="L26" s="36">
        <f t="shared" si="5"/>
        <v>138.31</v>
      </c>
      <c r="M26" s="36">
        <v>0</v>
      </c>
      <c r="N26" s="36">
        <f t="shared" si="1"/>
        <v>138.31</v>
      </c>
      <c r="O26" s="36">
        <f t="shared" si="3"/>
        <v>4406.99</v>
      </c>
      <c r="P26" s="85">
        <v>0</v>
      </c>
      <c r="Q26" s="14"/>
      <c r="R26" s="14"/>
      <c r="S26" s="14"/>
      <c r="T26" s="14"/>
      <c r="U26" s="14"/>
      <c r="V26" s="14"/>
      <c r="W26" s="14"/>
      <c r="X26" s="14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15" customFormat="1" ht="27" customHeight="1" x14ac:dyDescent="0.2">
      <c r="A27" s="178">
        <v>17</v>
      </c>
      <c r="B27" s="31" t="s">
        <v>421</v>
      </c>
      <c r="C27" s="31" t="s">
        <v>188</v>
      </c>
      <c r="D27" s="55">
        <v>76.59</v>
      </c>
      <c r="E27" s="55">
        <v>250</v>
      </c>
      <c r="F27" s="64">
        <v>31</v>
      </c>
      <c r="G27" s="55">
        <v>0</v>
      </c>
      <c r="H27" s="55">
        <f>500</f>
        <v>500</v>
      </c>
      <c r="I27" s="55">
        <f t="shared" si="4"/>
        <v>1437.15</v>
      </c>
      <c r="J27" s="55">
        <v>0</v>
      </c>
      <c r="K27" s="36">
        <f t="shared" si="2"/>
        <v>4561.4399999999996</v>
      </c>
      <c r="L27" s="36">
        <f t="shared" si="5"/>
        <v>138.83000000000001</v>
      </c>
      <c r="M27" s="36">
        <v>0</v>
      </c>
      <c r="N27" s="36">
        <f t="shared" si="1"/>
        <v>138.83000000000001</v>
      </c>
      <c r="O27" s="36">
        <f t="shared" si="3"/>
        <v>4422.6099999999997</v>
      </c>
      <c r="P27" s="85">
        <v>0</v>
      </c>
      <c r="Q27" s="14"/>
      <c r="R27" s="14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15" customFormat="1" ht="27" customHeight="1" x14ac:dyDescent="0.2">
      <c r="A28" s="178">
        <v>18</v>
      </c>
      <c r="B28" s="32" t="s">
        <v>109</v>
      </c>
      <c r="C28" s="32" t="s">
        <v>144</v>
      </c>
      <c r="D28" s="55">
        <v>74.63</v>
      </c>
      <c r="E28" s="55">
        <v>250</v>
      </c>
      <c r="F28" s="64">
        <v>31</v>
      </c>
      <c r="G28" s="55">
        <v>50</v>
      </c>
      <c r="H28" s="55">
        <f>500</f>
        <v>500</v>
      </c>
      <c r="I28" s="55">
        <f t="shared" si="4"/>
        <v>1431.77</v>
      </c>
      <c r="J28" s="55">
        <v>0</v>
      </c>
      <c r="K28" s="36">
        <f t="shared" si="2"/>
        <v>4545.3</v>
      </c>
      <c r="L28" s="36">
        <f t="shared" si="5"/>
        <v>138.31</v>
      </c>
      <c r="M28" s="36">
        <v>0</v>
      </c>
      <c r="N28" s="36">
        <f t="shared" si="1"/>
        <v>138.31</v>
      </c>
      <c r="O28" s="36">
        <f t="shared" si="3"/>
        <v>4406.99</v>
      </c>
      <c r="P28" s="85">
        <v>0</v>
      </c>
      <c r="Q28" s="14"/>
      <c r="R28" s="14"/>
      <c r="S28" s="14"/>
      <c r="T28" s="14"/>
      <c r="U28" s="14"/>
      <c r="V28" s="14"/>
      <c r="W28" s="14"/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15" customFormat="1" ht="27" customHeight="1" x14ac:dyDescent="0.2">
      <c r="A29" s="178">
        <v>19</v>
      </c>
      <c r="B29" s="32" t="s">
        <v>106</v>
      </c>
      <c r="C29" s="32" t="s">
        <v>139</v>
      </c>
      <c r="D29" s="55">
        <v>75.64</v>
      </c>
      <c r="E29" s="55">
        <v>250</v>
      </c>
      <c r="F29" s="64">
        <v>31</v>
      </c>
      <c r="G29" s="55">
        <v>35</v>
      </c>
      <c r="H29" s="55">
        <f>500</f>
        <v>500</v>
      </c>
      <c r="I29" s="55">
        <f t="shared" si="4"/>
        <v>1439.92</v>
      </c>
      <c r="J29" s="55">
        <v>0</v>
      </c>
      <c r="K29" s="36">
        <f t="shared" si="2"/>
        <v>4569.76</v>
      </c>
      <c r="L29" s="36">
        <f t="shared" si="5"/>
        <v>139.1</v>
      </c>
      <c r="M29" s="36">
        <v>0</v>
      </c>
      <c r="N29" s="36">
        <f t="shared" si="1"/>
        <v>139.1</v>
      </c>
      <c r="O29" s="36">
        <f t="shared" si="3"/>
        <v>4430.66</v>
      </c>
      <c r="P29" s="85">
        <v>0</v>
      </c>
      <c r="Q29" s="14"/>
      <c r="R29" s="14"/>
      <c r="S29" s="14"/>
      <c r="T29" s="14"/>
      <c r="U29" s="14"/>
      <c r="V29" s="14"/>
      <c r="W29" s="14"/>
      <c r="X29" s="14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15" customFormat="1" ht="27" customHeight="1" x14ac:dyDescent="0.2">
      <c r="A30" s="178">
        <v>20</v>
      </c>
      <c r="B30" s="32" t="s">
        <v>412</v>
      </c>
      <c r="C30" s="32" t="s">
        <v>24</v>
      </c>
      <c r="D30" s="55">
        <v>71.400000000000006</v>
      </c>
      <c r="E30" s="55">
        <v>250</v>
      </c>
      <c r="F30" s="64">
        <v>31</v>
      </c>
      <c r="G30" s="55">
        <v>75</v>
      </c>
      <c r="H30" s="55">
        <v>525</v>
      </c>
      <c r="I30" s="55">
        <f t="shared" si="4"/>
        <v>1406.7</v>
      </c>
      <c r="J30" s="55">
        <v>0</v>
      </c>
      <c r="K30" s="36">
        <f t="shared" si="2"/>
        <v>4470.1000000000004</v>
      </c>
      <c r="L30" s="36">
        <f t="shared" si="5"/>
        <v>135.88999999999999</v>
      </c>
      <c r="M30" s="36">
        <v>0</v>
      </c>
      <c r="N30" s="36">
        <f t="shared" si="1"/>
        <v>135.88999999999999</v>
      </c>
      <c r="O30" s="36">
        <f t="shared" si="3"/>
        <v>4334.21</v>
      </c>
      <c r="P30" s="85">
        <v>0</v>
      </c>
      <c r="Q30" s="14"/>
      <c r="R30" s="14"/>
      <c r="S30" s="14"/>
      <c r="T30" s="14"/>
      <c r="U30" s="14"/>
      <c r="V30" s="14"/>
      <c r="W30" s="14"/>
      <c r="X30" s="14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15" customFormat="1" ht="27" customHeight="1" x14ac:dyDescent="0.2">
      <c r="A31" s="178">
        <v>21</v>
      </c>
      <c r="B31" s="32" t="s">
        <v>400</v>
      </c>
      <c r="C31" s="32" t="s">
        <v>25</v>
      </c>
      <c r="D31" s="55">
        <v>72.540000000000006</v>
      </c>
      <c r="E31" s="55">
        <v>250</v>
      </c>
      <c r="F31" s="64">
        <v>31</v>
      </c>
      <c r="G31" s="55">
        <v>0</v>
      </c>
      <c r="H31" s="55">
        <v>567</v>
      </c>
      <c r="I31" s="55">
        <f t="shared" si="4"/>
        <v>1407.87</v>
      </c>
      <c r="J31" s="55">
        <v>0</v>
      </c>
      <c r="K31" s="36">
        <f t="shared" si="2"/>
        <v>4473.6099999999997</v>
      </c>
      <c r="L31" s="36">
        <f t="shared" si="5"/>
        <v>136</v>
      </c>
      <c r="M31" s="36">
        <v>0</v>
      </c>
      <c r="N31" s="36">
        <f t="shared" si="1"/>
        <v>136</v>
      </c>
      <c r="O31" s="36">
        <f t="shared" si="3"/>
        <v>4337.6099999999997</v>
      </c>
      <c r="P31" s="85">
        <v>0</v>
      </c>
      <c r="Q31" s="14"/>
      <c r="R31" s="14"/>
      <c r="S31" s="14"/>
      <c r="T31" s="14"/>
      <c r="U31" s="14"/>
      <c r="V31" s="14"/>
      <c r="W31" s="14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15" customFormat="1" ht="27" customHeight="1" x14ac:dyDescent="0.2">
      <c r="A32" s="178">
        <v>22</v>
      </c>
      <c r="B32" s="32" t="s">
        <v>422</v>
      </c>
      <c r="C32" s="32" t="s">
        <v>25</v>
      </c>
      <c r="D32" s="55">
        <v>72.540000000000006</v>
      </c>
      <c r="E32" s="55">
        <v>250</v>
      </c>
      <c r="F32" s="64">
        <v>31</v>
      </c>
      <c r="G32" s="55">
        <f>35</f>
        <v>35</v>
      </c>
      <c r="H32" s="55">
        <v>532</v>
      </c>
      <c r="I32" s="55">
        <f t="shared" si="4"/>
        <v>1407.87</v>
      </c>
      <c r="J32" s="55">
        <v>0</v>
      </c>
      <c r="K32" s="36">
        <f t="shared" si="2"/>
        <v>4473.6099999999997</v>
      </c>
      <c r="L32" s="36">
        <f t="shared" si="5"/>
        <v>136</v>
      </c>
      <c r="M32" s="36">
        <v>0</v>
      </c>
      <c r="N32" s="36">
        <f t="shared" si="1"/>
        <v>136</v>
      </c>
      <c r="O32" s="36">
        <f t="shared" si="3"/>
        <v>4337.6099999999997</v>
      </c>
      <c r="P32" s="85">
        <v>0</v>
      </c>
      <c r="Q32" s="14"/>
      <c r="R32" s="14"/>
      <c r="S32" s="14"/>
      <c r="T32" s="14"/>
      <c r="U32" s="14"/>
      <c r="V32" s="14"/>
      <c r="W32" s="14"/>
      <c r="X32" s="14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15" customFormat="1" ht="27" customHeight="1" x14ac:dyDescent="0.2">
      <c r="A33" s="178">
        <v>23</v>
      </c>
      <c r="B33" s="32" t="s">
        <v>406</v>
      </c>
      <c r="C33" s="32" t="s">
        <v>148</v>
      </c>
      <c r="D33" s="55">
        <v>71.400000000000006</v>
      </c>
      <c r="E33" s="55">
        <v>250</v>
      </c>
      <c r="F33" s="64">
        <v>31</v>
      </c>
      <c r="G33" s="55">
        <v>0</v>
      </c>
      <c r="H33" s="55">
        <v>601</v>
      </c>
      <c r="I33" s="55">
        <f t="shared" si="4"/>
        <v>1407.2</v>
      </c>
      <c r="J33" s="55">
        <v>0</v>
      </c>
      <c r="K33" s="36">
        <f t="shared" si="2"/>
        <v>4471.6000000000004</v>
      </c>
      <c r="L33" s="36">
        <f t="shared" si="5"/>
        <v>135.94</v>
      </c>
      <c r="M33" s="36">
        <v>0</v>
      </c>
      <c r="N33" s="36">
        <f t="shared" si="1"/>
        <v>135.94</v>
      </c>
      <c r="O33" s="36">
        <f t="shared" si="3"/>
        <v>4335.66</v>
      </c>
      <c r="P33" s="85">
        <v>0</v>
      </c>
      <c r="Q33" s="14"/>
      <c r="R33" s="14"/>
      <c r="S33" s="14"/>
      <c r="T33" s="14"/>
      <c r="U33" s="14"/>
      <c r="V33" s="14"/>
      <c r="W33" s="14"/>
      <c r="X33" s="14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s="15" customFormat="1" ht="27" customHeight="1" x14ac:dyDescent="0.2">
      <c r="A34" s="178">
        <v>24</v>
      </c>
      <c r="B34" s="54" t="s">
        <v>878</v>
      </c>
      <c r="C34" s="59" t="s">
        <v>24</v>
      </c>
      <c r="D34" s="55">
        <v>71.400000000000006</v>
      </c>
      <c r="E34" s="55">
        <v>250</v>
      </c>
      <c r="F34" s="64">
        <v>31</v>
      </c>
      <c r="G34" s="55">
        <v>0</v>
      </c>
      <c r="H34" s="55">
        <v>0</v>
      </c>
      <c r="I34" s="55">
        <v>611.64</v>
      </c>
      <c r="J34" s="55">
        <v>0</v>
      </c>
      <c r="K34" s="36">
        <f t="shared" si="2"/>
        <v>3075.04</v>
      </c>
      <c r="L34" s="36">
        <f t="shared" si="5"/>
        <v>106.91</v>
      </c>
      <c r="M34" s="36">
        <v>0</v>
      </c>
      <c r="N34" s="36">
        <f t="shared" si="1"/>
        <v>106.91</v>
      </c>
      <c r="O34" s="36">
        <f t="shared" si="3"/>
        <v>2968.13</v>
      </c>
      <c r="P34" s="85">
        <v>0</v>
      </c>
      <c r="Q34" s="14"/>
      <c r="R34" s="14"/>
      <c r="S34" s="14"/>
      <c r="T34" s="14"/>
      <c r="U34" s="14"/>
      <c r="V34" s="14"/>
      <c r="W34" s="14"/>
      <c r="X34" s="14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15" customFormat="1" ht="27" customHeight="1" x14ac:dyDescent="0.2">
      <c r="A35" s="178">
        <v>25</v>
      </c>
      <c r="B35" s="32" t="s">
        <v>423</v>
      </c>
      <c r="C35" s="32" t="s">
        <v>141</v>
      </c>
      <c r="D35" s="55">
        <v>74.63</v>
      </c>
      <c r="E35" s="55">
        <v>250</v>
      </c>
      <c r="F35" s="64">
        <v>31</v>
      </c>
      <c r="G35" s="55">
        <v>0</v>
      </c>
      <c r="H35" s="55">
        <v>504</v>
      </c>
      <c r="I35" s="55">
        <f t="shared" si="4"/>
        <v>1408.77</v>
      </c>
      <c r="J35" s="55">
        <v>0</v>
      </c>
      <c r="K35" s="36">
        <f t="shared" si="2"/>
        <v>4476.3</v>
      </c>
      <c r="L35" s="36">
        <f t="shared" si="5"/>
        <v>136.09</v>
      </c>
      <c r="M35" s="36">
        <v>0</v>
      </c>
      <c r="N35" s="36">
        <f t="shared" si="1"/>
        <v>136.09</v>
      </c>
      <c r="O35" s="36">
        <f t="shared" si="3"/>
        <v>4340.21</v>
      </c>
      <c r="P35" s="85">
        <v>0</v>
      </c>
      <c r="Q35" s="14"/>
      <c r="R35" s="14"/>
      <c r="S35" s="14"/>
      <c r="T35" s="14"/>
      <c r="U35" s="14"/>
      <c r="V35" s="14"/>
      <c r="W35" s="14"/>
      <c r="X35" s="14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s="15" customFormat="1" ht="27" customHeight="1" x14ac:dyDescent="0.2">
      <c r="A36" s="178">
        <v>26</v>
      </c>
      <c r="B36" s="32" t="s">
        <v>114</v>
      </c>
      <c r="C36" s="32" t="s">
        <v>146</v>
      </c>
      <c r="D36" s="55">
        <v>72.540000000000006</v>
      </c>
      <c r="E36" s="55">
        <v>250</v>
      </c>
      <c r="F36" s="64">
        <v>31</v>
      </c>
      <c r="G36" s="55">
        <f>35</f>
        <v>35</v>
      </c>
      <c r="H36" s="55">
        <v>532</v>
      </c>
      <c r="I36" s="55">
        <f t="shared" si="4"/>
        <v>1407.87</v>
      </c>
      <c r="J36" s="55">
        <v>0</v>
      </c>
      <c r="K36" s="36">
        <f t="shared" si="2"/>
        <v>4473.6099999999997</v>
      </c>
      <c r="L36" s="36">
        <f t="shared" si="5"/>
        <v>136</v>
      </c>
      <c r="M36" s="36">
        <v>306.20999999999998</v>
      </c>
      <c r="N36" s="36">
        <f t="shared" si="1"/>
        <v>442.21</v>
      </c>
      <c r="O36" s="36">
        <f t="shared" si="3"/>
        <v>4031.4</v>
      </c>
      <c r="P36" s="85">
        <v>0</v>
      </c>
      <c r="Q36" s="14"/>
      <c r="R36" s="14"/>
      <c r="S36" s="14"/>
      <c r="T36" s="14"/>
      <c r="U36" s="14"/>
      <c r="V36" s="14"/>
      <c r="W36" s="14"/>
      <c r="X36" s="14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15" customFormat="1" ht="27" customHeight="1" x14ac:dyDescent="0.2">
      <c r="A37" s="178">
        <v>27</v>
      </c>
      <c r="B37" s="32" t="s">
        <v>407</v>
      </c>
      <c r="C37" s="32" t="s">
        <v>139</v>
      </c>
      <c r="D37" s="55">
        <v>75.64</v>
      </c>
      <c r="E37" s="55">
        <v>250</v>
      </c>
      <c r="F37" s="64">
        <v>31</v>
      </c>
      <c r="G37" s="55">
        <v>50</v>
      </c>
      <c r="H37" s="55">
        <f>500</f>
        <v>500</v>
      </c>
      <c r="I37" s="55">
        <f t="shared" si="4"/>
        <v>1447.42</v>
      </c>
      <c r="J37" s="55">
        <v>0</v>
      </c>
      <c r="K37" s="36">
        <f t="shared" si="2"/>
        <v>4592.26</v>
      </c>
      <c r="L37" s="36">
        <f t="shared" si="5"/>
        <v>139.82</v>
      </c>
      <c r="M37" s="36">
        <v>318.43</v>
      </c>
      <c r="N37" s="36">
        <f t="shared" si="1"/>
        <v>458.25</v>
      </c>
      <c r="O37" s="36">
        <f t="shared" si="3"/>
        <v>4134.01</v>
      </c>
      <c r="P37" s="85">
        <v>0</v>
      </c>
      <c r="Q37" s="14"/>
      <c r="R37" s="14"/>
      <c r="S37" s="14"/>
      <c r="T37" s="14"/>
      <c r="U37" s="14"/>
      <c r="V37" s="14"/>
      <c r="W37" s="14"/>
      <c r="X37" s="14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15" customFormat="1" ht="27" customHeight="1" x14ac:dyDescent="0.2">
      <c r="A38" s="178">
        <v>28</v>
      </c>
      <c r="B38" s="32" t="s">
        <v>56</v>
      </c>
      <c r="C38" s="32" t="s">
        <v>141</v>
      </c>
      <c r="D38" s="55">
        <v>74.63</v>
      </c>
      <c r="E38" s="55">
        <v>250</v>
      </c>
      <c r="F38" s="64">
        <v>31</v>
      </c>
      <c r="G38" s="55">
        <v>50</v>
      </c>
      <c r="H38" s="55">
        <f>500</f>
        <v>500</v>
      </c>
      <c r="I38" s="55">
        <f t="shared" si="4"/>
        <v>1431.77</v>
      </c>
      <c r="J38" s="55">
        <v>0</v>
      </c>
      <c r="K38" s="36">
        <f t="shared" si="2"/>
        <v>4545.3</v>
      </c>
      <c r="L38" s="36">
        <f t="shared" si="5"/>
        <v>138.31</v>
      </c>
      <c r="M38" s="36">
        <v>0</v>
      </c>
      <c r="N38" s="36">
        <f t="shared" si="1"/>
        <v>138.31</v>
      </c>
      <c r="O38" s="36">
        <f t="shared" si="3"/>
        <v>4406.99</v>
      </c>
      <c r="P38" s="85">
        <v>0</v>
      </c>
      <c r="Q38" s="14"/>
      <c r="R38" s="14"/>
      <c r="S38" s="14"/>
      <c r="T38" s="14"/>
      <c r="U38" s="14"/>
      <c r="V38" s="14"/>
      <c r="W38" s="14"/>
      <c r="X38" s="14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s="15" customFormat="1" ht="27" customHeight="1" x14ac:dyDescent="0.2">
      <c r="A39" s="178">
        <v>29</v>
      </c>
      <c r="B39" s="32" t="s">
        <v>117</v>
      </c>
      <c r="C39" s="31" t="s">
        <v>188</v>
      </c>
      <c r="D39" s="55">
        <v>76.59</v>
      </c>
      <c r="E39" s="55">
        <v>250</v>
      </c>
      <c r="F39" s="64">
        <v>31</v>
      </c>
      <c r="G39" s="55">
        <v>0</v>
      </c>
      <c r="H39" s="55">
        <f>500</f>
        <v>500</v>
      </c>
      <c r="I39" s="55">
        <f t="shared" si="4"/>
        <v>1437.15</v>
      </c>
      <c r="J39" s="55">
        <v>0</v>
      </c>
      <c r="K39" s="36">
        <f t="shared" si="2"/>
        <v>4561.4399999999996</v>
      </c>
      <c r="L39" s="36">
        <f t="shared" si="5"/>
        <v>138.83000000000001</v>
      </c>
      <c r="M39" s="36">
        <v>0</v>
      </c>
      <c r="N39" s="36">
        <f t="shared" si="1"/>
        <v>138.83000000000001</v>
      </c>
      <c r="O39" s="36">
        <f t="shared" si="3"/>
        <v>4422.6099999999997</v>
      </c>
      <c r="P39" s="85">
        <v>0</v>
      </c>
      <c r="Q39" s="14"/>
      <c r="R39" s="14"/>
      <c r="S39" s="14"/>
      <c r="T39" s="14"/>
      <c r="U39" s="14"/>
      <c r="V39" s="14"/>
      <c r="W39" s="14"/>
      <c r="X39" s="14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15" customFormat="1" ht="27" customHeight="1" x14ac:dyDescent="0.2">
      <c r="A40" s="178">
        <v>30</v>
      </c>
      <c r="B40" s="31" t="s">
        <v>192</v>
      </c>
      <c r="C40" s="31" t="s">
        <v>25</v>
      </c>
      <c r="D40" s="55">
        <v>72.540000000000006</v>
      </c>
      <c r="E40" s="55">
        <v>250</v>
      </c>
      <c r="F40" s="64">
        <v>31</v>
      </c>
      <c r="G40" s="55">
        <v>0</v>
      </c>
      <c r="H40" s="55">
        <v>567</v>
      </c>
      <c r="I40" s="55">
        <f t="shared" si="4"/>
        <v>1407.87</v>
      </c>
      <c r="J40" s="55">
        <v>0</v>
      </c>
      <c r="K40" s="36">
        <f t="shared" si="2"/>
        <v>4473.6099999999997</v>
      </c>
      <c r="L40" s="36">
        <f t="shared" si="5"/>
        <v>136</v>
      </c>
      <c r="M40" s="36">
        <v>0</v>
      </c>
      <c r="N40" s="36">
        <f t="shared" si="1"/>
        <v>136</v>
      </c>
      <c r="O40" s="36">
        <f t="shared" si="3"/>
        <v>4337.6099999999997</v>
      </c>
      <c r="P40" s="85">
        <v>0</v>
      </c>
      <c r="Q40" s="14"/>
      <c r="R40" s="14"/>
      <c r="S40" s="14"/>
      <c r="T40" s="14"/>
      <c r="U40" s="14"/>
      <c r="V40" s="14"/>
      <c r="W40" s="14"/>
      <c r="X40" s="14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s="15" customFormat="1" ht="27" customHeight="1" x14ac:dyDescent="0.2">
      <c r="A41" s="178">
        <v>31</v>
      </c>
      <c r="B41" s="34" t="s">
        <v>408</v>
      </c>
      <c r="C41" s="32" t="s">
        <v>139</v>
      </c>
      <c r="D41" s="55">
        <v>75.64</v>
      </c>
      <c r="E41" s="55">
        <v>250</v>
      </c>
      <c r="F41" s="64">
        <v>31</v>
      </c>
      <c r="G41" s="55">
        <v>0</v>
      </c>
      <c r="H41" s="55">
        <f>500</f>
        <v>500</v>
      </c>
      <c r="I41" s="55">
        <v>1384.6</v>
      </c>
      <c r="J41" s="55">
        <v>0</v>
      </c>
      <c r="K41" s="36">
        <f t="shared" si="2"/>
        <v>4479.4399999999996</v>
      </c>
      <c r="L41" s="36">
        <f t="shared" si="5"/>
        <v>137.41</v>
      </c>
      <c r="M41" s="36">
        <v>0</v>
      </c>
      <c r="N41" s="36">
        <f t="shared" si="1"/>
        <v>137.41</v>
      </c>
      <c r="O41" s="36">
        <f t="shared" si="3"/>
        <v>4342.03</v>
      </c>
      <c r="P41" s="85">
        <v>0</v>
      </c>
      <c r="Q41" s="14"/>
      <c r="R41" s="14"/>
      <c r="S41" s="14"/>
      <c r="T41" s="14"/>
      <c r="U41" s="14"/>
      <c r="V41" s="14"/>
      <c r="W41" s="14"/>
      <c r="X41" s="14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15" customFormat="1" ht="27" customHeight="1" x14ac:dyDescent="0.2">
      <c r="A42" s="178">
        <v>32</v>
      </c>
      <c r="B42" s="32" t="s">
        <v>116</v>
      </c>
      <c r="C42" s="32" t="s">
        <v>24</v>
      </c>
      <c r="D42" s="55">
        <v>71.400000000000006</v>
      </c>
      <c r="E42" s="55">
        <v>250</v>
      </c>
      <c r="F42" s="64">
        <v>31</v>
      </c>
      <c r="G42" s="55">
        <v>35</v>
      </c>
      <c r="H42" s="55">
        <v>566</v>
      </c>
      <c r="I42" s="55">
        <f t="shared" si="4"/>
        <v>1407.2</v>
      </c>
      <c r="J42" s="55">
        <v>0</v>
      </c>
      <c r="K42" s="36">
        <f t="shared" si="2"/>
        <v>4471.6000000000004</v>
      </c>
      <c r="L42" s="36">
        <f t="shared" si="5"/>
        <v>135.94</v>
      </c>
      <c r="M42" s="36">
        <v>0</v>
      </c>
      <c r="N42" s="36">
        <f t="shared" si="1"/>
        <v>135.94</v>
      </c>
      <c r="O42" s="36">
        <f t="shared" si="3"/>
        <v>4335.66</v>
      </c>
      <c r="P42" s="85">
        <v>0</v>
      </c>
      <c r="Q42" s="14"/>
      <c r="R42" s="14"/>
      <c r="S42" s="14"/>
      <c r="T42" s="14"/>
      <c r="U42" s="14"/>
      <c r="V42" s="14"/>
      <c r="W42" s="14"/>
      <c r="X42" s="1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15" customFormat="1" ht="27" customHeight="1" x14ac:dyDescent="0.2">
      <c r="A43" s="178">
        <v>33</v>
      </c>
      <c r="B43" s="32" t="s">
        <v>127</v>
      </c>
      <c r="C43" s="32" t="s">
        <v>143</v>
      </c>
      <c r="D43" s="55">
        <v>73.59</v>
      </c>
      <c r="E43" s="55">
        <v>250</v>
      </c>
      <c r="F43" s="64">
        <v>31</v>
      </c>
      <c r="G43" s="55">
        <v>50</v>
      </c>
      <c r="H43" s="55">
        <f>500</f>
        <v>500</v>
      </c>
      <c r="I43" s="55">
        <f t="shared" si="4"/>
        <v>1415.65</v>
      </c>
      <c r="J43" s="55">
        <v>0</v>
      </c>
      <c r="K43" s="36">
        <f t="shared" si="2"/>
        <v>4496.9399999999996</v>
      </c>
      <c r="L43" s="36">
        <f t="shared" si="5"/>
        <v>136.75</v>
      </c>
      <c r="M43" s="36">
        <v>0</v>
      </c>
      <c r="N43" s="36">
        <f t="shared" si="1"/>
        <v>136.75</v>
      </c>
      <c r="O43" s="36">
        <f t="shared" ref="O43:O74" si="6">K43-N43</f>
        <v>4360.1899999999996</v>
      </c>
      <c r="P43" s="85">
        <v>0</v>
      </c>
      <c r="Q43" s="14"/>
      <c r="R43" s="14"/>
      <c r="S43" s="14"/>
      <c r="T43" s="14"/>
      <c r="U43" s="14"/>
      <c r="V43" s="14"/>
      <c r="W43" s="14"/>
      <c r="X43" s="14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15" customFormat="1" ht="27" customHeight="1" x14ac:dyDescent="0.2">
      <c r="A44" s="178">
        <v>34</v>
      </c>
      <c r="B44" s="31" t="s">
        <v>375</v>
      </c>
      <c r="C44" s="32" t="s">
        <v>146</v>
      </c>
      <c r="D44" s="55">
        <v>72.540000000000006</v>
      </c>
      <c r="E44" s="55">
        <v>250</v>
      </c>
      <c r="F44" s="64">
        <v>31</v>
      </c>
      <c r="G44" s="55">
        <v>0</v>
      </c>
      <c r="H44" s="55">
        <v>567</v>
      </c>
      <c r="I44" s="55">
        <f t="shared" si="4"/>
        <v>1407.87</v>
      </c>
      <c r="J44" s="55">
        <v>0</v>
      </c>
      <c r="K44" s="36">
        <f t="shared" si="2"/>
        <v>4473.6099999999997</v>
      </c>
      <c r="L44" s="36">
        <f t="shared" si="5"/>
        <v>136</v>
      </c>
      <c r="M44" s="36">
        <f>(K44-E44)*11%</f>
        <v>464.6</v>
      </c>
      <c r="N44" s="36">
        <f t="shared" si="1"/>
        <v>600.6</v>
      </c>
      <c r="O44" s="36">
        <f t="shared" si="6"/>
        <v>3873.01</v>
      </c>
      <c r="P44" s="85">
        <v>0</v>
      </c>
      <c r="Q44" s="14"/>
      <c r="R44" s="14"/>
      <c r="S44" s="14"/>
      <c r="T44" s="14"/>
      <c r="U44" s="14"/>
      <c r="V44" s="14"/>
      <c r="W44" s="14"/>
      <c r="X44" s="14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15" customFormat="1" ht="27" customHeight="1" x14ac:dyDescent="0.2">
      <c r="A45" s="178">
        <v>35</v>
      </c>
      <c r="B45" s="34" t="s">
        <v>414</v>
      </c>
      <c r="C45" s="32" t="s">
        <v>141</v>
      </c>
      <c r="D45" s="55">
        <v>74.63</v>
      </c>
      <c r="E45" s="55">
        <v>250</v>
      </c>
      <c r="F45" s="64">
        <v>31</v>
      </c>
      <c r="G45" s="55">
        <v>50</v>
      </c>
      <c r="H45" s="55">
        <f>500</f>
        <v>500</v>
      </c>
      <c r="I45" s="55">
        <f t="shared" si="4"/>
        <v>1431.77</v>
      </c>
      <c r="J45" s="55">
        <v>0</v>
      </c>
      <c r="K45" s="36">
        <f t="shared" si="2"/>
        <v>4545.3</v>
      </c>
      <c r="L45" s="36">
        <f t="shared" si="5"/>
        <v>138.31</v>
      </c>
      <c r="M45" s="36">
        <v>0</v>
      </c>
      <c r="N45" s="36">
        <f t="shared" ref="N45:N76" si="7">L45+M45</f>
        <v>138.31</v>
      </c>
      <c r="O45" s="36">
        <f t="shared" si="6"/>
        <v>4406.99</v>
      </c>
      <c r="P45" s="85">
        <v>0</v>
      </c>
      <c r="Q45" s="14"/>
      <c r="R45" s="14"/>
      <c r="S45" s="14"/>
      <c r="T45" s="14"/>
      <c r="U45" s="14"/>
      <c r="V45" s="14"/>
      <c r="W45" s="14"/>
      <c r="X45" s="14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15" customFormat="1" ht="27" customHeight="1" x14ac:dyDescent="0.2">
      <c r="A46" s="178">
        <v>36</v>
      </c>
      <c r="B46" s="32" t="s">
        <v>401</v>
      </c>
      <c r="C46" s="32" t="s">
        <v>142</v>
      </c>
      <c r="D46" s="55">
        <v>72.540000000000006</v>
      </c>
      <c r="E46" s="55">
        <v>250</v>
      </c>
      <c r="F46" s="64">
        <v>31</v>
      </c>
      <c r="G46" s="55">
        <v>50</v>
      </c>
      <c r="H46" s="55">
        <v>517</v>
      </c>
      <c r="I46" s="55">
        <f t="shared" si="4"/>
        <v>1407.87</v>
      </c>
      <c r="J46" s="55">
        <v>0</v>
      </c>
      <c r="K46" s="36">
        <f t="shared" si="2"/>
        <v>4473.6099999999997</v>
      </c>
      <c r="L46" s="36">
        <f t="shared" si="5"/>
        <v>136</v>
      </c>
      <c r="M46" s="36">
        <v>306.20999999999998</v>
      </c>
      <c r="N46" s="36">
        <f t="shared" si="7"/>
        <v>442.21</v>
      </c>
      <c r="O46" s="36">
        <f t="shared" si="6"/>
        <v>4031.4</v>
      </c>
      <c r="P46" s="85">
        <v>0</v>
      </c>
      <c r="Q46" s="14"/>
      <c r="R46" s="14"/>
      <c r="S46" s="14"/>
      <c r="T46" s="14"/>
      <c r="U46" s="14"/>
      <c r="V46" s="14"/>
      <c r="W46" s="14"/>
      <c r="X46" s="14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15" customFormat="1" ht="27" customHeight="1" x14ac:dyDescent="0.2">
      <c r="A47" s="178">
        <v>37</v>
      </c>
      <c r="B47" s="32" t="s">
        <v>424</v>
      </c>
      <c r="C47" s="32" t="s">
        <v>139</v>
      </c>
      <c r="D47" s="55">
        <v>75.64</v>
      </c>
      <c r="E47" s="55">
        <v>250</v>
      </c>
      <c r="F47" s="64">
        <v>31</v>
      </c>
      <c r="G47" s="55">
        <v>0</v>
      </c>
      <c r="H47" s="55">
        <f>500</f>
        <v>500</v>
      </c>
      <c r="I47" s="55">
        <f t="shared" si="4"/>
        <v>1422.42</v>
      </c>
      <c r="J47" s="55">
        <v>0</v>
      </c>
      <c r="K47" s="36">
        <f t="shared" si="2"/>
        <v>4517.26</v>
      </c>
      <c r="L47" s="36">
        <f t="shared" si="5"/>
        <v>137.41</v>
      </c>
      <c r="M47" s="36">
        <v>0</v>
      </c>
      <c r="N47" s="36">
        <f t="shared" si="7"/>
        <v>137.41</v>
      </c>
      <c r="O47" s="36">
        <f t="shared" si="6"/>
        <v>4379.8500000000004</v>
      </c>
      <c r="P47" s="85">
        <v>0</v>
      </c>
      <c r="Q47" s="14"/>
      <c r="R47" s="14"/>
      <c r="S47" s="14"/>
      <c r="T47" s="14"/>
      <c r="U47" s="14"/>
      <c r="V47" s="14"/>
      <c r="W47" s="14"/>
      <c r="X47" s="14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15" customFormat="1" ht="27" customHeight="1" x14ac:dyDescent="0.2">
      <c r="A48" s="178">
        <v>38</v>
      </c>
      <c r="B48" s="32" t="s">
        <v>425</v>
      </c>
      <c r="C48" s="32" t="s">
        <v>779</v>
      </c>
      <c r="D48" s="55">
        <v>75.64</v>
      </c>
      <c r="E48" s="55">
        <v>250</v>
      </c>
      <c r="F48" s="64">
        <v>31</v>
      </c>
      <c r="G48" s="55">
        <f>35</f>
        <v>35</v>
      </c>
      <c r="H48" s="55">
        <f>500</f>
        <v>500</v>
      </c>
      <c r="I48" s="55">
        <f t="shared" si="4"/>
        <v>1439.92</v>
      </c>
      <c r="J48" s="55">
        <v>0</v>
      </c>
      <c r="K48" s="36">
        <f t="shared" si="2"/>
        <v>4569.76</v>
      </c>
      <c r="L48" s="36">
        <f t="shared" si="5"/>
        <v>139.1</v>
      </c>
      <c r="M48" s="36">
        <v>316.77999999999997</v>
      </c>
      <c r="N48" s="36">
        <f t="shared" si="7"/>
        <v>455.88</v>
      </c>
      <c r="O48" s="36">
        <f t="shared" si="6"/>
        <v>4113.88</v>
      </c>
      <c r="P48" s="85">
        <v>0</v>
      </c>
      <c r="Q48" s="14"/>
      <c r="R48" s="14"/>
      <c r="S48" s="14"/>
      <c r="T48" s="14"/>
      <c r="U48" s="14"/>
      <c r="V48" s="14"/>
      <c r="W48" s="14"/>
      <c r="X48" s="14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15" customFormat="1" ht="27" customHeight="1" x14ac:dyDescent="0.2">
      <c r="A49" s="178">
        <v>39</v>
      </c>
      <c r="B49" s="31" t="s">
        <v>374</v>
      </c>
      <c r="C49" s="31" t="s">
        <v>25</v>
      </c>
      <c r="D49" s="55">
        <v>72.540000000000006</v>
      </c>
      <c r="E49" s="55">
        <v>250</v>
      </c>
      <c r="F49" s="64">
        <v>31</v>
      </c>
      <c r="G49" s="55">
        <v>0</v>
      </c>
      <c r="H49" s="55">
        <v>567</v>
      </c>
      <c r="I49" s="55">
        <f t="shared" si="4"/>
        <v>1407.87</v>
      </c>
      <c r="J49" s="55">
        <v>0</v>
      </c>
      <c r="K49" s="36">
        <f t="shared" si="2"/>
        <v>4473.6099999999997</v>
      </c>
      <c r="L49" s="36">
        <f t="shared" si="5"/>
        <v>136</v>
      </c>
      <c r="M49" s="36">
        <v>0</v>
      </c>
      <c r="N49" s="36">
        <f t="shared" si="7"/>
        <v>136</v>
      </c>
      <c r="O49" s="36">
        <f t="shared" si="6"/>
        <v>4337.6099999999997</v>
      </c>
      <c r="P49" s="85">
        <v>0</v>
      </c>
      <c r="Q49" s="14"/>
      <c r="R49" s="14"/>
      <c r="S49" s="14"/>
      <c r="T49" s="14"/>
      <c r="U49" s="14"/>
      <c r="V49" s="14"/>
      <c r="W49" s="14"/>
      <c r="X49" s="14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15" customFormat="1" ht="27" customHeight="1" x14ac:dyDescent="0.2">
      <c r="A50" s="178">
        <v>40</v>
      </c>
      <c r="B50" s="34" t="s">
        <v>426</v>
      </c>
      <c r="C50" s="32" t="s">
        <v>139</v>
      </c>
      <c r="D50" s="55">
        <v>75.64</v>
      </c>
      <c r="E50" s="55">
        <v>250</v>
      </c>
      <c r="F50" s="64">
        <v>31</v>
      </c>
      <c r="G50" s="55">
        <v>0</v>
      </c>
      <c r="H50" s="55">
        <f>500</f>
        <v>500</v>
      </c>
      <c r="I50" s="55">
        <v>1384.6</v>
      </c>
      <c r="J50" s="55">
        <v>0</v>
      </c>
      <c r="K50" s="36">
        <f t="shared" si="2"/>
        <v>4479.4399999999996</v>
      </c>
      <c r="L50" s="36">
        <f t="shared" si="5"/>
        <v>137.41</v>
      </c>
      <c r="M50" s="36">
        <v>0</v>
      </c>
      <c r="N50" s="36">
        <f t="shared" si="7"/>
        <v>137.41</v>
      </c>
      <c r="O50" s="36">
        <f t="shared" si="6"/>
        <v>4342.03</v>
      </c>
      <c r="P50" s="85">
        <v>0</v>
      </c>
      <c r="Q50" s="14"/>
      <c r="R50" s="14"/>
      <c r="S50" s="14"/>
      <c r="T50" s="14"/>
      <c r="U50" s="14"/>
      <c r="V50" s="14"/>
      <c r="W50" s="14"/>
      <c r="X50" s="14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15" customFormat="1" ht="27" customHeight="1" x14ac:dyDescent="0.2">
      <c r="A51" s="178">
        <v>41</v>
      </c>
      <c r="B51" s="32" t="s">
        <v>427</v>
      </c>
      <c r="C51" s="32" t="s">
        <v>25</v>
      </c>
      <c r="D51" s="55">
        <v>72.540000000000006</v>
      </c>
      <c r="E51" s="55">
        <v>250</v>
      </c>
      <c r="F51" s="64">
        <v>31</v>
      </c>
      <c r="G51" s="55">
        <f>35</f>
        <v>35</v>
      </c>
      <c r="H51" s="55">
        <v>532</v>
      </c>
      <c r="I51" s="55">
        <f t="shared" si="4"/>
        <v>1407.87</v>
      </c>
      <c r="J51" s="55">
        <v>0</v>
      </c>
      <c r="K51" s="36">
        <f t="shared" si="2"/>
        <v>4473.6099999999997</v>
      </c>
      <c r="L51" s="36">
        <f t="shared" si="5"/>
        <v>136</v>
      </c>
      <c r="M51" s="36">
        <v>0</v>
      </c>
      <c r="N51" s="36">
        <f t="shared" si="7"/>
        <v>136</v>
      </c>
      <c r="O51" s="36">
        <f t="shared" si="6"/>
        <v>4337.6099999999997</v>
      </c>
      <c r="P51" s="85">
        <v>0</v>
      </c>
      <c r="Q51" s="14"/>
      <c r="R51" s="14"/>
      <c r="S51" s="14"/>
      <c r="T51" s="14"/>
      <c r="U51" s="14"/>
      <c r="V51" s="14"/>
      <c r="W51" s="14"/>
      <c r="X51" s="14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15" customFormat="1" ht="27" customHeight="1" x14ac:dyDescent="0.2">
      <c r="A52" s="178">
        <v>42</v>
      </c>
      <c r="B52" s="57" t="s">
        <v>187</v>
      </c>
      <c r="C52" s="32" t="s">
        <v>141</v>
      </c>
      <c r="D52" s="55">
        <v>74.63</v>
      </c>
      <c r="E52" s="55">
        <v>250</v>
      </c>
      <c r="F52" s="64">
        <v>31</v>
      </c>
      <c r="G52" s="55">
        <v>0</v>
      </c>
      <c r="H52" s="55">
        <v>504</v>
      </c>
      <c r="I52" s="55">
        <f t="shared" si="4"/>
        <v>1408.77</v>
      </c>
      <c r="J52" s="55">
        <v>0</v>
      </c>
      <c r="K52" s="36">
        <f t="shared" si="2"/>
        <v>4476.3</v>
      </c>
      <c r="L52" s="36">
        <f t="shared" si="5"/>
        <v>136.09</v>
      </c>
      <c r="M52" s="36">
        <v>0</v>
      </c>
      <c r="N52" s="36">
        <f t="shared" si="7"/>
        <v>136.09</v>
      </c>
      <c r="O52" s="36">
        <f t="shared" si="6"/>
        <v>4340.21</v>
      </c>
      <c r="P52" s="85">
        <v>0</v>
      </c>
      <c r="Q52" s="14"/>
      <c r="R52" s="14"/>
      <c r="S52" s="14"/>
      <c r="T52" s="14"/>
      <c r="U52" s="14"/>
      <c r="V52" s="14"/>
      <c r="W52" s="14"/>
      <c r="X52" s="14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15" customFormat="1" ht="27" customHeight="1" x14ac:dyDescent="0.2">
      <c r="A53" s="178">
        <v>43</v>
      </c>
      <c r="B53" s="32" t="s">
        <v>57</v>
      </c>
      <c r="C53" s="32" t="s">
        <v>58</v>
      </c>
      <c r="D53" s="55">
        <v>72.540000000000006</v>
      </c>
      <c r="E53" s="55">
        <v>250</v>
      </c>
      <c r="F53" s="64">
        <v>31</v>
      </c>
      <c r="G53" s="55">
        <v>0</v>
      </c>
      <c r="H53" s="55">
        <v>567</v>
      </c>
      <c r="I53" s="55">
        <f t="shared" si="4"/>
        <v>1407.87</v>
      </c>
      <c r="J53" s="55">
        <v>0</v>
      </c>
      <c r="K53" s="36">
        <f t="shared" si="2"/>
        <v>4473.6099999999997</v>
      </c>
      <c r="L53" s="36">
        <f t="shared" si="5"/>
        <v>136</v>
      </c>
      <c r="M53" s="36">
        <v>0</v>
      </c>
      <c r="N53" s="36">
        <f t="shared" si="7"/>
        <v>136</v>
      </c>
      <c r="O53" s="36">
        <f t="shared" si="6"/>
        <v>4337.6099999999997</v>
      </c>
      <c r="P53" s="85">
        <v>0</v>
      </c>
      <c r="Q53" s="14"/>
      <c r="R53" s="14"/>
      <c r="S53" s="14"/>
      <c r="T53" s="14"/>
      <c r="U53" s="14"/>
      <c r="V53" s="14"/>
      <c r="W53" s="14"/>
      <c r="X53" s="14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15" customFormat="1" ht="27" customHeight="1" x14ac:dyDescent="0.2">
      <c r="A54" s="178">
        <v>44</v>
      </c>
      <c r="B54" s="54" t="s">
        <v>879</v>
      </c>
      <c r="C54" s="59" t="s">
        <v>778</v>
      </c>
      <c r="D54" s="55">
        <v>78.25</v>
      </c>
      <c r="E54" s="55">
        <v>250</v>
      </c>
      <c r="F54" s="64">
        <v>31</v>
      </c>
      <c r="G54" s="55">
        <v>0</v>
      </c>
      <c r="H54" s="55">
        <v>0</v>
      </c>
      <c r="I54" s="55">
        <v>634.08000000000004</v>
      </c>
      <c r="J54" s="55">
        <v>0</v>
      </c>
      <c r="K54" s="36">
        <f t="shared" si="2"/>
        <v>3309.83</v>
      </c>
      <c r="L54" s="36">
        <f t="shared" si="5"/>
        <v>117.16</v>
      </c>
      <c r="M54" s="36">
        <v>0</v>
      </c>
      <c r="N54" s="36">
        <f t="shared" si="7"/>
        <v>117.16</v>
      </c>
      <c r="O54" s="36">
        <f t="shared" si="6"/>
        <v>3192.67</v>
      </c>
      <c r="P54" s="85">
        <v>0</v>
      </c>
      <c r="Q54" s="14"/>
      <c r="R54" s="14"/>
      <c r="S54" s="14"/>
      <c r="T54" s="14"/>
      <c r="U54" s="14"/>
      <c r="V54" s="14"/>
      <c r="W54" s="14"/>
      <c r="X54" s="14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15" customFormat="1" ht="27" customHeight="1" x14ac:dyDescent="0.2">
      <c r="A55" s="178">
        <v>45</v>
      </c>
      <c r="B55" s="35" t="s">
        <v>103</v>
      </c>
      <c r="C55" s="32" t="s">
        <v>141</v>
      </c>
      <c r="D55" s="55">
        <v>74.63</v>
      </c>
      <c r="E55" s="55">
        <v>250</v>
      </c>
      <c r="F55" s="64">
        <v>31</v>
      </c>
      <c r="G55" s="55">
        <v>0</v>
      </c>
      <c r="H55" s="55">
        <v>504</v>
      </c>
      <c r="I55" s="55">
        <f t="shared" si="4"/>
        <v>1408.77</v>
      </c>
      <c r="J55" s="55">
        <v>0</v>
      </c>
      <c r="K55" s="36">
        <f t="shared" si="2"/>
        <v>4476.3</v>
      </c>
      <c r="L55" s="36">
        <f t="shared" si="5"/>
        <v>136.09</v>
      </c>
      <c r="M55" s="36">
        <v>0</v>
      </c>
      <c r="N55" s="36">
        <f t="shared" si="7"/>
        <v>136.09</v>
      </c>
      <c r="O55" s="36">
        <f t="shared" si="6"/>
        <v>4340.21</v>
      </c>
      <c r="P55" s="85">
        <v>0</v>
      </c>
      <c r="Q55" s="14"/>
      <c r="R55" s="14"/>
      <c r="S55" s="14"/>
      <c r="T55" s="14"/>
      <c r="U55" s="14"/>
      <c r="V55" s="14"/>
      <c r="W55" s="14"/>
      <c r="X55" s="14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15" customFormat="1" ht="27" customHeight="1" x14ac:dyDescent="0.2">
      <c r="A56" s="178">
        <v>46</v>
      </c>
      <c r="B56" s="32" t="s">
        <v>428</v>
      </c>
      <c r="C56" s="32" t="s">
        <v>139</v>
      </c>
      <c r="D56" s="55">
        <v>75.64</v>
      </c>
      <c r="E56" s="55">
        <v>250</v>
      </c>
      <c r="F56" s="64">
        <v>31</v>
      </c>
      <c r="G56" s="55">
        <f>35</f>
        <v>35</v>
      </c>
      <c r="H56" s="55">
        <f>500</f>
        <v>500</v>
      </c>
      <c r="I56" s="55">
        <f t="shared" si="4"/>
        <v>1439.92</v>
      </c>
      <c r="J56" s="55">
        <v>0</v>
      </c>
      <c r="K56" s="36">
        <f t="shared" si="2"/>
        <v>4569.76</v>
      </c>
      <c r="L56" s="36">
        <f t="shared" si="5"/>
        <v>139.1</v>
      </c>
      <c r="M56" s="36">
        <v>316.77999999999997</v>
      </c>
      <c r="N56" s="36">
        <f t="shared" si="7"/>
        <v>455.88</v>
      </c>
      <c r="O56" s="36">
        <f t="shared" si="6"/>
        <v>4113.88</v>
      </c>
      <c r="P56" s="85">
        <v>0</v>
      </c>
      <c r="Q56" s="14"/>
      <c r="R56" s="14"/>
      <c r="S56" s="14"/>
      <c r="T56" s="14"/>
      <c r="U56" s="14"/>
      <c r="V56" s="14"/>
      <c r="W56" s="14"/>
      <c r="X56" s="14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15" customFormat="1" ht="27" customHeight="1" x14ac:dyDescent="0.2">
      <c r="A57" s="178">
        <v>47</v>
      </c>
      <c r="B57" s="31" t="s">
        <v>415</v>
      </c>
      <c r="C57" s="32" t="s">
        <v>139</v>
      </c>
      <c r="D57" s="55">
        <v>75.64</v>
      </c>
      <c r="E57" s="55">
        <v>250</v>
      </c>
      <c r="F57" s="64">
        <v>31</v>
      </c>
      <c r="G57" s="55">
        <v>0</v>
      </c>
      <c r="H57" s="55">
        <f>500</f>
        <v>500</v>
      </c>
      <c r="I57" s="55">
        <v>1384.6</v>
      </c>
      <c r="J57" s="55">
        <v>0</v>
      </c>
      <c r="K57" s="36">
        <f t="shared" si="2"/>
        <v>4479.4399999999996</v>
      </c>
      <c r="L57" s="36">
        <f t="shared" si="5"/>
        <v>137.41</v>
      </c>
      <c r="M57" s="36">
        <v>0</v>
      </c>
      <c r="N57" s="36">
        <f t="shared" si="7"/>
        <v>137.41</v>
      </c>
      <c r="O57" s="36">
        <f t="shared" si="6"/>
        <v>4342.03</v>
      </c>
      <c r="P57" s="85">
        <v>0</v>
      </c>
      <c r="Q57" s="14"/>
      <c r="R57" s="14"/>
      <c r="S57" s="14"/>
      <c r="T57" s="14"/>
      <c r="U57" s="14"/>
      <c r="V57" s="14"/>
      <c r="W57" s="14"/>
      <c r="X57" s="14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15" customFormat="1" ht="27" customHeight="1" x14ac:dyDescent="0.2">
      <c r="A58" s="178">
        <v>48</v>
      </c>
      <c r="B58" s="32" t="s">
        <v>402</v>
      </c>
      <c r="C58" s="32" t="s">
        <v>147</v>
      </c>
      <c r="D58" s="55">
        <v>75.64</v>
      </c>
      <c r="E58" s="55">
        <v>250</v>
      </c>
      <c r="F58" s="64">
        <v>31</v>
      </c>
      <c r="G58" s="55">
        <v>0</v>
      </c>
      <c r="H58" s="55">
        <f>500</f>
        <v>500</v>
      </c>
      <c r="I58" s="55">
        <f t="shared" si="4"/>
        <v>1422.42</v>
      </c>
      <c r="J58" s="55">
        <v>0</v>
      </c>
      <c r="K58" s="36">
        <f t="shared" si="2"/>
        <v>4517.26</v>
      </c>
      <c r="L58" s="36">
        <f t="shared" si="5"/>
        <v>137.41</v>
      </c>
      <c r="M58" s="36">
        <v>0</v>
      </c>
      <c r="N58" s="36">
        <f t="shared" si="7"/>
        <v>137.41</v>
      </c>
      <c r="O58" s="36">
        <f t="shared" si="6"/>
        <v>4379.8500000000004</v>
      </c>
      <c r="P58" s="85">
        <v>0</v>
      </c>
      <c r="Q58" s="14"/>
      <c r="R58" s="14"/>
      <c r="S58" s="14"/>
      <c r="T58" s="14"/>
      <c r="U58" s="14"/>
      <c r="V58" s="14"/>
      <c r="W58" s="14"/>
      <c r="X58" s="14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s="15" customFormat="1" ht="27" customHeight="1" x14ac:dyDescent="0.2">
      <c r="A59" s="178">
        <v>49</v>
      </c>
      <c r="B59" s="53" t="s">
        <v>811</v>
      </c>
      <c r="C59" s="31" t="s">
        <v>24</v>
      </c>
      <c r="D59" s="55">
        <v>71.400000000000006</v>
      </c>
      <c r="E59" s="55">
        <v>250</v>
      </c>
      <c r="F59" s="64">
        <v>31</v>
      </c>
      <c r="G59" s="55">
        <v>0</v>
      </c>
      <c r="H59" s="55">
        <v>601</v>
      </c>
      <c r="I59" s="55">
        <v>1071</v>
      </c>
      <c r="J59" s="55">
        <v>0</v>
      </c>
      <c r="K59" s="36">
        <f t="shared" si="2"/>
        <v>4135.3999999999996</v>
      </c>
      <c r="L59" s="36">
        <f t="shared" si="5"/>
        <v>135.94</v>
      </c>
      <c r="M59" s="36">
        <v>0</v>
      </c>
      <c r="N59" s="36">
        <f t="shared" si="7"/>
        <v>135.94</v>
      </c>
      <c r="O59" s="36">
        <f t="shared" si="6"/>
        <v>3999.46</v>
      </c>
      <c r="P59" s="85">
        <v>0</v>
      </c>
      <c r="Q59" s="14"/>
      <c r="R59" s="14"/>
      <c r="S59" s="14"/>
      <c r="T59" s="14"/>
      <c r="U59" s="14"/>
      <c r="V59" s="14"/>
      <c r="W59" s="14"/>
      <c r="X59" s="14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s="15" customFormat="1" ht="27" customHeight="1" x14ac:dyDescent="0.2">
      <c r="A60" s="178">
        <v>50</v>
      </c>
      <c r="B60" s="32" t="s">
        <v>416</v>
      </c>
      <c r="C60" s="31" t="s">
        <v>778</v>
      </c>
      <c r="D60" s="55">
        <v>78.25</v>
      </c>
      <c r="E60" s="55">
        <v>250</v>
      </c>
      <c r="F60" s="64">
        <v>31</v>
      </c>
      <c r="G60" s="55">
        <v>50</v>
      </c>
      <c r="H60" s="55">
        <f>500</f>
        <v>500</v>
      </c>
      <c r="I60" s="55">
        <f t="shared" si="4"/>
        <v>1487.88</v>
      </c>
      <c r="J60" s="55">
        <v>0</v>
      </c>
      <c r="K60" s="36">
        <f t="shared" si="2"/>
        <v>4713.63</v>
      </c>
      <c r="L60" s="36">
        <f t="shared" si="5"/>
        <v>143.72999999999999</v>
      </c>
      <c r="M60" s="36">
        <v>0</v>
      </c>
      <c r="N60" s="36">
        <f t="shared" si="7"/>
        <v>143.72999999999999</v>
      </c>
      <c r="O60" s="36">
        <f t="shared" si="6"/>
        <v>4569.8999999999996</v>
      </c>
      <c r="P60" s="85">
        <v>0</v>
      </c>
      <c r="Q60" s="14"/>
      <c r="R60" s="14"/>
      <c r="S60" s="14"/>
      <c r="T60" s="14"/>
      <c r="U60" s="14"/>
      <c r="V60" s="14"/>
      <c r="W60" s="14"/>
      <c r="X60" s="14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s="15" customFormat="1" ht="27" customHeight="1" x14ac:dyDescent="0.2">
      <c r="A61" s="178">
        <v>51</v>
      </c>
      <c r="B61" s="53" t="s">
        <v>810</v>
      </c>
      <c r="C61" s="31" t="s">
        <v>24</v>
      </c>
      <c r="D61" s="55">
        <v>71.400000000000006</v>
      </c>
      <c r="E61" s="55">
        <v>250</v>
      </c>
      <c r="F61" s="64">
        <v>31</v>
      </c>
      <c r="G61" s="55">
        <v>0</v>
      </c>
      <c r="H61" s="55">
        <v>601</v>
      </c>
      <c r="I61" s="55">
        <v>1071</v>
      </c>
      <c r="J61" s="55">
        <v>0</v>
      </c>
      <c r="K61" s="36">
        <f t="shared" si="2"/>
        <v>4135.3999999999996</v>
      </c>
      <c r="L61" s="36">
        <f t="shared" si="5"/>
        <v>135.94</v>
      </c>
      <c r="M61" s="36">
        <v>0</v>
      </c>
      <c r="N61" s="36">
        <f t="shared" si="7"/>
        <v>135.94</v>
      </c>
      <c r="O61" s="36">
        <f t="shared" si="6"/>
        <v>3999.46</v>
      </c>
      <c r="P61" s="85">
        <v>0</v>
      </c>
      <c r="Q61" s="14"/>
      <c r="R61" s="14"/>
      <c r="S61" s="14"/>
      <c r="T61" s="14"/>
      <c r="U61" s="14"/>
      <c r="V61" s="14"/>
      <c r="W61" s="14"/>
      <c r="X61" s="14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s="15" customFormat="1" ht="27" customHeight="1" x14ac:dyDescent="0.2">
      <c r="A62" s="178">
        <v>52</v>
      </c>
      <c r="B62" s="32" t="s">
        <v>417</v>
      </c>
      <c r="C62" s="32" t="s">
        <v>25</v>
      </c>
      <c r="D62" s="55">
        <v>72.540000000000006</v>
      </c>
      <c r="E62" s="55">
        <v>250</v>
      </c>
      <c r="F62" s="64">
        <v>31</v>
      </c>
      <c r="G62" s="55">
        <v>0</v>
      </c>
      <c r="H62" s="55">
        <v>567</v>
      </c>
      <c r="I62" s="55">
        <f t="shared" si="4"/>
        <v>1407.87</v>
      </c>
      <c r="J62" s="55">
        <v>0</v>
      </c>
      <c r="K62" s="36">
        <f t="shared" si="2"/>
        <v>4473.6099999999997</v>
      </c>
      <c r="L62" s="36">
        <f t="shared" si="5"/>
        <v>136</v>
      </c>
      <c r="M62" s="36">
        <v>0</v>
      </c>
      <c r="N62" s="36">
        <f t="shared" si="7"/>
        <v>136</v>
      </c>
      <c r="O62" s="36">
        <f t="shared" si="6"/>
        <v>4337.6099999999997</v>
      </c>
      <c r="P62" s="85">
        <v>0</v>
      </c>
      <c r="Q62" s="14"/>
      <c r="R62" s="14"/>
      <c r="S62" s="14"/>
      <c r="T62" s="14"/>
      <c r="U62" s="14"/>
      <c r="V62" s="14"/>
      <c r="W62" s="14"/>
      <c r="X62" s="14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s="15" customFormat="1" ht="27" customHeight="1" x14ac:dyDescent="0.2">
      <c r="A63" s="178">
        <v>53</v>
      </c>
      <c r="B63" s="36" t="s">
        <v>807</v>
      </c>
      <c r="C63" s="31" t="s">
        <v>24</v>
      </c>
      <c r="D63" s="165">
        <v>71.400000000000006</v>
      </c>
      <c r="E63" s="55">
        <v>250</v>
      </c>
      <c r="F63" s="64">
        <v>31</v>
      </c>
      <c r="G63" s="55">
        <v>0</v>
      </c>
      <c r="H63" s="55">
        <v>601</v>
      </c>
      <c r="I63" s="55">
        <v>1321</v>
      </c>
      <c r="J63" s="55">
        <v>0</v>
      </c>
      <c r="K63" s="36">
        <f t="shared" si="2"/>
        <v>4385.3999999999996</v>
      </c>
      <c r="L63" s="36">
        <v>131.06</v>
      </c>
      <c r="M63" s="36"/>
      <c r="N63" s="36">
        <f t="shared" si="7"/>
        <v>131.06</v>
      </c>
      <c r="O63" s="36">
        <f t="shared" si="6"/>
        <v>4254.34</v>
      </c>
      <c r="P63" s="85">
        <v>0</v>
      </c>
      <c r="Q63" s="14"/>
      <c r="R63" s="14"/>
      <c r="S63" s="14"/>
      <c r="T63" s="14"/>
      <c r="U63" s="14"/>
      <c r="V63" s="14"/>
      <c r="W63" s="14"/>
      <c r="X63" s="14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s="15" customFormat="1" ht="27" customHeight="1" x14ac:dyDescent="0.2">
      <c r="A64" s="178">
        <v>54</v>
      </c>
      <c r="B64" s="31" t="s">
        <v>195</v>
      </c>
      <c r="C64" s="31" t="s">
        <v>186</v>
      </c>
      <c r="D64" s="55">
        <v>78.25</v>
      </c>
      <c r="E64" s="55">
        <v>250</v>
      </c>
      <c r="F64" s="64">
        <v>31</v>
      </c>
      <c r="G64" s="55">
        <v>0</v>
      </c>
      <c r="H64" s="55">
        <f>500</f>
        <v>500</v>
      </c>
      <c r="I64" s="55">
        <f t="shared" si="4"/>
        <v>1462.88</v>
      </c>
      <c r="J64" s="55">
        <v>0</v>
      </c>
      <c r="K64" s="36">
        <f t="shared" si="2"/>
        <v>4638.63</v>
      </c>
      <c r="L64" s="36">
        <f t="shared" ref="L64:L86" si="8">(D64*F64+G64+H64)*4.83%</f>
        <v>141.31</v>
      </c>
      <c r="M64" s="36">
        <f>(K64-E64)*11%</f>
        <v>482.75</v>
      </c>
      <c r="N64" s="36">
        <f t="shared" si="7"/>
        <v>624.05999999999995</v>
      </c>
      <c r="O64" s="36">
        <f t="shared" si="6"/>
        <v>4014.57</v>
      </c>
      <c r="P64" s="85">
        <v>0</v>
      </c>
      <c r="Q64" s="14"/>
      <c r="R64" s="14"/>
      <c r="S64" s="14"/>
      <c r="T64" s="14"/>
      <c r="U64" s="14"/>
      <c r="V64" s="14"/>
      <c r="W64" s="14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15" customFormat="1" ht="27" customHeight="1" x14ac:dyDescent="0.2">
      <c r="A65" s="178">
        <v>55</v>
      </c>
      <c r="B65" s="32" t="s">
        <v>107</v>
      </c>
      <c r="C65" s="32" t="s">
        <v>139</v>
      </c>
      <c r="D65" s="55">
        <v>75.64</v>
      </c>
      <c r="E65" s="55">
        <v>250</v>
      </c>
      <c r="F65" s="64">
        <v>31</v>
      </c>
      <c r="G65" s="55">
        <v>75</v>
      </c>
      <c r="H65" s="55">
        <f>500</f>
        <v>500</v>
      </c>
      <c r="I65" s="55">
        <f t="shared" si="4"/>
        <v>1459.92</v>
      </c>
      <c r="J65" s="55">
        <v>0</v>
      </c>
      <c r="K65" s="36">
        <f t="shared" si="2"/>
        <v>4629.76</v>
      </c>
      <c r="L65" s="36">
        <f t="shared" si="8"/>
        <v>141.03</v>
      </c>
      <c r="M65" s="36">
        <v>0</v>
      </c>
      <c r="N65" s="36">
        <f t="shared" si="7"/>
        <v>141.03</v>
      </c>
      <c r="O65" s="36">
        <f t="shared" si="6"/>
        <v>4488.7299999999996</v>
      </c>
      <c r="P65" s="85">
        <v>0</v>
      </c>
      <c r="Q65" s="14"/>
      <c r="R65" s="14"/>
      <c r="S65" s="14"/>
      <c r="T65" s="14"/>
      <c r="U65" s="14"/>
      <c r="V65" s="14"/>
      <c r="W65" s="14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s="15" customFormat="1" ht="27" customHeight="1" x14ac:dyDescent="0.2">
      <c r="A66" s="178">
        <v>56</v>
      </c>
      <c r="B66" s="32" t="s">
        <v>434</v>
      </c>
      <c r="C66" s="32" t="s">
        <v>139</v>
      </c>
      <c r="D66" s="55">
        <v>75.64</v>
      </c>
      <c r="E66" s="55">
        <v>250</v>
      </c>
      <c r="F66" s="64">
        <v>31</v>
      </c>
      <c r="G66" s="55">
        <v>0</v>
      </c>
      <c r="H66" s="55">
        <f>500</f>
        <v>500</v>
      </c>
      <c r="I66" s="55">
        <f t="shared" si="4"/>
        <v>1422.42</v>
      </c>
      <c r="J66" s="55">
        <v>0</v>
      </c>
      <c r="K66" s="36">
        <f t="shared" si="2"/>
        <v>4517.26</v>
      </c>
      <c r="L66" s="36">
        <f t="shared" si="8"/>
        <v>137.41</v>
      </c>
      <c r="M66" s="36">
        <v>0</v>
      </c>
      <c r="N66" s="36">
        <f t="shared" si="7"/>
        <v>137.41</v>
      </c>
      <c r="O66" s="36">
        <f t="shared" si="6"/>
        <v>4379.8500000000004</v>
      </c>
      <c r="P66" s="85">
        <v>0</v>
      </c>
      <c r="Q66" s="14"/>
      <c r="R66" s="14"/>
      <c r="S66" s="14"/>
      <c r="T66" s="14"/>
      <c r="U66" s="14"/>
      <c r="V66" s="14"/>
      <c r="W66" s="14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s="15" customFormat="1" ht="27" customHeight="1" x14ac:dyDescent="0.2">
      <c r="A67" s="178">
        <v>57</v>
      </c>
      <c r="B67" s="32" t="s">
        <v>128</v>
      </c>
      <c r="C67" s="32" t="s">
        <v>139</v>
      </c>
      <c r="D67" s="55">
        <v>75.64</v>
      </c>
      <c r="E67" s="55">
        <v>250</v>
      </c>
      <c r="F67" s="64">
        <v>31</v>
      </c>
      <c r="G67" s="55">
        <v>0</v>
      </c>
      <c r="H67" s="55">
        <f>500</f>
        <v>500</v>
      </c>
      <c r="I67" s="55">
        <f t="shared" si="4"/>
        <v>1422.42</v>
      </c>
      <c r="J67" s="55">
        <v>0</v>
      </c>
      <c r="K67" s="36">
        <f t="shared" si="2"/>
        <v>4517.26</v>
      </c>
      <c r="L67" s="36">
        <f t="shared" si="8"/>
        <v>137.41</v>
      </c>
      <c r="M67" s="36">
        <v>0</v>
      </c>
      <c r="N67" s="36">
        <f t="shared" si="7"/>
        <v>137.41</v>
      </c>
      <c r="O67" s="36">
        <f t="shared" si="6"/>
        <v>4379.8500000000004</v>
      </c>
      <c r="P67" s="85">
        <v>0</v>
      </c>
      <c r="Q67" s="14"/>
      <c r="R67" s="14"/>
      <c r="S67" s="14"/>
      <c r="T67" s="14"/>
      <c r="U67" s="14"/>
      <c r="V67" s="14"/>
      <c r="W67" s="14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s="15" customFormat="1" ht="27" customHeight="1" x14ac:dyDescent="0.2">
      <c r="A68" s="178">
        <v>58</v>
      </c>
      <c r="B68" s="32" t="s">
        <v>409</v>
      </c>
      <c r="C68" s="32" t="s">
        <v>24</v>
      </c>
      <c r="D68" s="55">
        <v>71.400000000000006</v>
      </c>
      <c r="E68" s="55">
        <v>250</v>
      </c>
      <c r="F68" s="64">
        <v>31</v>
      </c>
      <c r="G68" s="55">
        <v>50</v>
      </c>
      <c r="H68" s="55">
        <v>551</v>
      </c>
      <c r="I68" s="55">
        <f t="shared" si="4"/>
        <v>1407.2</v>
      </c>
      <c r="J68" s="55">
        <v>0</v>
      </c>
      <c r="K68" s="36">
        <f t="shared" si="2"/>
        <v>4471.6000000000004</v>
      </c>
      <c r="L68" s="36">
        <f t="shared" si="8"/>
        <v>135.94</v>
      </c>
      <c r="M68" s="36">
        <v>303.97000000000003</v>
      </c>
      <c r="N68" s="36">
        <f t="shared" si="7"/>
        <v>439.91</v>
      </c>
      <c r="O68" s="36">
        <f t="shared" si="6"/>
        <v>4031.69</v>
      </c>
      <c r="P68" s="85">
        <v>0</v>
      </c>
      <c r="Q68" s="14"/>
      <c r="R68" s="14"/>
      <c r="S68" s="14"/>
      <c r="T68" s="14"/>
      <c r="U68" s="14"/>
      <c r="V68" s="14"/>
      <c r="W68" s="14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s="15" customFormat="1" ht="27" customHeight="1" x14ac:dyDescent="0.2">
      <c r="A69" s="178">
        <v>59</v>
      </c>
      <c r="B69" s="32" t="s">
        <v>403</v>
      </c>
      <c r="C69" s="32" t="s">
        <v>25</v>
      </c>
      <c r="D69" s="55">
        <v>72.540000000000006</v>
      </c>
      <c r="E69" s="55">
        <v>250</v>
      </c>
      <c r="F69" s="64">
        <v>31</v>
      </c>
      <c r="G69" s="55">
        <v>50</v>
      </c>
      <c r="H69" s="55">
        <v>517</v>
      </c>
      <c r="I69" s="55">
        <f t="shared" si="4"/>
        <v>1407.87</v>
      </c>
      <c r="J69" s="55">
        <v>0</v>
      </c>
      <c r="K69" s="36">
        <f t="shared" si="2"/>
        <v>4473.6099999999997</v>
      </c>
      <c r="L69" s="36">
        <f t="shared" si="8"/>
        <v>136</v>
      </c>
      <c r="M69" s="36">
        <v>0</v>
      </c>
      <c r="N69" s="36">
        <f t="shared" si="7"/>
        <v>136</v>
      </c>
      <c r="O69" s="36">
        <f t="shared" si="6"/>
        <v>4337.6099999999997</v>
      </c>
      <c r="P69" s="85">
        <v>0</v>
      </c>
      <c r="Q69" s="14"/>
      <c r="R69" s="14"/>
      <c r="S69" s="14"/>
      <c r="T69" s="14"/>
      <c r="U69" s="14"/>
      <c r="V69" s="14"/>
      <c r="W69" s="14"/>
      <c r="X69" s="14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s="15" customFormat="1" ht="27" customHeight="1" x14ac:dyDescent="0.2">
      <c r="A70" s="178">
        <v>60</v>
      </c>
      <c r="B70" s="32" t="s">
        <v>111</v>
      </c>
      <c r="C70" s="32" t="s">
        <v>145</v>
      </c>
      <c r="D70" s="55">
        <v>73.59</v>
      </c>
      <c r="E70" s="55">
        <v>250</v>
      </c>
      <c r="F70" s="64">
        <v>31</v>
      </c>
      <c r="G70" s="55">
        <v>50</v>
      </c>
      <c r="H70" s="55">
        <f>500</f>
        <v>500</v>
      </c>
      <c r="I70" s="55">
        <f t="shared" si="4"/>
        <v>1415.65</v>
      </c>
      <c r="J70" s="55">
        <v>0</v>
      </c>
      <c r="K70" s="36">
        <f t="shared" si="2"/>
        <v>4496.9399999999996</v>
      </c>
      <c r="L70" s="36">
        <f t="shared" si="8"/>
        <v>136.75</v>
      </c>
      <c r="M70" s="36">
        <v>0</v>
      </c>
      <c r="N70" s="36">
        <f t="shared" si="7"/>
        <v>136.75</v>
      </c>
      <c r="O70" s="36">
        <f t="shared" si="6"/>
        <v>4360.1899999999996</v>
      </c>
      <c r="P70" s="85">
        <v>0</v>
      </c>
      <c r="Q70" s="14"/>
      <c r="R70" s="14"/>
      <c r="S70" s="14"/>
      <c r="T70" s="14"/>
      <c r="U70" s="14"/>
      <c r="V70" s="14"/>
      <c r="W70" s="14"/>
      <c r="X70" s="14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s="15" customFormat="1" ht="27" customHeight="1" x14ac:dyDescent="0.2">
      <c r="A71" s="178">
        <v>61</v>
      </c>
      <c r="B71" s="32" t="s">
        <v>429</v>
      </c>
      <c r="C71" s="32" t="s">
        <v>24</v>
      </c>
      <c r="D71" s="55">
        <v>71.400000000000006</v>
      </c>
      <c r="E71" s="55">
        <v>250</v>
      </c>
      <c r="F71" s="64">
        <v>31</v>
      </c>
      <c r="G71" s="55">
        <v>50</v>
      </c>
      <c r="H71" s="55">
        <v>551</v>
      </c>
      <c r="I71" s="55">
        <f t="shared" si="4"/>
        <v>1407.2</v>
      </c>
      <c r="J71" s="55">
        <v>0</v>
      </c>
      <c r="K71" s="36">
        <f t="shared" si="2"/>
        <v>4471.6000000000004</v>
      </c>
      <c r="L71" s="36">
        <f t="shared" si="8"/>
        <v>135.94</v>
      </c>
      <c r="M71" s="36">
        <v>303.97000000000003</v>
      </c>
      <c r="N71" s="36">
        <f t="shared" si="7"/>
        <v>439.91</v>
      </c>
      <c r="O71" s="36">
        <f t="shared" si="6"/>
        <v>4031.69</v>
      </c>
      <c r="P71" s="85">
        <v>0</v>
      </c>
      <c r="Q71" s="14"/>
      <c r="R71" s="14"/>
      <c r="S71" s="14"/>
      <c r="T71" s="14"/>
      <c r="U71" s="14"/>
      <c r="V71" s="14"/>
      <c r="W71" s="14"/>
      <c r="X71" s="14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s="15" customFormat="1" ht="27" customHeight="1" x14ac:dyDescent="0.2">
      <c r="A72" s="178">
        <v>62</v>
      </c>
      <c r="B72" s="32" t="s">
        <v>129</v>
      </c>
      <c r="C72" s="32" t="s">
        <v>24</v>
      </c>
      <c r="D72" s="55">
        <v>71.400000000000006</v>
      </c>
      <c r="E72" s="55">
        <v>250</v>
      </c>
      <c r="F72" s="64">
        <v>31</v>
      </c>
      <c r="G72" s="55">
        <v>0</v>
      </c>
      <c r="H72" s="55">
        <v>601</v>
      </c>
      <c r="I72" s="55">
        <f t="shared" si="4"/>
        <v>1407.2</v>
      </c>
      <c r="J72" s="55">
        <v>0</v>
      </c>
      <c r="K72" s="36">
        <f t="shared" si="2"/>
        <v>4471.6000000000004</v>
      </c>
      <c r="L72" s="36">
        <f t="shared" si="8"/>
        <v>135.94</v>
      </c>
      <c r="M72" s="36">
        <v>0</v>
      </c>
      <c r="N72" s="36">
        <f t="shared" si="7"/>
        <v>135.94</v>
      </c>
      <c r="O72" s="36">
        <f t="shared" si="6"/>
        <v>4335.66</v>
      </c>
      <c r="P72" s="85">
        <v>0</v>
      </c>
      <c r="Q72" s="14"/>
      <c r="R72" s="14"/>
      <c r="S72" s="14"/>
      <c r="T72" s="14"/>
      <c r="U72" s="14"/>
      <c r="V72" s="14"/>
      <c r="W72" s="14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s="15" customFormat="1" ht="27" customHeight="1" x14ac:dyDescent="0.2">
      <c r="A73" s="178">
        <v>63</v>
      </c>
      <c r="B73" s="32" t="s">
        <v>430</v>
      </c>
      <c r="C73" s="32" t="s">
        <v>24</v>
      </c>
      <c r="D73" s="55">
        <v>71.400000000000006</v>
      </c>
      <c r="E73" s="55">
        <v>250</v>
      </c>
      <c r="F73" s="64">
        <v>31</v>
      </c>
      <c r="G73" s="55">
        <v>75</v>
      </c>
      <c r="H73" s="55">
        <v>526</v>
      </c>
      <c r="I73" s="55">
        <f t="shared" si="4"/>
        <v>1407.2</v>
      </c>
      <c r="J73" s="55">
        <v>0</v>
      </c>
      <c r="K73" s="36">
        <f t="shared" si="2"/>
        <v>4471.6000000000004</v>
      </c>
      <c r="L73" s="36">
        <f t="shared" si="8"/>
        <v>135.94</v>
      </c>
      <c r="M73" s="36">
        <v>303.97000000000003</v>
      </c>
      <c r="N73" s="36">
        <f t="shared" si="7"/>
        <v>439.91</v>
      </c>
      <c r="O73" s="36">
        <f t="shared" si="6"/>
        <v>4031.69</v>
      </c>
      <c r="P73" s="85">
        <v>0</v>
      </c>
      <c r="Q73" s="14"/>
      <c r="R73" s="14"/>
      <c r="S73" s="14"/>
      <c r="T73" s="14"/>
      <c r="U73" s="14"/>
      <c r="V73" s="14"/>
      <c r="W73" s="14"/>
      <c r="X73" s="14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s="15" customFormat="1" ht="27" customHeight="1" x14ac:dyDescent="0.2">
      <c r="A74" s="178">
        <v>64</v>
      </c>
      <c r="B74" s="31" t="s">
        <v>368</v>
      </c>
      <c r="C74" s="31" t="s">
        <v>25</v>
      </c>
      <c r="D74" s="55">
        <v>72.540000000000006</v>
      </c>
      <c r="E74" s="55">
        <v>250</v>
      </c>
      <c r="F74" s="64">
        <v>31</v>
      </c>
      <c r="G74" s="58"/>
      <c r="H74" s="55">
        <v>567</v>
      </c>
      <c r="I74" s="55">
        <f t="shared" ref="I74:I84" si="9">(D74*F74+G74+H74)/2</f>
        <v>1407.87</v>
      </c>
      <c r="J74" s="55">
        <v>0</v>
      </c>
      <c r="K74" s="36">
        <f t="shared" si="2"/>
        <v>4473.6099999999997</v>
      </c>
      <c r="L74" s="36">
        <f t="shared" si="8"/>
        <v>136</v>
      </c>
      <c r="M74" s="36">
        <v>0</v>
      </c>
      <c r="N74" s="36">
        <f t="shared" si="7"/>
        <v>136</v>
      </c>
      <c r="O74" s="36">
        <f t="shared" si="6"/>
        <v>4337.6099999999997</v>
      </c>
      <c r="P74" s="85">
        <v>0</v>
      </c>
      <c r="Q74" s="14"/>
      <c r="R74" s="14"/>
      <c r="S74" s="14"/>
      <c r="T74" s="14"/>
      <c r="U74" s="14"/>
      <c r="V74" s="14"/>
      <c r="W74" s="14"/>
      <c r="X74" s="14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s="15" customFormat="1" ht="27" customHeight="1" x14ac:dyDescent="0.2">
      <c r="A75" s="178">
        <v>65</v>
      </c>
      <c r="B75" s="34" t="s">
        <v>102</v>
      </c>
      <c r="C75" s="32" t="s">
        <v>141</v>
      </c>
      <c r="D75" s="55">
        <v>74.63</v>
      </c>
      <c r="E75" s="55">
        <v>250</v>
      </c>
      <c r="F75" s="64">
        <v>31</v>
      </c>
      <c r="G75" s="55">
        <v>0</v>
      </c>
      <c r="H75" s="55">
        <v>504</v>
      </c>
      <c r="I75" s="55">
        <f t="shared" si="9"/>
        <v>1408.77</v>
      </c>
      <c r="J75" s="55">
        <v>0</v>
      </c>
      <c r="K75" s="36">
        <f t="shared" si="2"/>
        <v>4476.3</v>
      </c>
      <c r="L75" s="36">
        <f t="shared" si="8"/>
        <v>136.09</v>
      </c>
      <c r="M75" s="36">
        <v>0</v>
      </c>
      <c r="N75" s="36">
        <f t="shared" si="7"/>
        <v>136.09</v>
      </c>
      <c r="O75" s="36">
        <f t="shared" ref="O75:O86" si="10">K75-N75</f>
        <v>4340.21</v>
      </c>
      <c r="P75" s="85">
        <v>0</v>
      </c>
      <c r="Q75" s="14"/>
      <c r="R75" s="14"/>
      <c r="S75" s="14"/>
      <c r="T75" s="14"/>
      <c r="U75" s="14"/>
      <c r="V75" s="14"/>
      <c r="W75" s="14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s="15" customFormat="1" ht="27" customHeight="1" x14ac:dyDescent="0.2">
      <c r="A76" s="178">
        <v>66</v>
      </c>
      <c r="B76" s="32" t="s">
        <v>433</v>
      </c>
      <c r="C76" s="32" t="s">
        <v>146</v>
      </c>
      <c r="D76" s="55">
        <v>72.540000000000006</v>
      </c>
      <c r="E76" s="55">
        <v>250</v>
      </c>
      <c r="F76" s="64">
        <v>31</v>
      </c>
      <c r="G76" s="55">
        <v>0</v>
      </c>
      <c r="H76" s="55">
        <v>567</v>
      </c>
      <c r="I76" s="55">
        <f t="shared" si="9"/>
        <v>1407.87</v>
      </c>
      <c r="J76" s="55">
        <v>0</v>
      </c>
      <c r="K76" s="36">
        <f t="shared" ref="K76:K86" si="11">(D76*F76)+E76+G76+H76+I76</f>
        <v>4473.6099999999997</v>
      </c>
      <c r="L76" s="36">
        <f t="shared" si="8"/>
        <v>136</v>
      </c>
      <c r="M76" s="36">
        <v>0</v>
      </c>
      <c r="N76" s="36">
        <f t="shared" si="7"/>
        <v>136</v>
      </c>
      <c r="O76" s="36">
        <f t="shared" si="10"/>
        <v>4337.6099999999997</v>
      </c>
      <c r="P76" s="85">
        <v>0</v>
      </c>
      <c r="Q76" s="14"/>
      <c r="R76" s="14"/>
      <c r="S76" s="14"/>
      <c r="T76" s="14"/>
      <c r="U76" s="14"/>
      <c r="V76" s="14"/>
      <c r="W76" s="14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s="15" customFormat="1" ht="27" customHeight="1" x14ac:dyDescent="0.2">
      <c r="A77" s="178">
        <v>67</v>
      </c>
      <c r="B77" s="31" t="s">
        <v>373</v>
      </c>
      <c r="C77" s="31" t="s">
        <v>146</v>
      </c>
      <c r="D77" s="55">
        <v>72.540000000000006</v>
      </c>
      <c r="E77" s="55">
        <v>250</v>
      </c>
      <c r="F77" s="64">
        <v>31</v>
      </c>
      <c r="G77" s="55">
        <v>0</v>
      </c>
      <c r="H77" s="55">
        <v>567</v>
      </c>
      <c r="I77" s="55">
        <f t="shared" si="9"/>
        <v>1407.87</v>
      </c>
      <c r="J77" s="55">
        <v>0</v>
      </c>
      <c r="K77" s="36">
        <f t="shared" si="11"/>
        <v>4473.6099999999997</v>
      </c>
      <c r="L77" s="36">
        <f t="shared" si="8"/>
        <v>136</v>
      </c>
      <c r="M77" s="36">
        <f>(K77-E77)*11%</f>
        <v>464.6</v>
      </c>
      <c r="N77" s="36">
        <f t="shared" ref="N77:N86" si="12">L77+M77</f>
        <v>600.6</v>
      </c>
      <c r="O77" s="36">
        <f t="shared" si="10"/>
        <v>3873.01</v>
      </c>
      <c r="P77" s="85">
        <v>0</v>
      </c>
      <c r="Q77" s="14"/>
      <c r="R77" s="14"/>
      <c r="S77" s="14"/>
      <c r="T77" s="14"/>
      <c r="U77" s="14"/>
      <c r="V77" s="14"/>
      <c r="W77" s="14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40" s="15" customFormat="1" ht="27" customHeight="1" x14ac:dyDescent="0.2">
      <c r="A78" s="178">
        <v>68</v>
      </c>
      <c r="B78" s="32" t="s">
        <v>104</v>
      </c>
      <c r="C78" s="32" t="s">
        <v>139</v>
      </c>
      <c r="D78" s="55">
        <v>75.64</v>
      </c>
      <c r="E78" s="55">
        <v>250</v>
      </c>
      <c r="F78" s="64">
        <v>31</v>
      </c>
      <c r="G78" s="55">
        <v>0</v>
      </c>
      <c r="H78" s="55">
        <f>500</f>
        <v>500</v>
      </c>
      <c r="I78" s="55">
        <f t="shared" si="9"/>
        <v>1422.42</v>
      </c>
      <c r="J78" s="55">
        <v>0</v>
      </c>
      <c r="K78" s="36">
        <f t="shared" si="11"/>
        <v>4517.26</v>
      </c>
      <c r="L78" s="36">
        <f t="shared" si="8"/>
        <v>137.41</v>
      </c>
      <c r="M78" s="36">
        <v>0</v>
      </c>
      <c r="N78" s="36">
        <f t="shared" si="12"/>
        <v>137.41</v>
      </c>
      <c r="O78" s="36">
        <f t="shared" si="10"/>
        <v>4379.8500000000004</v>
      </c>
      <c r="P78" s="85">
        <v>0</v>
      </c>
      <c r="Q78" s="14"/>
      <c r="R78" s="14"/>
      <c r="S78" s="14"/>
      <c r="T78" s="14"/>
      <c r="U78" s="14"/>
      <c r="V78" s="14"/>
      <c r="W78" s="14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s="15" customFormat="1" ht="27" customHeight="1" x14ac:dyDescent="0.2">
      <c r="A79" s="178">
        <v>69</v>
      </c>
      <c r="B79" s="32" t="s">
        <v>55</v>
      </c>
      <c r="C79" s="32" t="s">
        <v>141</v>
      </c>
      <c r="D79" s="55">
        <v>74.63</v>
      </c>
      <c r="E79" s="55">
        <v>250</v>
      </c>
      <c r="F79" s="64">
        <v>31</v>
      </c>
      <c r="G79" s="55">
        <v>50</v>
      </c>
      <c r="H79" s="55">
        <v>500</v>
      </c>
      <c r="I79" s="55">
        <f t="shared" si="9"/>
        <v>1431.77</v>
      </c>
      <c r="J79" s="55">
        <v>0</v>
      </c>
      <c r="K79" s="36">
        <f t="shared" si="11"/>
        <v>4545.3</v>
      </c>
      <c r="L79" s="36">
        <f t="shared" si="8"/>
        <v>138.31</v>
      </c>
      <c r="M79" s="36">
        <v>0</v>
      </c>
      <c r="N79" s="36">
        <f t="shared" si="12"/>
        <v>138.31</v>
      </c>
      <c r="O79" s="36">
        <f t="shared" si="10"/>
        <v>4406.99</v>
      </c>
      <c r="P79" s="85">
        <v>0</v>
      </c>
      <c r="Q79" s="14"/>
      <c r="R79" s="14"/>
      <c r="S79" s="14"/>
      <c r="T79" s="14"/>
      <c r="U79" s="14"/>
      <c r="V79" s="14"/>
      <c r="W79" s="14"/>
      <c r="X79" s="14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s="15" customFormat="1" ht="27" customHeight="1" x14ac:dyDescent="0.2">
      <c r="A80" s="178">
        <v>70</v>
      </c>
      <c r="B80" s="32" t="s">
        <v>115</v>
      </c>
      <c r="C80" s="32" t="s">
        <v>139</v>
      </c>
      <c r="D80" s="55">
        <v>75.64</v>
      </c>
      <c r="E80" s="55">
        <v>250</v>
      </c>
      <c r="F80" s="64">
        <v>31</v>
      </c>
      <c r="G80" s="55">
        <v>50</v>
      </c>
      <c r="H80" s="55">
        <f>500</f>
        <v>500</v>
      </c>
      <c r="I80" s="55">
        <f t="shared" si="9"/>
        <v>1447.42</v>
      </c>
      <c r="J80" s="55">
        <v>0</v>
      </c>
      <c r="K80" s="36">
        <f t="shared" si="11"/>
        <v>4592.26</v>
      </c>
      <c r="L80" s="36">
        <f t="shared" si="8"/>
        <v>139.82</v>
      </c>
      <c r="M80" s="36">
        <v>0</v>
      </c>
      <c r="N80" s="36">
        <f t="shared" si="12"/>
        <v>139.82</v>
      </c>
      <c r="O80" s="36">
        <f t="shared" si="10"/>
        <v>4452.4399999999996</v>
      </c>
      <c r="P80" s="85">
        <v>0</v>
      </c>
      <c r="Q80" s="14"/>
      <c r="R80" s="14"/>
      <c r="S80" s="14"/>
      <c r="T80" s="14"/>
      <c r="U80" s="14"/>
      <c r="V80" s="14"/>
      <c r="W80" s="14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s="15" customFormat="1" ht="27" customHeight="1" x14ac:dyDescent="0.2">
      <c r="A81" s="178">
        <v>71</v>
      </c>
      <c r="B81" s="34" t="s">
        <v>191</v>
      </c>
      <c r="C81" s="32" t="s">
        <v>139</v>
      </c>
      <c r="D81" s="55">
        <v>75.64</v>
      </c>
      <c r="E81" s="55">
        <v>250</v>
      </c>
      <c r="F81" s="64">
        <v>31</v>
      </c>
      <c r="G81" s="55">
        <v>0</v>
      </c>
      <c r="H81" s="55">
        <f>500</f>
        <v>500</v>
      </c>
      <c r="I81" s="55">
        <v>1384.6</v>
      </c>
      <c r="J81" s="55">
        <v>0</v>
      </c>
      <c r="K81" s="36">
        <f t="shared" si="11"/>
        <v>4479.4399999999996</v>
      </c>
      <c r="L81" s="36">
        <f t="shared" si="8"/>
        <v>137.41</v>
      </c>
      <c r="M81" s="36">
        <v>0</v>
      </c>
      <c r="N81" s="36">
        <f t="shared" si="12"/>
        <v>137.41</v>
      </c>
      <c r="O81" s="36">
        <f t="shared" si="10"/>
        <v>4342.03</v>
      </c>
      <c r="P81" s="85">
        <v>0</v>
      </c>
      <c r="Q81" s="14"/>
      <c r="R81" s="14"/>
      <c r="S81" s="14"/>
      <c r="T81" s="14"/>
      <c r="U81" s="14"/>
      <c r="V81" s="14"/>
      <c r="W81" s="14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s="15" customFormat="1" ht="27" customHeight="1" x14ac:dyDescent="0.2">
      <c r="A82" s="178">
        <v>72</v>
      </c>
      <c r="B82" s="32" t="s">
        <v>431</v>
      </c>
      <c r="C82" s="32" t="s">
        <v>140</v>
      </c>
      <c r="D82" s="55">
        <v>74.63</v>
      </c>
      <c r="E82" s="55">
        <v>250</v>
      </c>
      <c r="F82" s="64">
        <v>31</v>
      </c>
      <c r="G82" s="55">
        <v>0</v>
      </c>
      <c r="H82" s="55">
        <v>504</v>
      </c>
      <c r="I82" s="55">
        <f t="shared" si="9"/>
        <v>1408.77</v>
      </c>
      <c r="J82" s="55">
        <v>0</v>
      </c>
      <c r="K82" s="36">
        <f t="shared" si="11"/>
        <v>4476.3</v>
      </c>
      <c r="L82" s="36">
        <f t="shared" si="8"/>
        <v>136.09</v>
      </c>
      <c r="M82" s="36">
        <v>0</v>
      </c>
      <c r="N82" s="36">
        <f t="shared" si="12"/>
        <v>136.09</v>
      </c>
      <c r="O82" s="36">
        <f t="shared" si="10"/>
        <v>4340.21</v>
      </c>
      <c r="P82" s="85">
        <v>0</v>
      </c>
      <c r="Q82" s="14"/>
      <c r="R82" s="14"/>
      <c r="S82" s="14"/>
      <c r="T82" s="14"/>
      <c r="U82" s="14"/>
      <c r="V82" s="14"/>
      <c r="W82" s="14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s="15" customFormat="1" ht="27" customHeight="1" x14ac:dyDescent="0.2">
      <c r="A83" s="178">
        <v>73</v>
      </c>
      <c r="B83" s="32" t="s">
        <v>130</v>
      </c>
      <c r="C83" s="32" t="s">
        <v>24</v>
      </c>
      <c r="D83" s="55">
        <v>71.400000000000006</v>
      </c>
      <c r="E83" s="55">
        <v>250</v>
      </c>
      <c r="F83" s="64">
        <v>31</v>
      </c>
      <c r="G83" s="55">
        <v>0</v>
      </c>
      <c r="H83" s="55">
        <v>601</v>
      </c>
      <c r="I83" s="55">
        <f t="shared" si="9"/>
        <v>1407.2</v>
      </c>
      <c r="J83" s="55">
        <v>0</v>
      </c>
      <c r="K83" s="36">
        <f t="shared" si="11"/>
        <v>4471.6000000000004</v>
      </c>
      <c r="L83" s="36">
        <f t="shared" si="8"/>
        <v>135.94</v>
      </c>
      <c r="M83" s="36">
        <v>0</v>
      </c>
      <c r="N83" s="36">
        <f t="shared" si="12"/>
        <v>135.94</v>
      </c>
      <c r="O83" s="36">
        <f t="shared" si="10"/>
        <v>4335.66</v>
      </c>
      <c r="P83" s="85">
        <v>0</v>
      </c>
      <c r="Q83" s="14"/>
      <c r="R83" s="14"/>
      <c r="S83" s="14"/>
      <c r="T83" s="14"/>
      <c r="U83" s="14"/>
      <c r="V83" s="14"/>
      <c r="W83" s="14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s="15" customFormat="1" ht="27" customHeight="1" x14ac:dyDescent="0.2">
      <c r="A84" s="178">
        <v>74</v>
      </c>
      <c r="B84" s="32" t="s">
        <v>418</v>
      </c>
      <c r="C84" s="32" t="s">
        <v>139</v>
      </c>
      <c r="D84" s="55">
        <v>75.64</v>
      </c>
      <c r="E84" s="55">
        <v>250</v>
      </c>
      <c r="F84" s="64">
        <v>31</v>
      </c>
      <c r="G84" s="55">
        <f>35</f>
        <v>35</v>
      </c>
      <c r="H84" s="55">
        <f>500</f>
        <v>500</v>
      </c>
      <c r="I84" s="55">
        <f t="shared" si="9"/>
        <v>1439.92</v>
      </c>
      <c r="J84" s="55">
        <v>0</v>
      </c>
      <c r="K84" s="36">
        <f t="shared" si="11"/>
        <v>4569.76</v>
      </c>
      <c r="L84" s="36">
        <f t="shared" si="8"/>
        <v>139.1</v>
      </c>
      <c r="M84" s="36">
        <v>0</v>
      </c>
      <c r="N84" s="36">
        <f t="shared" si="12"/>
        <v>139.1</v>
      </c>
      <c r="O84" s="36">
        <f t="shared" si="10"/>
        <v>4430.66</v>
      </c>
      <c r="P84" s="85">
        <v>0</v>
      </c>
      <c r="Q84" s="14"/>
      <c r="R84" s="14"/>
      <c r="S84" s="14"/>
      <c r="T84" s="14"/>
      <c r="U84" s="14"/>
      <c r="V84" s="14"/>
      <c r="W84" s="14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s="15" customFormat="1" ht="27" customHeight="1" x14ac:dyDescent="0.2">
      <c r="A85" s="178">
        <v>75</v>
      </c>
      <c r="B85" s="53" t="s">
        <v>831</v>
      </c>
      <c r="C85" s="59" t="s">
        <v>845</v>
      </c>
      <c r="D85" s="55">
        <v>78.25</v>
      </c>
      <c r="E85" s="55">
        <v>250</v>
      </c>
      <c r="F85" s="64">
        <v>31</v>
      </c>
      <c r="G85" s="55">
        <v>0</v>
      </c>
      <c r="H85" s="55">
        <v>395</v>
      </c>
      <c r="I85" s="55">
        <v>874.69</v>
      </c>
      <c r="J85" s="55">
        <v>0</v>
      </c>
      <c r="K85" s="36">
        <f t="shared" si="11"/>
        <v>3945.44</v>
      </c>
      <c r="L85" s="36">
        <f t="shared" si="8"/>
        <v>136.24</v>
      </c>
      <c r="M85" s="36">
        <v>0</v>
      </c>
      <c r="N85" s="36">
        <f t="shared" si="12"/>
        <v>136.24</v>
      </c>
      <c r="O85" s="36">
        <f t="shared" si="10"/>
        <v>3809.2</v>
      </c>
      <c r="P85" s="85">
        <v>0</v>
      </c>
      <c r="Q85" s="14"/>
      <c r="R85" s="14"/>
      <c r="S85" s="14"/>
      <c r="T85" s="14"/>
      <c r="U85" s="14"/>
      <c r="V85" s="14"/>
      <c r="W85" s="14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s="15" customFormat="1" ht="27" customHeight="1" thickBot="1" x14ac:dyDescent="0.25">
      <c r="A86" s="178">
        <v>76</v>
      </c>
      <c r="B86" s="86" t="s">
        <v>404</v>
      </c>
      <c r="C86" s="87" t="s">
        <v>141</v>
      </c>
      <c r="D86" s="88">
        <v>74.63</v>
      </c>
      <c r="E86" s="88">
        <v>250</v>
      </c>
      <c r="F86" s="64">
        <v>31</v>
      </c>
      <c r="G86" s="88">
        <v>0</v>
      </c>
      <c r="H86" s="88">
        <f>504</f>
        <v>504</v>
      </c>
      <c r="I86" s="55">
        <v>1369.45</v>
      </c>
      <c r="J86" s="88">
        <v>0</v>
      </c>
      <c r="K86" s="36">
        <f t="shared" si="11"/>
        <v>4436.9799999999996</v>
      </c>
      <c r="L86" s="89">
        <f t="shared" si="8"/>
        <v>136.09</v>
      </c>
      <c r="M86" s="89">
        <v>0</v>
      </c>
      <c r="N86" s="89">
        <f t="shared" si="12"/>
        <v>136.09</v>
      </c>
      <c r="O86" s="89">
        <f t="shared" si="10"/>
        <v>4300.8900000000003</v>
      </c>
      <c r="P86" s="90">
        <v>0</v>
      </c>
      <c r="Q86" s="14"/>
      <c r="R86" s="14"/>
      <c r="S86" s="14"/>
      <c r="T86" s="14"/>
      <c r="U86" s="14"/>
      <c r="V86" s="14"/>
      <c r="W86" s="14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3.5" thickBot="1" x14ac:dyDescent="0.25">
      <c r="A87" s="219" t="s">
        <v>364</v>
      </c>
      <c r="B87" s="220"/>
      <c r="C87" s="220"/>
      <c r="D87" s="220"/>
      <c r="E87" s="94"/>
      <c r="F87" s="95"/>
      <c r="G87" s="83">
        <f t="shared" ref="G87:O87" si="13">SUM(G11:G86)</f>
        <v>1545</v>
      </c>
      <c r="H87" s="83">
        <f t="shared" si="13"/>
        <v>38342</v>
      </c>
      <c r="I87" s="83">
        <f>SUM(I11:I86)</f>
        <v>102478.66</v>
      </c>
      <c r="J87" s="83">
        <f t="shared" si="13"/>
        <v>0</v>
      </c>
      <c r="K87" s="83">
        <f t="shared" si="13"/>
        <v>335699.43</v>
      </c>
      <c r="L87" s="83">
        <f t="shared" si="13"/>
        <v>10313.11</v>
      </c>
      <c r="M87" s="83">
        <f t="shared" si="13"/>
        <v>5938.71</v>
      </c>
      <c r="N87" s="83">
        <f t="shared" si="13"/>
        <v>16251.82</v>
      </c>
      <c r="O87" s="83">
        <f t="shared" si="13"/>
        <v>319447.61</v>
      </c>
      <c r="P87" s="84">
        <f>SUM(P11:P86)</f>
        <v>0</v>
      </c>
      <c r="Q87" s="8"/>
      <c r="R87" s="8"/>
      <c r="S87" s="8"/>
      <c r="T87" s="8"/>
      <c r="U87" s="8"/>
      <c r="V87" s="8"/>
      <c r="W87" s="8"/>
      <c r="X87" s="1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">
      <c r="A88" s="7"/>
      <c r="B88" s="12"/>
      <c r="C88" s="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">
      <c r="A89" s="7"/>
      <c r="B89" s="12"/>
      <c r="C89" s="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1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">
      <c r="A90" s="7"/>
      <c r="B90" s="12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1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">
      <c r="A91" s="7"/>
      <c r="B91" s="12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14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">
      <c r="A92" s="7"/>
      <c r="B92" s="12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14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">
      <c r="A93" s="7"/>
      <c r="B93" s="12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14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">
      <c r="A94" s="7"/>
      <c r="B94" s="12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4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">
      <c r="A95" s="7"/>
      <c r="B95" s="12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1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">
      <c r="A96" s="7"/>
      <c r="B96" s="12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14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">
      <c r="A97" s="7"/>
      <c r="B97" s="12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14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">
      <c r="A98" s="7"/>
      <c r="B98" s="12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14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">
      <c r="A99" s="7"/>
      <c r="B99" s="12"/>
      <c r="C99" s="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14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">
      <c r="A100" s="7"/>
      <c r="B100" s="12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14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">
      <c r="A101" s="7"/>
      <c r="B101" s="12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14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">
      <c r="A102" s="7"/>
      <c r="B102" s="12"/>
      <c r="C102" s="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14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">
      <c r="A103" s="7"/>
      <c r="B103" s="12"/>
      <c r="C103" s="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14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">
      <c r="A104" s="7"/>
      <c r="B104" s="12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14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">
      <c r="A105" s="7"/>
      <c r="B105" s="12"/>
      <c r="C105" s="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4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">
      <c r="A106" s="7"/>
      <c r="B106" s="12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14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">
      <c r="A107" s="7"/>
      <c r="B107" s="12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14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">
      <c r="A108" s="7"/>
      <c r="B108" s="12"/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4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">
      <c r="A109" s="7"/>
      <c r="B109" s="12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4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">
      <c r="A110" s="7"/>
      <c r="B110" s="12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14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">
      <c r="A111" s="7"/>
      <c r="B111" s="12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14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">
      <c r="A112" s="7"/>
      <c r="B112" s="12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4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">
      <c r="A113" s="7"/>
      <c r="B113" s="12"/>
      <c r="C113" s="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4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">
      <c r="A114" s="7"/>
      <c r="B114" s="12"/>
      <c r="C114" s="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4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">
      <c r="A115" s="7"/>
      <c r="B115" s="12"/>
      <c r="C115" s="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1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">
      <c r="A116" s="7"/>
      <c r="B116" s="12"/>
      <c r="C116" s="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4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">
      <c r="A117" s="7"/>
      <c r="B117" s="12"/>
      <c r="C117" s="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14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">
      <c r="A118" s="7"/>
      <c r="B118" s="12"/>
      <c r="C118" s="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14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">
      <c r="A119" s="7"/>
      <c r="B119" s="12"/>
      <c r="C119" s="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14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">
      <c r="A120" s="7"/>
      <c r="B120" s="12"/>
      <c r="C120" s="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14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">
      <c r="A121" s="7"/>
      <c r="B121" s="12"/>
      <c r="C121" s="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14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">
      <c r="A122" s="7"/>
      <c r="B122" s="12"/>
      <c r="C122" s="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14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">
      <c r="A123" s="7"/>
      <c r="B123" s="12"/>
      <c r="C123" s="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14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">
      <c r="A124" s="7"/>
      <c r="B124" s="12"/>
      <c r="C124" s="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14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">
      <c r="A125" s="7"/>
      <c r="B125" s="12"/>
      <c r="C125" s="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14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">
      <c r="A126" s="7"/>
      <c r="B126" s="12"/>
      <c r="C126" s="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14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">
      <c r="A127" s="7"/>
      <c r="B127" s="12"/>
      <c r="C127" s="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14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">
      <c r="A128" s="7"/>
      <c r="B128" s="12"/>
      <c r="C128" s="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14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">
      <c r="A129" s="7"/>
      <c r="B129" s="12"/>
      <c r="C129" s="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14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">
      <c r="A130" s="7"/>
      <c r="B130" s="12"/>
      <c r="C130" s="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14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">
      <c r="A131" s="7"/>
      <c r="B131" s="12"/>
      <c r="C131" s="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14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">
      <c r="A132" s="7"/>
      <c r="B132" s="12"/>
      <c r="C132" s="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14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">
      <c r="A133" s="7"/>
      <c r="B133" s="12"/>
      <c r="C133" s="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14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">
      <c r="A134" s="7"/>
      <c r="B134" s="12"/>
      <c r="C134" s="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4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">
      <c r="A135" s="7"/>
      <c r="B135" s="12"/>
      <c r="C135" s="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14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">
      <c r="A136" s="7"/>
      <c r="B136" s="12"/>
      <c r="C136" s="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14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">
      <c r="A137" s="7"/>
      <c r="B137" s="12"/>
      <c r="C137" s="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14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">
      <c r="A138" s="7"/>
      <c r="B138" s="12"/>
      <c r="C138" s="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14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">
      <c r="A139" s="7"/>
      <c r="B139" s="12"/>
      <c r="C139" s="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14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">
      <c r="A140" s="7"/>
      <c r="B140" s="12"/>
      <c r="C140" s="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14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">
      <c r="A141" s="7"/>
      <c r="B141" s="12"/>
      <c r="C141" s="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4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">
      <c r="A142" s="7"/>
      <c r="B142" s="12"/>
      <c r="C142" s="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14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">
      <c r="A143" s="7"/>
      <c r="B143" s="12"/>
      <c r="C143" s="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4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">
      <c r="A144" s="7"/>
      <c r="B144" s="12"/>
      <c r="C144" s="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14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">
      <c r="A145" s="7"/>
      <c r="B145" s="12"/>
      <c r="C145" s="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14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">
      <c r="A146" s="7"/>
      <c r="B146" s="12"/>
      <c r="C146" s="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14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">
      <c r="A147" s="7"/>
      <c r="B147" s="12"/>
      <c r="C147" s="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14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">
      <c r="A148" s="7"/>
      <c r="B148" s="12"/>
      <c r="C148" s="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14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">
      <c r="A149" s="7"/>
      <c r="B149" s="12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14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">
      <c r="A150" s="7"/>
      <c r="B150" s="12"/>
      <c r="C150" s="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14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">
      <c r="A151" s="7"/>
      <c r="B151" s="12"/>
      <c r="C151" s="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14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">
      <c r="A152" s="7"/>
      <c r="B152" s="12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14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">
      <c r="A153" s="7"/>
      <c r="B153" s="12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14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">
      <c r="A154" s="7"/>
      <c r="B154" s="12"/>
      <c r="C154" s="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14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">
      <c r="A155" s="7"/>
      <c r="B155" s="12"/>
      <c r="C155" s="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14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">
      <c r="A156" s="7"/>
      <c r="B156" s="12"/>
      <c r="C156" s="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14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">
      <c r="A157" s="7"/>
      <c r="B157" s="12"/>
      <c r="C157" s="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14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">
      <c r="A158" s="7"/>
      <c r="B158" s="12"/>
      <c r="C158" s="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14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">
      <c r="A159" s="7"/>
      <c r="B159" s="12"/>
      <c r="C159" s="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4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">
      <c r="A160" s="7"/>
      <c r="B160" s="12"/>
      <c r="C160" s="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14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x14ac:dyDescent="0.2">
      <c r="A161" s="7"/>
      <c r="B161" s="12"/>
      <c r="C161" s="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14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">
      <c r="A162" s="7"/>
      <c r="B162" s="12"/>
      <c r="C162" s="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14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x14ac:dyDescent="0.2">
      <c r="A163" s="7"/>
      <c r="B163" s="12"/>
      <c r="C163" s="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14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x14ac:dyDescent="0.2">
      <c r="A164" s="7"/>
      <c r="B164" s="12"/>
      <c r="C164" s="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14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x14ac:dyDescent="0.2">
      <c r="A165" s="7"/>
      <c r="B165" s="12"/>
      <c r="C165" s="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14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">
      <c r="A166" s="7"/>
      <c r="B166" s="12"/>
      <c r="C166" s="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14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x14ac:dyDescent="0.2">
      <c r="A167" s="7"/>
      <c r="B167" s="12"/>
      <c r="C167" s="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14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">
      <c r="A168" s="7"/>
      <c r="B168" s="12"/>
      <c r="C168" s="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14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x14ac:dyDescent="0.2">
      <c r="A169" s="7"/>
      <c r="B169" s="12"/>
      <c r="C169" s="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14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x14ac:dyDescent="0.2">
      <c r="A170" s="7"/>
      <c r="B170" s="12"/>
      <c r="C170" s="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14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x14ac:dyDescent="0.2">
      <c r="A171" s="7"/>
      <c r="B171" s="12"/>
      <c r="C171" s="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14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x14ac:dyDescent="0.2">
      <c r="A172" s="7"/>
      <c r="B172" s="12"/>
      <c r="C172" s="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14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x14ac:dyDescent="0.2">
      <c r="A173" s="7"/>
      <c r="B173" s="12"/>
      <c r="C173" s="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14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x14ac:dyDescent="0.2">
      <c r="A174" s="7"/>
      <c r="B174" s="12"/>
      <c r="C174" s="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14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x14ac:dyDescent="0.2">
      <c r="A175" s="10"/>
      <c r="B175" s="18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8"/>
      <c r="S175" s="8"/>
      <c r="T175" s="8"/>
      <c r="U175" s="8"/>
      <c r="V175" s="8"/>
      <c r="W175" s="8"/>
      <c r="X175" s="14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x14ac:dyDescent="0.2">
      <c r="A176" s="10"/>
      <c r="B176" s="18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8"/>
      <c r="S176" s="8"/>
      <c r="T176" s="8"/>
      <c r="U176" s="8"/>
      <c r="V176" s="8"/>
      <c r="W176" s="8"/>
      <c r="X176" s="14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x14ac:dyDescent="0.2">
      <c r="A177" s="10"/>
      <c r="B177" s="18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8"/>
      <c r="S177" s="8"/>
      <c r="T177" s="8"/>
      <c r="U177" s="8"/>
      <c r="V177" s="8"/>
      <c r="W177" s="8"/>
      <c r="X177" s="14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x14ac:dyDescent="0.2">
      <c r="A178" s="10"/>
      <c r="B178" s="18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8"/>
      <c r="S178" s="8"/>
      <c r="T178" s="8"/>
      <c r="U178" s="8"/>
      <c r="V178" s="8"/>
      <c r="W178" s="8"/>
      <c r="X178" s="14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x14ac:dyDescent="0.2">
      <c r="A179" s="10"/>
      <c r="B179" s="18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8"/>
      <c r="S179" s="8"/>
      <c r="T179" s="8"/>
      <c r="U179" s="8"/>
      <c r="V179" s="8"/>
      <c r="W179" s="8"/>
      <c r="X179" s="14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x14ac:dyDescent="0.2">
      <c r="A180" s="10"/>
      <c r="B180" s="18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8"/>
      <c r="S180" s="8"/>
      <c r="T180" s="8"/>
      <c r="U180" s="8"/>
      <c r="V180" s="8"/>
      <c r="W180" s="8"/>
      <c r="X180" s="14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x14ac:dyDescent="0.2">
      <c r="A181" s="10"/>
      <c r="B181" s="18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8"/>
      <c r="S181" s="8"/>
      <c r="T181" s="8"/>
      <c r="U181" s="8"/>
      <c r="V181" s="8"/>
      <c r="W181" s="8"/>
      <c r="X181" s="14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x14ac:dyDescent="0.2">
      <c r="A182" s="10"/>
      <c r="B182" s="18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8"/>
      <c r="S182" s="8"/>
      <c r="T182" s="8"/>
      <c r="U182" s="8"/>
      <c r="V182" s="8"/>
      <c r="W182" s="8"/>
      <c r="X182" s="14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x14ac:dyDescent="0.2">
      <c r="A183" s="10"/>
      <c r="B183" s="18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5"/>
      <c r="S183" s="5"/>
      <c r="T183" s="5"/>
      <c r="U183" s="5"/>
      <c r="V183" s="5"/>
      <c r="W183" s="5"/>
      <c r="X183" s="14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x14ac:dyDescent="0.2">
      <c r="A184" s="10"/>
      <c r="B184" s="18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5"/>
      <c r="S184" s="5"/>
      <c r="T184" s="5"/>
      <c r="U184" s="5"/>
      <c r="V184" s="5"/>
      <c r="W184" s="5"/>
      <c r="X184" s="14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x14ac:dyDescent="0.2">
      <c r="A185" s="10"/>
      <c r="B185" s="18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5"/>
      <c r="S185" s="5"/>
      <c r="T185" s="5"/>
      <c r="U185" s="5"/>
      <c r="V185" s="5"/>
      <c r="W185" s="5"/>
      <c r="X185" s="14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x14ac:dyDescent="0.2">
      <c r="A186" s="10"/>
      <c r="B186" s="18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5"/>
      <c r="S186" s="5"/>
      <c r="T186" s="5"/>
      <c r="U186" s="5"/>
      <c r="V186" s="5"/>
      <c r="W186" s="5"/>
      <c r="X186" s="14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x14ac:dyDescent="0.2">
      <c r="A187" s="10"/>
      <c r="B187" s="18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5"/>
      <c r="S187" s="5"/>
      <c r="T187" s="5"/>
      <c r="U187" s="5"/>
      <c r="V187" s="5"/>
      <c r="W187" s="5"/>
      <c r="X187" s="14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x14ac:dyDescent="0.2">
      <c r="A188" s="10"/>
      <c r="B188" s="18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5"/>
      <c r="S188" s="5"/>
      <c r="T188" s="5"/>
      <c r="U188" s="5"/>
      <c r="V188" s="5"/>
      <c r="W188" s="5"/>
      <c r="X188" s="14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x14ac:dyDescent="0.2">
      <c r="A189" s="10"/>
      <c r="B189" s="1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5"/>
      <c r="S189" s="5"/>
      <c r="T189" s="5"/>
      <c r="U189" s="5"/>
      <c r="V189" s="5"/>
      <c r="W189" s="5"/>
      <c r="X189" s="14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x14ac:dyDescent="0.2">
      <c r="A190" s="10"/>
      <c r="B190" s="1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5"/>
      <c r="S190" s="5"/>
      <c r="T190" s="5"/>
      <c r="U190" s="5"/>
      <c r="V190" s="5"/>
      <c r="W190" s="5"/>
      <c r="X190" s="14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x14ac:dyDescent="0.2">
      <c r="A191" s="10"/>
      <c r="B191" s="18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5"/>
      <c r="S191" s="5"/>
      <c r="T191" s="5"/>
      <c r="U191" s="5"/>
      <c r="V191" s="5"/>
      <c r="W191" s="5"/>
      <c r="X191" s="14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x14ac:dyDescent="0.2">
      <c r="A192" s="10"/>
      <c r="B192" s="18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5"/>
      <c r="S192" s="5"/>
      <c r="T192" s="5"/>
      <c r="U192" s="5"/>
      <c r="V192" s="5"/>
      <c r="W192" s="5"/>
      <c r="X192" s="14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x14ac:dyDescent="0.2">
      <c r="A193" s="10"/>
      <c r="B193" s="18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5"/>
      <c r="S193" s="5"/>
      <c r="T193" s="5"/>
      <c r="U193" s="5"/>
      <c r="V193" s="5"/>
      <c r="W193" s="5"/>
      <c r="X193" s="14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x14ac:dyDescent="0.2">
      <c r="A194" s="10"/>
      <c r="B194" s="18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5"/>
      <c r="S194" s="5"/>
      <c r="T194" s="5"/>
      <c r="U194" s="5"/>
      <c r="V194" s="5"/>
      <c r="W194" s="5"/>
      <c r="X194" s="14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x14ac:dyDescent="0.2">
      <c r="A195" s="10"/>
      <c r="B195" s="1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5"/>
      <c r="S195" s="5"/>
      <c r="T195" s="5"/>
      <c r="U195" s="5"/>
      <c r="V195" s="5"/>
      <c r="W195" s="5"/>
      <c r="X195" s="14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x14ac:dyDescent="0.2">
      <c r="A196" s="10"/>
      <c r="B196" s="18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5"/>
      <c r="S196" s="5"/>
      <c r="T196" s="5"/>
      <c r="U196" s="5"/>
      <c r="V196" s="5"/>
      <c r="W196" s="5"/>
      <c r="X196" s="14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x14ac:dyDescent="0.2">
      <c r="A197" s="10"/>
      <c r="B197" s="18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5"/>
      <c r="S197" s="5"/>
      <c r="T197" s="5"/>
      <c r="U197" s="5"/>
      <c r="V197" s="5"/>
      <c r="W197" s="5"/>
      <c r="X197" s="14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x14ac:dyDescent="0.2">
      <c r="A198" s="10"/>
      <c r="B198" s="18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5"/>
      <c r="S198" s="5"/>
      <c r="T198" s="5"/>
      <c r="U198" s="5"/>
      <c r="V198" s="5"/>
      <c r="W198" s="5"/>
      <c r="X198" s="14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x14ac:dyDescent="0.2">
      <c r="A199" s="10"/>
      <c r="B199" s="18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5"/>
      <c r="S199" s="5"/>
      <c r="T199" s="5"/>
      <c r="U199" s="5"/>
      <c r="V199" s="5"/>
      <c r="W199" s="5"/>
      <c r="X199" s="14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x14ac:dyDescent="0.2">
      <c r="A200" s="10"/>
      <c r="B200" s="18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5"/>
      <c r="S200" s="5"/>
      <c r="T200" s="5"/>
      <c r="U200" s="5"/>
      <c r="V200" s="5"/>
      <c r="W200" s="5"/>
      <c r="X200" s="14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x14ac:dyDescent="0.2">
      <c r="A201" s="10"/>
      <c r="B201" s="18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5"/>
      <c r="S201" s="5"/>
      <c r="T201" s="5"/>
      <c r="U201" s="5"/>
      <c r="V201" s="5"/>
      <c r="W201" s="5"/>
      <c r="X201" s="14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x14ac:dyDescent="0.2">
      <c r="A202" s="10"/>
      <c r="B202" s="18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5"/>
      <c r="S202" s="5"/>
      <c r="T202" s="5"/>
      <c r="U202" s="5"/>
      <c r="V202" s="5"/>
      <c r="W202" s="5"/>
      <c r="X202" s="14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x14ac:dyDescent="0.2">
      <c r="A203" s="10"/>
      <c r="B203" s="18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5"/>
      <c r="S203" s="5"/>
      <c r="T203" s="5"/>
      <c r="U203" s="5"/>
      <c r="V203" s="5"/>
      <c r="W203" s="5"/>
      <c r="X203" s="14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x14ac:dyDescent="0.2">
      <c r="A204" s="10"/>
      <c r="B204" s="18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5"/>
      <c r="V204" s="5"/>
      <c r="W204" s="5"/>
      <c r="X204" s="14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x14ac:dyDescent="0.2">
      <c r="A205" s="10"/>
      <c r="B205" s="18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5"/>
      <c r="V205" s="5"/>
      <c r="W205" s="5"/>
      <c r="X205" s="14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x14ac:dyDescent="0.2">
      <c r="A206" s="10"/>
      <c r="B206" s="18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5"/>
      <c r="V206" s="5"/>
      <c r="W206" s="5"/>
      <c r="X206" s="14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x14ac:dyDescent="0.2">
      <c r="A207" s="10"/>
      <c r="B207" s="1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5"/>
      <c r="V207" s="5"/>
      <c r="W207" s="5"/>
      <c r="X207" s="14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x14ac:dyDescent="0.2">
      <c r="A208" s="10"/>
      <c r="B208" s="18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5"/>
      <c r="V208" s="5"/>
      <c r="W208" s="5"/>
      <c r="X208" s="14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x14ac:dyDescent="0.2">
      <c r="A209" s="10"/>
      <c r="B209" s="18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5"/>
      <c r="V209" s="5"/>
      <c r="W209" s="5"/>
      <c r="X209" s="14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x14ac:dyDescent="0.2">
      <c r="A210" s="10"/>
      <c r="B210" s="18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5"/>
      <c r="V210" s="5"/>
      <c r="W210" s="5"/>
      <c r="X210" s="14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x14ac:dyDescent="0.2">
      <c r="A211" s="10"/>
      <c r="B211" s="18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5"/>
      <c r="V211" s="5"/>
      <c r="W211" s="5"/>
      <c r="X211" s="14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x14ac:dyDescent="0.2">
      <c r="A212" s="10"/>
      <c r="B212" s="18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5"/>
      <c r="V212" s="5"/>
      <c r="W212" s="5"/>
      <c r="X212" s="14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x14ac:dyDescent="0.2">
      <c r="A213" s="10"/>
      <c r="B213" s="18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5"/>
      <c r="V213" s="5"/>
      <c r="W213" s="5"/>
      <c r="X213" s="14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x14ac:dyDescent="0.2">
      <c r="A214" s="10"/>
      <c r="B214" s="18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5"/>
      <c r="V214" s="5"/>
      <c r="W214" s="5"/>
      <c r="X214" s="14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x14ac:dyDescent="0.2">
      <c r="A215" s="10"/>
      <c r="B215" s="18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5"/>
      <c r="V215" s="5"/>
      <c r="W215" s="5"/>
      <c r="X215" s="14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x14ac:dyDescent="0.2">
      <c r="A216" s="10"/>
      <c r="B216" s="18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5"/>
      <c r="V216" s="5"/>
      <c r="W216" s="5"/>
      <c r="X216" s="14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x14ac:dyDescent="0.2">
      <c r="A217" s="10"/>
      <c r="B217" s="18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5"/>
      <c r="V217" s="5"/>
      <c r="W217" s="5"/>
      <c r="X217" s="14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x14ac:dyDescent="0.2">
      <c r="A218" s="10"/>
      <c r="B218" s="18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5"/>
      <c r="V218" s="5"/>
      <c r="W218" s="5"/>
      <c r="X218" s="14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x14ac:dyDescent="0.2">
      <c r="A219" s="30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40" x14ac:dyDescent="0.2">
      <c r="A220" s="30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40" x14ac:dyDescent="0.2">
      <c r="A221" s="30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40" x14ac:dyDescent="0.2">
      <c r="A222" s="30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40" x14ac:dyDescent="0.2">
      <c r="A223" s="30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40" x14ac:dyDescent="0.2">
      <c r="A224" s="30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x14ac:dyDescent="0.2">
      <c r="A225" s="30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x14ac:dyDescent="0.2">
      <c r="A226" s="30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x14ac:dyDescent="0.2">
      <c r="A227" s="30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x14ac:dyDescent="0.2">
      <c r="A228" s="30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x14ac:dyDescent="0.2">
      <c r="A229" s="30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x14ac:dyDescent="0.2">
      <c r="A230" s="30"/>
      <c r="B230" s="30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x14ac:dyDescent="0.2">
      <c r="A231" s="30"/>
      <c r="B231" s="30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x14ac:dyDescent="0.2">
      <c r="A232" s="30"/>
      <c r="B232" s="30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x14ac:dyDescent="0.2">
      <c r="A233" s="30"/>
      <c r="B233" s="30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x14ac:dyDescent="0.2">
      <c r="A234" s="30"/>
      <c r="B234" s="30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x14ac:dyDescent="0.2">
      <c r="A235" s="30"/>
      <c r="B235" s="30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x14ac:dyDescent="0.2">
      <c r="A236" s="30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x14ac:dyDescent="0.2">
      <c r="A237" s="30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x14ac:dyDescent="0.2">
      <c r="A238" s="30"/>
      <c r="B238" s="30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x14ac:dyDescent="0.2">
      <c r="A239" s="30"/>
      <c r="B239" s="30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x14ac:dyDescent="0.2">
      <c r="A240" s="30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x14ac:dyDescent="0.2">
      <c r="A241" s="30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x14ac:dyDescent="0.2">
      <c r="A242" s="30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x14ac:dyDescent="0.2">
      <c r="A243" s="30"/>
      <c r="B243" s="30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x14ac:dyDescent="0.2">
      <c r="A244" s="30"/>
      <c r="B244" s="30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x14ac:dyDescent="0.2">
      <c r="A245" s="30"/>
      <c r="B245" s="30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</sheetData>
  <mergeCells count="15">
    <mergeCell ref="A2:P2"/>
    <mergeCell ref="A3:P3"/>
    <mergeCell ref="A4:P4"/>
    <mergeCell ref="A5:P5"/>
    <mergeCell ref="A6:P6"/>
    <mergeCell ref="A7:P7"/>
    <mergeCell ref="D9:D10"/>
    <mergeCell ref="E9:K9"/>
    <mergeCell ref="L9:N9"/>
    <mergeCell ref="O9:O10"/>
    <mergeCell ref="A87:D87"/>
    <mergeCell ref="P9:P10"/>
    <mergeCell ref="A9:A10"/>
    <mergeCell ref="B9:B10"/>
    <mergeCell ref="C9:C10"/>
  </mergeCells>
  <pageMargins left="0.70866141732283472" right="0.70866141732283472" top="1.299212598425197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A29" sqref="A29"/>
    </sheetView>
  </sheetViews>
  <sheetFormatPr baseColWidth="10" defaultRowHeight="12.75" x14ac:dyDescent="0.2"/>
  <cols>
    <col min="1" max="1" width="9.85546875" customWidth="1"/>
    <col min="2" max="2" width="44" customWidth="1"/>
    <col min="3" max="3" width="31.5703125" customWidth="1"/>
    <col min="4" max="4" width="24.85546875" customWidth="1"/>
    <col min="5" max="5" width="27.28515625" customWidth="1"/>
  </cols>
  <sheetData>
    <row r="2" spans="1:5" x14ac:dyDescent="0.2">
      <c r="A2" s="230" t="s">
        <v>1059</v>
      </c>
      <c r="B2" s="230"/>
      <c r="C2" s="230"/>
      <c r="D2" s="230"/>
      <c r="E2" s="230"/>
    </row>
    <row r="3" spans="1:5" x14ac:dyDescent="0.2">
      <c r="A3" s="215" t="s">
        <v>1060</v>
      </c>
      <c r="B3" s="215"/>
      <c r="C3" s="215"/>
      <c r="D3" s="215"/>
      <c r="E3" s="215"/>
    </row>
    <row r="4" spans="1:5" x14ac:dyDescent="0.2">
      <c r="A4" s="214" t="s">
        <v>1061</v>
      </c>
      <c r="B4" s="214"/>
      <c r="C4" s="214"/>
      <c r="D4" s="214"/>
      <c r="E4" s="214"/>
    </row>
    <row r="5" spans="1:5" x14ac:dyDescent="0.2">
      <c r="A5" s="231" t="s">
        <v>1062</v>
      </c>
      <c r="B5" s="231"/>
      <c r="C5" s="231"/>
      <c r="D5" s="231"/>
      <c r="E5" s="231"/>
    </row>
    <row r="6" spans="1:5" x14ac:dyDescent="0.2">
      <c r="A6" s="231" t="s">
        <v>1063</v>
      </c>
      <c r="B6" s="231"/>
      <c r="C6" s="231"/>
      <c r="D6" s="231"/>
      <c r="E6" s="231"/>
    </row>
    <row r="7" spans="1:5" x14ac:dyDescent="0.2">
      <c r="A7" s="232" t="s">
        <v>1064</v>
      </c>
      <c r="B7" s="232"/>
      <c r="C7" s="232"/>
      <c r="D7" s="232"/>
      <c r="E7" s="232"/>
    </row>
    <row r="8" spans="1:5" ht="13.5" thickBot="1" x14ac:dyDescent="0.25">
      <c r="A8" s="233"/>
      <c r="B8" s="233"/>
      <c r="C8" s="233"/>
      <c r="D8" s="233"/>
      <c r="E8" s="233"/>
    </row>
    <row r="9" spans="1:5" ht="13.5" thickBot="1" x14ac:dyDescent="0.25">
      <c r="A9" s="234" t="s">
        <v>7</v>
      </c>
      <c r="B9" s="235" t="s">
        <v>11</v>
      </c>
      <c r="C9" s="235" t="s">
        <v>1065</v>
      </c>
      <c r="D9" s="236" t="s">
        <v>12</v>
      </c>
      <c r="E9" s="237" t="s">
        <v>1066</v>
      </c>
    </row>
    <row r="10" spans="1:5" x14ac:dyDescent="0.2">
      <c r="A10" s="238"/>
      <c r="B10" s="239"/>
      <c r="C10" s="240"/>
      <c r="D10" s="241"/>
      <c r="E10" s="242"/>
    </row>
    <row r="11" spans="1:5" x14ac:dyDescent="0.2">
      <c r="A11" s="243">
        <v>1</v>
      </c>
      <c r="B11" s="244"/>
      <c r="C11" s="245"/>
      <c r="D11" s="245"/>
      <c r="E11" s="246"/>
    </row>
    <row r="12" spans="1:5" x14ac:dyDescent="0.2">
      <c r="A12" s="243">
        <v>2</v>
      </c>
      <c r="B12" s="247" t="s">
        <v>1067</v>
      </c>
      <c r="C12" s="248"/>
      <c r="D12" s="248"/>
      <c r="E12" s="249"/>
    </row>
    <row r="13" spans="1:5" x14ac:dyDescent="0.2">
      <c r="A13" s="243">
        <v>3</v>
      </c>
      <c r="B13" s="250"/>
      <c r="C13" s="251"/>
      <c r="D13" s="251"/>
      <c r="E13" s="252"/>
    </row>
    <row r="14" spans="1:5" x14ac:dyDescent="0.2">
      <c r="A14" s="243">
        <v>4</v>
      </c>
      <c r="B14" s="253"/>
      <c r="C14" s="254"/>
      <c r="D14" s="254"/>
      <c r="E14" s="255"/>
    </row>
    <row r="15" spans="1:5" x14ac:dyDescent="0.2">
      <c r="A15" s="243">
        <v>5</v>
      </c>
      <c r="B15" s="256"/>
      <c r="C15" s="256"/>
      <c r="D15" s="256"/>
      <c r="E15" s="257"/>
    </row>
    <row r="16" spans="1:5" x14ac:dyDescent="0.2">
      <c r="A16" s="243">
        <v>6</v>
      </c>
      <c r="B16" s="256"/>
      <c r="C16" s="256"/>
      <c r="D16" s="256"/>
      <c r="E16" s="257"/>
    </row>
    <row r="17" spans="1:5" x14ac:dyDescent="0.2">
      <c r="A17" s="243">
        <v>7</v>
      </c>
      <c r="B17" s="256"/>
      <c r="C17" s="256"/>
      <c r="D17" s="256"/>
      <c r="E17" s="257"/>
    </row>
    <row r="18" spans="1:5" x14ac:dyDescent="0.2">
      <c r="A18" s="243">
        <v>8</v>
      </c>
      <c r="B18" s="256"/>
      <c r="C18" s="256"/>
      <c r="D18" s="256"/>
      <c r="E18" s="257"/>
    </row>
    <row r="19" spans="1:5" x14ac:dyDescent="0.2">
      <c r="A19" s="258">
        <v>9</v>
      </c>
      <c r="B19" s="256"/>
      <c r="C19" s="256"/>
      <c r="D19" s="256"/>
      <c r="E19" s="257"/>
    </row>
    <row r="20" spans="1:5" x14ac:dyDescent="0.2">
      <c r="A20" s="243">
        <v>10</v>
      </c>
      <c r="B20" s="256"/>
      <c r="C20" s="256"/>
      <c r="D20" s="256"/>
      <c r="E20" s="257"/>
    </row>
    <row r="21" spans="1:5" x14ac:dyDescent="0.2">
      <c r="A21" s="243">
        <v>11</v>
      </c>
      <c r="B21" s="256"/>
      <c r="C21" s="256"/>
      <c r="D21" s="256"/>
      <c r="E21" s="257"/>
    </row>
    <row r="22" spans="1:5" x14ac:dyDescent="0.2">
      <c r="A22" s="259">
        <v>12</v>
      </c>
      <c r="B22" s="256"/>
      <c r="C22" s="256"/>
      <c r="D22" s="256"/>
      <c r="E22" s="257"/>
    </row>
    <row r="23" spans="1:5" x14ac:dyDescent="0.2">
      <c r="A23" s="243">
        <v>13</v>
      </c>
      <c r="B23" s="256"/>
      <c r="C23" s="256"/>
      <c r="D23" s="256"/>
      <c r="E23" s="260"/>
    </row>
    <row r="24" spans="1:5" x14ac:dyDescent="0.2">
      <c r="A24" s="243">
        <v>14</v>
      </c>
      <c r="B24" s="244"/>
      <c r="C24" s="261"/>
      <c r="D24" s="261"/>
      <c r="E24" s="262"/>
    </row>
    <row r="25" spans="1:5" x14ac:dyDescent="0.2">
      <c r="A25" s="258">
        <v>15</v>
      </c>
      <c r="B25" s="244"/>
      <c r="C25" s="263"/>
      <c r="D25" s="264"/>
      <c r="E25" s="265"/>
    </row>
    <row r="26" spans="1:5" x14ac:dyDescent="0.2">
      <c r="A26" s="243">
        <v>16</v>
      </c>
      <c r="B26" s="244"/>
      <c r="C26" s="263"/>
      <c r="D26" s="263"/>
      <c r="E26" s="265"/>
    </row>
    <row r="27" spans="1:5" x14ac:dyDescent="0.2">
      <c r="A27" s="243">
        <v>17</v>
      </c>
      <c r="B27" s="244"/>
      <c r="C27" s="263"/>
      <c r="D27" s="263"/>
      <c r="E27" s="265"/>
    </row>
    <row r="28" spans="1:5" x14ac:dyDescent="0.2">
      <c r="A28" s="259">
        <v>18</v>
      </c>
      <c r="B28" s="244"/>
      <c r="C28" s="263"/>
      <c r="D28" s="263"/>
      <c r="E28" s="265"/>
    </row>
    <row r="29" spans="1:5" x14ac:dyDescent="0.2">
      <c r="A29" s="259">
        <v>19</v>
      </c>
      <c r="B29" s="244"/>
      <c r="C29" s="263"/>
      <c r="D29" s="263"/>
      <c r="E29" s="265"/>
    </row>
    <row r="30" spans="1:5" x14ac:dyDescent="0.2">
      <c r="A30" s="259">
        <v>20</v>
      </c>
      <c r="B30" s="244"/>
      <c r="C30" s="263"/>
      <c r="D30" s="263"/>
      <c r="E30" s="265"/>
    </row>
  </sheetData>
  <mergeCells count="12">
    <mergeCell ref="A9:A10"/>
    <mergeCell ref="B9:B10"/>
    <mergeCell ref="C9:C10"/>
    <mergeCell ref="D9:D10"/>
    <mergeCell ref="E9:E10"/>
    <mergeCell ref="B12:E14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  </vt:lpstr>
      <vt:lpstr>RENGLON 031 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ANA PAOLA</dc:creator>
  <cp:lastModifiedBy>aegonzalez</cp:lastModifiedBy>
  <cp:lastPrinted>2019-02-07T15:43:57Z</cp:lastPrinted>
  <dcterms:created xsi:type="dcterms:W3CDTF">2013-11-29T23:12:09Z</dcterms:created>
  <dcterms:modified xsi:type="dcterms:W3CDTF">2019-02-13T22:02:38Z</dcterms:modified>
</cp:coreProperties>
</file>