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39\UIP_compartida\2019\INFORMACION PUBLICA DE OFICIO\1. DESPACHO SUPERIOR\2. FEBRERO\"/>
    </mc:Choice>
  </mc:AlternateContent>
  <bookViews>
    <workbookView xWindow="0" yWindow="0" windowWidth="28800" windowHeight="12435" tabRatio="513" activeTab="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011'!$B$9:$R$61</definedName>
    <definedName name="_xlnm._FilterDatabase" localSheetId="2" hidden="1">'RENGLON 021'!$B$9:$N$55</definedName>
    <definedName name="_xlnm._FilterDatabase" localSheetId="3" hidden="1">'RENGLON 029'!$A$9:$I$67</definedName>
    <definedName name="_xlnm.Print_Area" localSheetId="0">'RENGLON 011'!$A$1:$S$71</definedName>
    <definedName name="_xlnm.Print_Area" localSheetId="1">'RENGLON 022'!$A$1:$P$10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P62" i="1" l="1"/>
  <c r="N62" i="1"/>
  <c r="J11" i="3"/>
  <c r="F72" i="4" l="1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D72" i="4"/>
  <c r="D71" i="4"/>
  <c r="E69" i="4"/>
  <c r="D69" i="4"/>
  <c r="D68" i="4" l="1"/>
  <c r="F11" i="4"/>
  <c r="M39" i="2" l="1"/>
  <c r="M23" i="2"/>
  <c r="O57" i="1" l="1"/>
  <c r="O53" i="1"/>
  <c r="N47" i="1"/>
  <c r="P47" i="1" s="1"/>
  <c r="O52" i="1"/>
  <c r="O45" i="1"/>
  <c r="O43" i="1"/>
  <c r="O42" i="1"/>
  <c r="O40" i="1"/>
  <c r="O30" i="1"/>
  <c r="O27" i="1"/>
  <c r="O26" i="1"/>
  <c r="O22" i="1"/>
  <c r="O19" i="1"/>
  <c r="N27" i="1" l="1"/>
  <c r="N26" i="1"/>
  <c r="N44" i="1"/>
  <c r="N61" i="1"/>
  <c r="N60" i="1"/>
  <c r="N59" i="1"/>
  <c r="N58" i="1"/>
  <c r="P58" i="1" s="1"/>
  <c r="N55" i="1"/>
  <c r="N46" i="1"/>
  <c r="N51" i="1"/>
  <c r="N48" i="1"/>
  <c r="N45" i="1"/>
  <c r="N43" i="1"/>
  <c r="N42" i="1"/>
  <c r="N41" i="1"/>
  <c r="N40" i="1"/>
  <c r="N39" i="1"/>
  <c r="N38" i="1"/>
  <c r="N35" i="1"/>
  <c r="N34" i="1"/>
  <c r="N32" i="1"/>
  <c r="N31" i="1"/>
  <c r="N30" i="1"/>
  <c r="N28" i="1"/>
  <c r="P28" i="1" s="1"/>
  <c r="N24" i="1"/>
  <c r="N23" i="1"/>
  <c r="N20" i="1"/>
  <c r="N19" i="1"/>
  <c r="N17" i="1"/>
  <c r="N16" i="1"/>
  <c r="N15" i="1"/>
  <c r="N14" i="1"/>
  <c r="N13" i="1"/>
  <c r="N12" i="1"/>
  <c r="N11" i="1"/>
  <c r="P11" i="1" l="1"/>
  <c r="P20" i="1" l="1"/>
  <c r="P27" i="1"/>
  <c r="P26" i="1"/>
  <c r="K26" i="2" l="1"/>
  <c r="M26" i="2" s="1"/>
  <c r="K52" i="2"/>
  <c r="M52" i="2" s="1"/>
  <c r="P44" i="1" l="1"/>
  <c r="P46" i="1" l="1"/>
  <c r="P59" i="1" l="1"/>
  <c r="K53" i="2"/>
  <c r="M53" i="2" s="1"/>
  <c r="K14" i="2" l="1"/>
  <c r="M14" i="2" s="1"/>
  <c r="E34" i="2" l="1"/>
  <c r="K34" i="2" s="1"/>
  <c r="M34" i="2" s="1"/>
  <c r="E24" i="2"/>
  <c r="K24" i="2" s="1"/>
  <c r="M24" i="2" s="1"/>
  <c r="K40" i="2"/>
  <c r="M40" i="2" s="1"/>
  <c r="J14" i="3" l="1"/>
  <c r="K18" i="2" l="1"/>
  <c r="M18" i="2" s="1"/>
  <c r="P60" i="1" l="1"/>
  <c r="K55" i="2" l="1"/>
  <c r="M55" i="2" s="1"/>
  <c r="K22" i="2"/>
  <c r="M22" i="2" s="1"/>
  <c r="K41" i="2"/>
  <c r="M41" i="2" s="1"/>
  <c r="K11" i="2"/>
  <c r="M11" i="2" s="1"/>
  <c r="K46" i="2"/>
  <c r="M46" i="2" s="1"/>
  <c r="K31" i="2"/>
  <c r="M31" i="2" s="1"/>
  <c r="K15" i="2"/>
  <c r="M15" i="2" s="1"/>
  <c r="K32" i="2"/>
  <c r="M32" i="2" s="1"/>
  <c r="K35" i="2"/>
  <c r="M35" i="2" s="1"/>
  <c r="K29" i="2"/>
  <c r="M29" i="2" s="1"/>
  <c r="K33" i="2"/>
  <c r="M33" i="2" s="1"/>
  <c r="K50" i="2"/>
  <c r="M50" i="2" s="1"/>
  <c r="K45" i="2"/>
  <c r="M45" i="2" s="1"/>
  <c r="K47" i="2"/>
  <c r="M47" i="2" s="1"/>
  <c r="K42" i="2"/>
  <c r="M42" i="2" s="1"/>
  <c r="K43" i="2"/>
  <c r="M43" i="2" s="1"/>
  <c r="K37" i="2"/>
  <c r="M37" i="2" s="1"/>
  <c r="K36" i="2"/>
  <c r="M36" i="2" s="1"/>
  <c r="K38" i="2"/>
  <c r="M38" i="2" s="1"/>
  <c r="K27" i="2"/>
  <c r="M27" i="2" s="1"/>
  <c r="K13" i="2"/>
  <c r="M13" i="2" s="1"/>
  <c r="K49" i="2"/>
  <c r="M49" i="2" s="1"/>
  <c r="K25" i="2"/>
  <c r="M25" i="2" s="1"/>
  <c r="K30" i="2"/>
  <c r="M30" i="2" s="1"/>
  <c r="K19" i="2"/>
  <c r="M19" i="2" s="1"/>
  <c r="K20" i="2"/>
  <c r="M20" i="2" s="1"/>
  <c r="K17" i="2"/>
  <c r="M17" i="2" s="1"/>
  <c r="K28" i="2"/>
  <c r="M28" i="2" s="1"/>
  <c r="K16" i="2"/>
  <c r="M16" i="2" s="1"/>
  <c r="K12" i="2"/>
  <c r="M12" i="2" s="1"/>
  <c r="E21" i="2"/>
  <c r="E48" i="2"/>
  <c r="K48" i="2" s="1"/>
  <c r="M48" i="2" s="1"/>
  <c r="P14" i="1"/>
  <c r="P61" i="1"/>
  <c r="P19" i="1"/>
  <c r="P55" i="1"/>
  <c r="P51" i="1"/>
  <c r="P48" i="1"/>
  <c r="P45" i="1"/>
  <c r="P43" i="1"/>
  <c r="P42" i="1"/>
  <c r="P41" i="1"/>
  <c r="P40" i="1"/>
  <c r="P38" i="1"/>
  <c r="P35" i="1"/>
  <c r="P34" i="1"/>
  <c r="P32" i="1"/>
  <c r="P31" i="1"/>
  <c r="P30" i="1"/>
  <c r="P24" i="1"/>
  <c r="P23" i="1"/>
  <c r="P17" i="1"/>
  <c r="P16" i="1"/>
  <c r="P15" i="1"/>
  <c r="P12" i="1"/>
  <c r="P13" i="1"/>
  <c r="P39" i="1" l="1"/>
  <c r="K21" i="2"/>
  <c r="M21" i="2" s="1"/>
  <c r="E54" i="1" l="1"/>
  <c r="N54" i="1" l="1"/>
  <c r="P54" i="1" s="1"/>
  <c r="E51" i="2" l="1"/>
  <c r="K51" i="2" s="1"/>
  <c r="M51" i="2" s="1"/>
  <c r="E54" i="2"/>
  <c r="K54" i="2" s="1"/>
  <c r="M54" i="2" s="1"/>
  <c r="E44" i="2"/>
  <c r="K44" i="2" s="1"/>
  <c r="M44" i="2" s="1"/>
  <c r="K57" i="1" l="1"/>
  <c r="H53" i="1"/>
  <c r="G50" i="1"/>
  <c r="G37" i="1"/>
  <c r="G36" i="1"/>
  <c r="G25" i="1"/>
  <c r="E57" i="1"/>
  <c r="E56" i="1"/>
  <c r="E18" i="1"/>
  <c r="E49" i="1"/>
  <c r="N49" i="1" s="1"/>
  <c r="E52" i="1"/>
  <c r="E50" i="1"/>
  <c r="N50" i="1" s="1"/>
  <c r="E36" i="1"/>
  <c r="N36" i="1" s="1"/>
  <c r="E33" i="1"/>
  <c r="E29" i="1"/>
  <c r="E25" i="1"/>
  <c r="E22" i="1"/>
  <c r="E21" i="1"/>
  <c r="N57" i="1" l="1"/>
  <c r="P57" i="1" s="1"/>
  <c r="N29" i="1"/>
  <c r="P29" i="1" s="1"/>
  <c r="N33" i="1"/>
  <c r="P33" i="1" s="1"/>
  <c r="N37" i="1"/>
  <c r="P37" i="1" s="1"/>
  <c r="N21" i="1"/>
  <c r="P21" i="1" s="1"/>
  <c r="N52" i="1"/>
  <c r="P52" i="1" s="1"/>
  <c r="N56" i="1"/>
  <c r="P56" i="1" s="1"/>
  <c r="N22" i="1"/>
  <c r="P22" i="1" s="1"/>
  <c r="N53" i="1"/>
  <c r="P53" i="1" s="1"/>
  <c r="N25" i="1"/>
  <c r="P25" i="1" s="1"/>
  <c r="N18" i="1"/>
  <c r="P18" i="1" s="1"/>
  <c r="P49" i="1"/>
  <c r="P50" i="1"/>
  <c r="P36" i="1"/>
</calcChain>
</file>

<file path=xl/comments1.xml><?xml version="1.0" encoding="utf-8"?>
<comments xmlns="http://schemas.openxmlformats.org/spreadsheetml/2006/main">
  <authors>
    <author>Invitado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<sst xmlns="http://schemas.openxmlformats.org/spreadsheetml/2006/main" count="422" uniqueCount="256">
  <si>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</si>
  <si>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</si>
  <si>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</si>
  <si>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</si>
  <si>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</si>
  <si>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</si>
  <si>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</si>
  <si>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</si>
  <si>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</si>
  <si>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</si>
  <si>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</si>
  <si>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</si>
  <si>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</si>
  <si>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</si>
  <si>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</si>
  <si>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</si>
  <si>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</si>
  <si>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</si>
  <si>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</si>
  <si>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</si>
  <si>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</si>
  <si>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</si>
  <si>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</si>
  <si>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</si>
  <si>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</si>
  <si>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</si>
  <si>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</si>
  <si>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</si>
  <si>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</si>
  <si>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</si>
  <si>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</si>
  <si>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</si>
  <si>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</si>
  <si>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</si>
  <si>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</si>
  <si>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</si>
  <si>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</si>
  <si>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</si>
  <si>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</si>
  <si>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</si>
  <si>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</si>
  <si>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</si>
  <si>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</si>
  <si>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</si>
  <si>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</si>
  <si>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</si>
  <si>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</si>
  <si>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</si>
  <si>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</si>
  <si>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</si>
  <si>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</si>
  <si>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</si>
  <si>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</si>
  <si>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</si>
  <si>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</si>
  <si>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</si>
  <si>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</si>
  <si>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</si>
  <si>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</si>
  <si>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</si>
  <si>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</si>
  <si>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</si>
  <si>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</si>
  <si>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</si>
  <si>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</si>
  <si>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</si>
  <si>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</si>
  <si>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</si>
  <si>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</si>
  <si>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</si>
  <si>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</si>
  <si>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</si>
  <si>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ANTONIO CUPERTINO PEREIRA PORRES</t>
  </si>
  <si>
    <t>JUAN CARLOS EZEQUIEL ALONZO PONCIANO</t>
  </si>
  <si>
    <t>COSTO DE BOLETO</t>
  </si>
  <si>
    <t>MONTO VIÁTICOS</t>
  </si>
  <si>
    <t>MINISTRO</t>
  </si>
  <si>
    <t>VICEMINISTRO</t>
  </si>
  <si>
    <t>DOMINGO GUMERCINDO VASQUEZ ACEITUNO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</si>
  <si>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</si>
  <si>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</si>
  <si>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</si>
  <si>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</si>
  <si>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</si>
  <si>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</si>
  <si>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</si>
  <si>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</si>
  <si>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</si>
  <si>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</si>
  <si>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</si>
  <si>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</si>
  <si>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</si>
  <si>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</si>
  <si>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</si>
  <si>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</si>
  <si>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</si>
  <si>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</si>
  <si>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</si>
  <si>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</si>
  <si>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</si>
  <si>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</si>
  <si>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</si>
  <si>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</si>
  <si>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</si>
  <si>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</si>
  <si>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</si>
  <si>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</si>
  <si>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</si>
  <si>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</si>
  <si>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</si>
  <si>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</si>
  <si>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</si>
  <si>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</si>
  <si>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</si>
  <si>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</si>
  <si>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</si>
  <si>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</si>
  <si>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</si>
  <si>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</si>
  <si>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</si>
  <si>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</si>
  <si>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</si>
  <si>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</si>
  <si>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</si>
  <si>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</si>
  <si>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</si>
  <si>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</si>
  <si>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</si>
  <si>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</si>
  <si>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</si>
  <si>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</si>
  <si>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</si>
  <si>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</si>
  <si>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</si>
  <si>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</si>
  <si>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</si>
  <si>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</si>
  <si>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</si>
  <si>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</si>
  <si>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</si>
  <si>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</si>
  <si>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</si>
  <si>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</si>
  <si>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</si>
  <si>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</si>
  <si>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</si>
  <si>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KENNIA DE LOS ANGELES MONZÓN LÓPEZ</t>
  </si>
  <si>
    <t>ANA ELIZABETH GARCIA MERIDA</t>
  </si>
  <si>
    <t>CARMEN MARIA  CATALAN LOPEZ</t>
  </si>
  <si>
    <t xml:space="preserve">LESLIE MELANIE JAZMIN GALEANO MORALES </t>
  </si>
  <si>
    <t>RECONOCIMIENTO DE GASTOS</t>
  </si>
  <si>
    <t>AJUSTE AL SALARIO</t>
  </si>
  <si>
    <t>MARIO SAUL DE LEON HIP</t>
  </si>
  <si>
    <t>MONTO DE TRANSPORTE Según  Resolución  No. 1-2018.</t>
  </si>
  <si>
    <t>DALILA MARIBEL VELIZ PINEDA GARCIA</t>
  </si>
  <si>
    <t>EDWIN RANDOLFO CHAVEZ TAKS</t>
  </si>
  <si>
    <t>ANDREA MARIA SALGUERO BUCARO</t>
  </si>
  <si>
    <t xml:space="preserve">AUXILIAR PROFESIONAL ADMINISTRATIVO I </t>
  </si>
  <si>
    <t>MONTO DE TRANSPORTE Según  Resolución  No. 1-2018.*</t>
  </si>
  <si>
    <t>SUCELY MARIA DE LOS ANGELES  CHACÓN PALMA</t>
  </si>
  <si>
    <t>ARISTIDES ESTUARDO FLORES ROJAS</t>
  </si>
  <si>
    <t>MONTO TRASPORTE</t>
  </si>
  <si>
    <t>SILVIA MARIA TIRIQUIZ MEJIA</t>
  </si>
  <si>
    <t>DORIAN ALEJANDRO DE LEÓN QUEVEDO</t>
  </si>
  <si>
    <t>THELMA GABRIELA FIGUEROA VIVAR</t>
  </si>
  <si>
    <t>ANDREA ISABEL FIGUEROA ARGUETA</t>
  </si>
  <si>
    <t>RAQUEL EUGENIA MENDOZA LINARES</t>
  </si>
  <si>
    <t>JUNIOR ALEXANDER CHAJÓN TEPEU</t>
  </si>
  <si>
    <t>CARLOS ERNESTO GARRIDO REYNA</t>
  </si>
  <si>
    <t>REINA LUCY SALAZAR ESTRADA</t>
  </si>
  <si>
    <t>ISIS GABRIELA OROZCO ALVARADO</t>
  </si>
  <si>
    <t>ROLANDO RUÍZ RAMÍREZ</t>
  </si>
  <si>
    <t>MEHALCAR ALBERTO ALVAREZ MEDINA</t>
  </si>
  <si>
    <t>SERGIO LIONEL SOSA MORALES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</si>
  <si>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</si>
  <si>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</si>
  <si>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</si>
  <si>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</si>
  <si>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</si>
  <si>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</si>
  <si>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</si>
  <si>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</si>
  <si>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PAOLA JANETH REYES CARRILLO</t>
  </si>
  <si>
    <t>LAZARO QUELEX YOC</t>
  </si>
  <si>
    <t>MARIANO SICAY CRUZ</t>
  </si>
  <si>
    <t>BONO VACACIONAL</t>
  </si>
  <si>
    <t>MYNOR OSWALDO MARRPQUIN DE LEON</t>
  </si>
  <si>
    <t>JESSICA DINORA LOPEZ LOPEZ</t>
  </si>
  <si>
    <t>OBSERVACIONES</t>
  </si>
  <si>
    <t>JUAN CARLOS PATZAN MORALES</t>
  </si>
  <si>
    <t>AROLDO RAMOS GARCIA</t>
  </si>
  <si>
    <t>WENDY KARENINA RAMIREZ VALLADARES</t>
  </si>
  <si>
    <t>ELDER DE JESUS SUCHITE VARGAS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</si>
  <si>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</si>
  <si>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</si>
  <si>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</si>
  <si>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</si>
  <si>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</si>
  <si>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</si>
  <si>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>CARLOS FERNANDO  PAZ GARCIA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</si>
  <si>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</si>
  <si>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</si>
  <si>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</si>
  <si>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</si>
  <si>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</si>
  <si>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</si>
  <si>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</si>
  <si>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</si>
  <si>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</si>
  <si>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</si>
  <si>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</si>
  <si>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KATERIN ALEJANDRA  SANTIZO LOPEZ 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</si>
  <si>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</si>
  <si>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</si>
  <si>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</si>
  <si>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</si>
  <si>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</si>
  <si>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</si>
  <si>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</si>
  <si>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</si>
  <si>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</si>
  <si>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</si>
  <si>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</si>
  <si>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</si>
  <si>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</si>
  <si>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</si>
  <si>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</si>
  <si>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GLADYS ELIZABETH PALALA GALVEZ</t>
  </si>
  <si>
    <t>EMILY PAOLA CALDERON AGUILAR</t>
  </si>
  <si>
    <t>JOSE ARTURO MORALES QUEZADA</t>
  </si>
  <si>
    <t>GERSON RENE FLORES CABRERA</t>
  </si>
  <si>
    <t xml:space="preserve">ZUJAELL GUADALUPE  CASTELLANOS GARCIA </t>
  </si>
  <si>
    <t>FLORIDALMA CARRILLO CABRERA*</t>
  </si>
  <si>
    <t>VERNON ZADY AYALA RAMOS**</t>
  </si>
  <si>
    <t>** PAGO DEL 1 AL 17 DE FEBRERO 2019</t>
  </si>
  <si>
    <t>* PAGO DEL PERIODO DEL 9 AL 31 DE ENERO Y EL MES DE FEBRERO 2019</t>
  </si>
  <si>
    <t>ERVIN SAUL CIFUENTES SAMAYOA***</t>
  </si>
  <si>
    <t>***PAGO DEL 15 AL 31 DE ENERO Y EL MES DE FEBRERO 2019</t>
  </si>
  <si>
    <t>SAUL ABELARDO ESTRADA CHACON</t>
  </si>
  <si>
    <t>PAOLA GABRIELA HERNANDEZ TRUJILLO****</t>
  </si>
  <si>
    <t>LILIAN VERONICA HERNANDEZ DE LEON****</t>
  </si>
  <si>
    <t>****PAGO DEL 23 AL 31 DE ENERO Y EL MES DE FEBRERO 2019</t>
  </si>
  <si>
    <t>DIRECTOR EJECUTIVO IV</t>
  </si>
  <si>
    <t>VERNON ZADY  AYALA RAMOS *</t>
  </si>
  <si>
    <t>*PERIODO DEL  18 AL 28 DE FEBRERO Y SE REALIZARA PAGO EN NOMINA DEL MES DE MARZO</t>
  </si>
  <si>
    <t>ALAIN  ASTOLFO  CIFUENTES CHAVARRIA</t>
  </si>
  <si>
    <t>MARIO ROLANDO GODINEZ MENDEZ</t>
  </si>
  <si>
    <t>KAREN LISBETH ORTIZ BOLAÑOS DE DUBON*</t>
  </si>
  <si>
    <t>* Pago del 08 al 31 de enero y el mes de febrero 2019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</si>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</sst>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8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44" fontId="5" fillId="0" borderId="0" xfId="5" applyAlignment="1">
      <alignment horizontal="right"/>
    </xf>
    <xf numFmtId="0" fontId="14" fillId="3" borderId="5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4" fontId="5" fillId="0" borderId="0" xfId="5" applyAlignment="1">
      <alignment horizontal="right" wrapText="1"/>
    </xf>
    <xf numFmtId="0" fontId="14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5" fillId="0" borderId="0" xfId="8" applyFont="1" applyBorder="1" applyAlignment="1"/>
    <xf numFmtId="0" fontId="1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1" fillId="4" borderId="0" xfId="5" applyFont="1" applyFill="1" applyBorder="1"/>
    <xf numFmtId="44" fontId="21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20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20" fillId="0" borderId="0" xfId="22" applyFont="1" applyBorder="1" applyAlignment="1">
      <alignment horizontal="right" vertical="center" wrapText="1"/>
    </xf>
    <xf numFmtId="44" fontId="5" fillId="0" borderId="0" xfId="5" applyFont="1" applyFill="1" applyBorder="1" applyAlignment="1">
      <alignment horizontal="right" vertical="center"/>
    </xf>
    <xf numFmtId="44" fontId="21" fillId="4" borderId="0" xfId="0" applyNumberFormat="1" applyFont="1" applyFill="1" applyBorder="1" applyAlignment="1">
      <alignment vertical="center"/>
    </xf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44" fontId="14" fillId="3" borderId="5" xfId="5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44" fontId="14" fillId="3" borderId="2" xfId="5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2" fillId="4" borderId="3" xfId="7" applyFont="1" applyFill="1" applyBorder="1" applyAlignment="1">
      <alignment vertical="center" wrapText="1"/>
    </xf>
    <xf numFmtId="44" fontId="24" fillId="4" borderId="3" xfId="6" applyNumberFormat="1" applyFont="1" applyFill="1" applyBorder="1" applyAlignment="1">
      <alignment vertical="center"/>
    </xf>
    <xf numFmtId="2" fontId="22" fillId="4" borderId="0" xfId="0" applyNumberFormat="1" applyFont="1" applyFill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vertical="center" wrapText="1"/>
    </xf>
    <xf numFmtId="0" fontId="27" fillId="4" borderId="1" xfId="7" applyFont="1" applyFill="1" applyBorder="1" applyAlignment="1">
      <alignment vertical="center" wrapText="1"/>
    </xf>
    <xf numFmtId="44" fontId="28" fillId="7" borderId="1" xfId="6" applyFont="1" applyFill="1" applyBorder="1" applyAlignment="1" applyProtection="1">
      <alignment vertical="center" wrapText="1"/>
    </xf>
    <xf numFmtId="44" fontId="28" fillId="4" borderId="1" xfId="6" applyFont="1" applyFill="1" applyBorder="1" applyAlignment="1" applyProtection="1">
      <alignment vertical="center" wrapText="1"/>
    </xf>
    <xf numFmtId="164" fontId="27" fillId="4" borderId="1" xfId="0" applyNumberFormat="1" applyFont="1" applyFill="1" applyBorder="1" applyAlignment="1">
      <alignment wrapText="1"/>
    </xf>
    <xf numFmtId="44" fontId="26" fillId="4" borderId="1" xfId="5" applyFont="1" applyFill="1" applyBorder="1" applyAlignment="1">
      <alignment wrapText="1"/>
    </xf>
    <xf numFmtId="44" fontId="27" fillId="0" borderId="1" xfId="5" applyFont="1" applyBorder="1" applyAlignment="1">
      <alignment wrapText="1"/>
    </xf>
    <xf numFmtId="0" fontId="27" fillId="4" borderId="1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vertical="center" wrapText="1"/>
    </xf>
    <xf numFmtId="0" fontId="28" fillId="0" borderId="1" xfId="7" applyFont="1" applyFill="1" applyBorder="1" applyAlignment="1">
      <alignment vertical="center" wrapText="1"/>
    </xf>
    <xf numFmtId="44" fontId="28" fillId="0" borderId="1" xfId="6" applyFont="1" applyFill="1" applyBorder="1" applyAlignment="1" applyProtection="1">
      <alignment vertical="center" wrapText="1"/>
    </xf>
    <xf numFmtId="44" fontId="27" fillId="4" borderId="1" xfId="5" applyFont="1" applyFill="1" applyBorder="1" applyAlignment="1">
      <alignment wrapText="1"/>
    </xf>
    <xf numFmtId="0" fontId="26" fillId="4" borderId="1" xfId="20" applyFont="1" applyFill="1" applyBorder="1" applyAlignment="1">
      <alignment vertical="center" wrapText="1"/>
    </xf>
    <xf numFmtId="0" fontId="27" fillId="4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44" fontId="26" fillId="4" borderId="1" xfId="6" applyFont="1" applyFill="1" applyBorder="1" applyAlignment="1" applyProtection="1">
      <alignment vertical="center" wrapText="1"/>
    </xf>
    <xf numFmtId="0" fontId="29" fillId="4" borderId="1" xfId="7" applyFont="1" applyFill="1" applyBorder="1" applyAlignment="1">
      <alignment vertical="center" wrapText="1"/>
    </xf>
    <xf numFmtId="166" fontId="27" fillId="4" borderId="1" xfId="0" applyNumberFormat="1" applyFont="1" applyFill="1" applyBorder="1" applyAlignment="1">
      <alignment wrapText="1"/>
    </xf>
    <xf numFmtId="168" fontId="27" fillId="4" borderId="1" xfId="21" applyFont="1" applyFill="1" applyBorder="1" applyAlignment="1">
      <alignment vertical="center" wrapText="1"/>
    </xf>
    <xf numFmtId="0" fontId="29" fillId="4" borderId="1" xfId="0" applyFont="1" applyFill="1" applyBorder="1" applyAlignment="1">
      <alignment vertical="center" wrapText="1"/>
    </xf>
    <xf numFmtId="44" fontId="28" fillId="4" borderId="1" xfId="6" applyFont="1" applyFill="1" applyBorder="1" applyAlignment="1">
      <alignment vertical="center" wrapText="1"/>
    </xf>
    <xf numFmtId="169" fontId="28" fillId="4" borderId="1" xfId="3" applyNumberFormat="1" applyFont="1" applyFill="1" applyBorder="1" applyAlignment="1" applyProtection="1">
      <alignment vertical="center" wrapText="1"/>
    </xf>
    <xf numFmtId="168" fontId="28" fillId="0" borderId="1" xfId="7" applyNumberFormat="1" applyFont="1" applyFill="1" applyBorder="1" applyAlignment="1">
      <alignment vertical="center" wrapText="1"/>
    </xf>
    <xf numFmtId="44" fontId="27" fillId="0" borderId="1" xfId="5" applyFont="1" applyBorder="1"/>
    <xf numFmtId="44" fontId="27" fillId="4" borderId="1" xfId="5" applyFont="1" applyFill="1" applyBorder="1" applyAlignment="1">
      <alignment vertical="center"/>
    </xf>
    <xf numFmtId="49" fontId="0" fillId="0" borderId="0" xfId="5" applyNumberFormat="1" applyFont="1" applyAlignment="1">
      <alignment vertical="top" wrapText="1"/>
    </xf>
    <xf numFmtId="0" fontId="28" fillId="4" borderId="1" xfId="7" applyFont="1" applyFill="1" applyBorder="1" applyAlignment="1">
      <alignment horizontal="left" vertical="center" wrapText="1"/>
    </xf>
    <xf numFmtId="44" fontId="28" fillId="4" borderId="1" xfId="19" applyFont="1" applyFill="1" applyBorder="1" applyAlignment="1" applyProtection="1">
      <alignment horizontal="right" vertical="center" wrapText="1"/>
    </xf>
    <xf numFmtId="44" fontId="28" fillId="4" borderId="1" xfId="19" applyFont="1" applyFill="1" applyBorder="1" applyAlignment="1" applyProtection="1">
      <alignment vertical="center" wrapText="1"/>
    </xf>
    <xf numFmtId="44" fontId="28" fillId="4" borderId="1" xfId="19" applyFont="1" applyFill="1" applyBorder="1" applyAlignment="1" applyProtection="1">
      <alignment vertical="center"/>
    </xf>
    <xf numFmtId="0" fontId="27" fillId="4" borderId="1" xfId="0" applyFont="1" applyFill="1" applyBorder="1" applyAlignment="1">
      <alignment vertical="center"/>
    </xf>
    <xf numFmtId="168" fontId="28" fillId="4" borderId="1" xfId="7" applyNumberFormat="1" applyFont="1" applyFill="1" applyBorder="1" applyAlignment="1">
      <alignment horizontal="left" vertical="center" wrapText="1"/>
    </xf>
    <xf numFmtId="44" fontId="28" fillId="4" borderId="1" xfId="17" applyFont="1" applyFill="1" applyBorder="1" applyAlignment="1" applyProtection="1">
      <alignment horizontal="right" vertical="center"/>
    </xf>
    <xf numFmtId="44" fontId="28" fillId="4" borderId="1" xfId="17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vertical="center"/>
    </xf>
    <xf numFmtId="44" fontId="26" fillId="4" borderId="1" xfId="17" applyFont="1" applyFill="1" applyBorder="1" applyAlignment="1" applyProtection="1">
      <alignment horizontal="right" vertical="center"/>
    </xf>
    <xf numFmtId="44" fontId="26" fillId="4" borderId="1" xfId="17" applyFont="1" applyFill="1" applyBorder="1" applyAlignment="1" applyProtection="1">
      <alignment horizontal="center" vertical="center"/>
    </xf>
    <xf numFmtId="44" fontId="28" fillId="0" borderId="1" xfId="6" applyFont="1" applyFill="1" applyBorder="1" applyAlignment="1" applyProtection="1">
      <alignment vertical="center"/>
    </xf>
    <xf numFmtId="44" fontId="27" fillId="4" borderId="1" xfId="17" applyFont="1" applyFill="1" applyBorder="1" applyAlignment="1" applyProtection="1">
      <alignment horizontal="center" vertical="center"/>
    </xf>
    <xf numFmtId="0" fontId="27" fillId="4" borderId="0" xfId="0" applyFont="1" applyFill="1"/>
    <xf numFmtId="44" fontId="26" fillId="4" borderId="1" xfId="17" applyFont="1" applyFill="1" applyBorder="1" applyAlignment="1" applyProtection="1">
      <alignment horizontal="right" vertical="center" wrapText="1"/>
    </xf>
    <xf numFmtId="44" fontId="28" fillId="4" borderId="1" xfId="17" applyFont="1" applyFill="1" applyBorder="1" applyAlignment="1" applyProtection="1">
      <alignment horizontal="center" vertical="center" wrapText="1"/>
    </xf>
    <xf numFmtId="44" fontId="26" fillId="4" borderId="1" xfId="17" applyFont="1" applyFill="1" applyBorder="1" applyAlignment="1" applyProtection="1">
      <alignment horizontal="center" vertical="center" wrapText="1"/>
    </xf>
    <xf numFmtId="44" fontId="29" fillId="4" borderId="1" xfId="6" applyFont="1" applyFill="1" applyBorder="1" applyAlignment="1">
      <alignment horizontal="right" vertical="center"/>
    </xf>
    <xf numFmtId="44" fontId="28" fillId="4" borderId="1" xfId="19" applyFont="1" applyFill="1" applyBorder="1" applyAlignment="1">
      <alignment horizontal="right" vertical="center"/>
    </xf>
    <xf numFmtId="44" fontId="28" fillId="4" borderId="1" xfId="19" applyFont="1" applyFill="1" applyBorder="1" applyAlignment="1" applyProtection="1">
      <alignment horizontal="right" vertical="center"/>
    </xf>
    <xf numFmtId="44" fontId="28" fillId="4" borderId="1" xfId="19" applyFont="1" applyFill="1" applyBorder="1" applyAlignment="1">
      <alignment horizontal="right" vertical="center" wrapText="1"/>
    </xf>
    <xf numFmtId="44" fontId="28" fillId="4" borderId="1" xfId="18" applyFont="1" applyFill="1" applyBorder="1" applyAlignment="1" applyProtection="1">
      <alignment horizontal="right" vertical="center" wrapText="1"/>
    </xf>
    <xf numFmtId="44" fontId="28" fillId="4" borderId="1" xfId="18" applyFont="1" applyFill="1" applyBorder="1" applyAlignment="1" applyProtection="1">
      <alignment vertical="center"/>
    </xf>
    <xf numFmtId="44" fontId="28" fillId="4" borderId="1" xfId="18" applyFont="1" applyFill="1" applyBorder="1" applyAlignment="1">
      <alignment horizontal="right" vertical="center" wrapText="1"/>
    </xf>
    <xf numFmtId="44" fontId="26" fillId="4" borderId="1" xfId="17" applyFont="1" applyFill="1" applyBorder="1" applyAlignment="1">
      <alignment horizontal="center" vertical="center"/>
    </xf>
    <xf numFmtId="165" fontId="28" fillId="4" borderId="1" xfId="3" applyNumberFormat="1" applyFont="1" applyFill="1" applyBorder="1" applyAlignment="1">
      <alignment vertical="center"/>
    </xf>
    <xf numFmtId="44" fontId="27" fillId="0" borderId="1" xfId="5" applyFont="1" applyBorder="1" applyAlignment="1">
      <alignment vertical="center"/>
    </xf>
    <xf numFmtId="0" fontId="26" fillId="4" borderId="1" xfId="7" applyFont="1" applyFill="1" applyBorder="1" applyAlignment="1">
      <alignment horizontal="left" vertical="center" wrapText="1"/>
    </xf>
    <xf numFmtId="44" fontId="26" fillId="4" borderId="1" xfId="19" applyFont="1" applyFill="1" applyBorder="1" applyAlignment="1">
      <alignment vertical="center"/>
    </xf>
    <xf numFmtId="44" fontId="28" fillId="4" borderId="1" xfId="19" applyFont="1" applyFill="1" applyBorder="1" applyAlignment="1">
      <alignment vertical="center"/>
    </xf>
    <xf numFmtId="44" fontId="28" fillId="4" borderId="1" xfId="6" applyFont="1" applyFill="1" applyBorder="1" applyAlignment="1" applyProtection="1">
      <alignment horizontal="left" vertical="center"/>
    </xf>
    <xf numFmtId="44" fontId="26" fillId="4" borderId="1" xfId="6" applyFont="1" applyFill="1" applyBorder="1" applyAlignment="1" applyProtection="1">
      <alignment horizontal="right" vertical="center"/>
    </xf>
    <xf numFmtId="44" fontId="27" fillId="4" borderId="1" xfId="0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164" fontId="27" fillId="4" borderId="1" xfId="0" applyNumberFormat="1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horizontal="right" vertical="center"/>
    </xf>
    <xf numFmtId="44" fontId="26" fillId="4" borderId="1" xfId="5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4" borderId="0" xfId="7" applyFont="1" applyFill="1" applyBorder="1" applyAlignment="1">
      <alignment vertical="center" wrapText="1"/>
    </xf>
    <xf numFmtId="44" fontId="30" fillId="0" borderId="0" xfId="5" applyFont="1" applyAlignment="1">
      <alignment wrapText="1"/>
    </xf>
    <xf numFmtId="0" fontId="6" fillId="4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/>
    </xf>
    <xf numFmtId="0" fontId="25" fillId="6" borderId="14" xfId="0" applyFont="1" applyFill="1" applyBorder="1" applyAlignment="1">
      <alignment horizontal="center" vertical="center"/>
    </xf>
    <xf numFmtId="44" fontId="5" fillId="4" borderId="1" xfId="5" applyFill="1" applyBorder="1"/>
    <xf numFmtId="168" fontId="28" fillId="4" borderId="0" xfId="7" applyNumberFormat="1" applyFont="1" applyFill="1" applyBorder="1" applyAlignment="1">
      <alignment horizontal="left" vertical="center" wrapText="1"/>
    </xf>
    <xf numFmtId="44" fontId="27" fillId="4" borderId="0" xfId="5" applyFont="1" applyFill="1" applyBorder="1" applyAlignment="1">
      <alignment vertical="center"/>
    </xf>
    <xf numFmtId="0" fontId="6" fillId="0" borderId="0" xfId="0" applyFont="1"/>
    <xf numFmtId="14" fontId="0" fillId="0" borderId="0" xfId="0" applyNumberFormat="1"/>
    <xf numFmtId="0" fontId="6" fillId="9" borderId="15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4" fontId="32" fillId="0" borderId="3" xfId="10" applyFont="1" applyFill="1" applyBorder="1" applyAlignment="1">
      <alignment horizontal="justify" vertical="center" wrapText="1"/>
    </xf>
    <xf numFmtId="44" fontId="32" fillId="0" borderId="3" xfId="10" applyFont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32" fillId="0" borderId="3" xfId="10" applyFont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4" fontId="32" fillId="0" borderId="1" xfId="10" applyFont="1" applyFill="1" applyBorder="1" applyAlignment="1">
      <alignment horizontal="justify" vertical="center" wrapText="1"/>
    </xf>
    <xf numFmtId="44" fontId="32" fillId="0" borderId="1" xfId="10" applyFont="1" applyBorder="1" applyAlignment="1">
      <alignment horizontal="justify" vertical="center"/>
    </xf>
    <xf numFmtId="44" fontId="6" fillId="0" borderId="1" xfId="10" applyFont="1" applyBorder="1" applyAlignment="1">
      <alignment horizontal="justify" vertical="center"/>
    </xf>
    <xf numFmtId="44" fontId="32" fillId="0" borderId="1" xfId="10" applyFont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4" fontId="14" fillId="3" borderId="5" xfId="5" applyFont="1" applyFill="1" applyBorder="1" applyAlignment="1">
      <alignment horizontal="center" vertical="center" wrapText="1"/>
    </xf>
    <xf numFmtId="44" fontId="14" fillId="3" borderId="2" xfId="5" applyFont="1" applyFill="1" applyBorder="1" applyAlignment="1">
      <alignment horizontal="center" vertical="center" wrapText="1"/>
    </xf>
    <xf numFmtId="49" fontId="0" fillId="0" borderId="0" xfId="5" applyNumberFormat="1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4" fontId="14" fillId="3" borderId="11" xfId="5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44" fontId="5" fillId="3" borderId="5" xfId="5" applyFill="1" applyBorder="1" applyAlignment="1">
      <alignment horizontal="center" vertical="center" wrapText="1"/>
    </xf>
    <xf numFmtId="44" fontId="5" fillId="3" borderId="2" xfId="5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44" fontId="31" fillId="3" borderId="5" xfId="5" applyFont="1" applyFill="1" applyBorder="1" applyAlignment="1">
      <alignment horizontal="center" vertical="center" wrapText="1"/>
    </xf>
    <xf numFmtId="44" fontId="31" fillId="3" borderId="2" xfId="5" applyFont="1" applyFill="1" applyBorder="1" applyAlignment="1">
      <alignment horizontal="center" vertical="center" wrapText="1"/>
    </xf>
    <xf numFmtId="44" fontId="5" fillId="3" borderId="13" xfId="5" applyFill="1" applyBorder="1" applyAlignment="1">
      <alignment horizontal="center" vertical="center" wrapText="1"/>
    </xf>
    <xf numFmtId="44" fontId="5" fillId="3" borderId="7" xfId="5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</cellXfs>
  <cellStyles count="24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2 3" xfId="23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3192556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190500</xdr:rowOff>
    </xdr:from>
    <xdr:to>
      <xdr:col>1</xdr:col>
      <xdr:colOff>2909552</xdr:colOff>
      <xdr:row>6</xdr:row>
      <xdr:rowOff>66675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00"/>
          <a:ext cx="280477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123825</xdr:rowOff>
    </xdr:from>
    <xdr:to>
      <xdr:col>1</xdr:col>
      <xdr:colOff>1411804</xdr:colOff>
      <xdr:row>6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199282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31"/>
  <sheetViews>
    <sheetView view="pageBreakPreview" topLeftCell="A4"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0.5703125" customWidth="1"/>
    <col min="2" max="2" width="7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30.85546875" style="14" customWidth="1"/>
    <col min="19" max="19" width="18" customWidth="1"/>
  </cols>
  <sheetData>
    <row r="2" spans="2:20" ht="19.5" customHeight="1" x14ac:dyDescent="0.3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20" ht="19.5" x14ac:dyDescent="0.3">
      <c r="B3" s="152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2:20" ht="19.5" customHeight="1" x14ac:dyDescent="0.25">
      <c r="B4" s="153" t="s">
        <v>23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2:20" x14ac:dyDescent="0.2">
      <c r="B5" s="154" t="s">
        <v>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2:20" ht="14.25" customHeight="1" x14ac:dyDescent="0.2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2:20" ht="14.25" customHeight="1" x14ac:dyDescent="0.2">
      <c r="B7" s="143">
        <v>43524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2:20" ht="13.5" thickBot="1" x14ac:dyDescent="0.25">
      <c r="B8" s="10"/>
      <c r="C8" s="5"/>
    </row>
    <row r="9" spans="2:20" s="9" customFormat="1" ht="13.5" customHeight="1" x14ac:dyDescent="0.2">
      <c r="B9" s="144" t="s">
        <v>4</v>
      </c>
      <c r="C9" s="146" t="s">
        <v>22</v>
      </c>
      <c r="D9" s="146" t="s">
        <v>9</v>
      </c>
      <c r="E9" s="148" t="s">
        <v>10</v>
      </c>
      <c r="F9" s="36"/>
      <c r="G9" s="148" t="s">
        <v>14</v>
      </c>
      <c r="H9" s="148"/>
      <c r="I9" s="148"/>
      <c r="J9" s="148"/>
      <c r="K9" s="148"/>
      <c r="L9" s="148"/>
      <c r="M9" s="148"/>
      <c r="N9" s="148"/>
      <c r="O9" s="148" t="s">
        <v>12</v>
      </c>
      <c r="P9" s="148" t="s">
        <v>13</v>
      </c>
      <c r="Q9" s="148" t="s">
        <v>158</v>
      </c>
      <c r="R9" s="146" t="s">
        <v>75</v>
      </c>
      <c r="S9" s="141" t="s">
        <v>74</v>
      </c>
    </row>
    <row r="10" spans="2:20" s="9" customFormat="1" ht="40.5" customHeight="1" x14ac:dyDescent="0.2">
      <c r="B10" s="145"/>
      <c r="C10" s="147"/>
      <c r="D10" s="147"/>
      <c r="E10" s="149"/>
      <c r="F10" s="40" t="s">
        <v>24</v>
      </c>
      <c r="G10" s="40" t="s">
        <v>15</v>
      </c>
      <c r="H10" s="40" t="s">
        <v>16</v>
      </c>
      <c r="I10" s="40" t="s">
        <v>11</v>
      </c>
      <c r="J10" s="40" t="s">
        <v>17</v>
      </c>
      <c r="K10" s="40" t="s">
        <v>18</v>
      </c>
      <c r="L10" s="40" t="s">
        <v>19</v>
      </c>
      <c r="M10" s="40" t="s">
        <v>21</v>
      </c>
      <c r="N10" s="40" t="s">
        <v>5</v>
      </c>
      <c r="O10" s="149"/>
      <c r="P10" s="149"/>
      <c r="Q10" s="149"/>
      <c r="R10" s="147"/>
      <c r="S10" s="142"/>
    </row>
    <row r="11" spans="2:20" s="56" customFormat="1" ht="15.75" x14ac:dyDescent="0.2">
      <c r="B11" s="57">
        <v>1</v>
      </c>
      <c r="C11" s="48" t="s">
        <v>192</v>
      </c>
      <c r="D11" s="76" t="s">
        <v>76</v>
      </c>
      <c r="E11" s="77">
        <v>17500</v>
      </c>
      <c r="F11" s="101">
        <v>0</v>
      </c>
      <c r="G11" s="78">
        <v>6000</v>
      </c>
      <c r="H11" s="77">
        <v>375</v>
      </c>
      <c r="I11" s="79">
        <v>250</v>
      </c>
      <c r="J11" s="77">
        <v>6000</v>
      </c>
      <c r="K11" s="101">
        <v>0</v>
      </c>
      <c r="L11" s="77">
        <v>12000</v>
      </c>
      <c r="M11" s="101">
        <v>0</v>
      </c>
      <c r="N11" s="74">
        <f>SUM(E11:M11)</f>
        <v>42125</v>
      </c>
      <c r="O11" s="74">
        <v>6739</v>
      </c>
      <c r="P11" s="74">
        <f>N11-O11</f>
        <v>35386</v>
      </c>
      <c r="Q11" s="102">
        <v>0</v>
      </c>
      <c r="R11" s="102">
        <v>0</v>
      </c>
      <c r="S11" s="102">
        <v>0</v>
      </c>
      <c r="T11" s="55"/>
    </row>
    <row r="12" spans="2:20" s="56" customFormat="1" ht="16.5" customHeight="1" x14ac:dyDescent="0.2">
      <c r="B12" s="57">
        <v>2</v>
      </c>
      <c r="C12" s="48" t="s">
        <v>27</v>
      </c>
      <c r="D12" s="76" t="s">
        <v>77</v>
      </c>
      <c r="E12" s="77">
        <v>12773</v>
      </c>
      <c r="F12" s="101">
        <v>0</v>
      </c>
      <c r="G12" s="78">
        <v>6000</v>
      </c>
      <c r="H12" s="77">
        <v>375</v>
      </c>
      <c r="I12" s="79">
        <v>250</v>
      </c>
      <c r="J12" s="77">
        <v>5000</v>
      </c>
      <c r="K12" s="101">
        <v>0</v>
      </c>
      <c r="L12" s="77">
        <v>12000</v>
      </c>
      <c r="M12" s="101">
        <v>0</v>
      </c>
      <c r="N12" s="74">
        <f t="shared" ref="N12:N62" si="0">SUM(E12:M12)</f>
        <v>36398</v>
      </c>
      <c r="O12" s="109">
        <v>5462.22</v>
      </c>
      <c r="P12" s="74">
        <f>N12-O12</f>
        <v>30935.78</v>
      </c>
      <c r="Q12" s="102">
        <v>0</v>
      </c>
      <c r="R12" s="102">
        <v>0</v>
      </c>
      <c r="S12" s="102">
        <v>0</v>
      </c>
      <c r="T12" s="55"/>
    </row>
    <row r="13" spans="2:20" s="56" customFormat="1" ht="16.5" customHeight="1" x14ac:dyDescent="0.2">
      <c r="B13" s="57">
        <v>3</v>
      </c>
      <c r="C13" s="80" t="s">
        <v>141</v>
      </c>
      <c r="D13" s="76" t="s">
        <v>77</v>
      </c>
      <c r="E13" s="77">
        <v>12773</v>
      </c>
      <c r="F13" s="101">
        <v>0</v>
      </c>
      <c r="G13" s="78">
        <v>6000</v>
      </c>
      <c r="H13" s="77"/>
      <c r="I13" s="79">
        <v>250</v>
      </c>
      <c r="J13" s="77">
        <v>5000</v>
      </c>
      <c r="K13" s="101">
        <v>0</v>
      </c>
      <c r="L13" s="77">
        <v>12000</v>
      </c>
      <c r="M13" s="101">
        <v>0</v>
      </c>
      <c r="N13" s="74">
        <f t="shared" si="0"/>
        <v>36023</v>
      </c>
      <c r="O13" s="109">
        <v>5390.03</v>
      </c>
      <c r="P13" s="74">
        <f t="shared" ref="P13:P61" si="1">N13-O13</f>
        <v>30632.97</v>
      </c>
      <c r="Q13" s="102">
        <v>0</v>
      </c>
      <c r="R13" s="102">
        <v>0</v>
      </c>
      <c r="S13" s="102">
        <v>0</v>
      </c>
      <c r="T13" s="55"/>
    </row>
    <row r="14" spans="2:20" s="56" customFormat="1" ht="33" customHeight="1" x14ac:dyDescent="0.2">
      <c r="B14" s="57">
        <v>4</v>
      </c>
      <c r="C14" s="76" t="s">
        <v>142</v>
      </c>
      <c r="D14" s="81" t="s">
        <v>138</v>
      </c>
      <c r="E14" s="82">
        <v>3295</v>
      </c>
      <c r="F14" s="101"/>
      <c r="G14" s="83">
        <v>1800</v>
      </c>
      <c r="H14" s="101">
        <v>375</v>
      </c>
      <c r="I14" s="79">
        <v>250</v>
      </c>
      <c r="J14" s="101">
        <v>1800</v>
      </c>
      <c r="K14" s="101">
        <v>0</v>
      </c>
      <c r="L14" s="101">
        <v>0</v>
      </c>
      <c r="M14" s="101">
        <v>0</v>
      </c>
      <c r="N14" s="74">
        <f t="shared" si="0"/>
        <v>7520</v>
      </c>
      <c r="O14" s="109">
        <v>1379.58</v>
      </c>
      <c r="P14" s="74">
        <f>N14-O14</f>
        <v>6140.42</v>
      </c>
      <c r="Q14" s="102">
        <v>0</v>
      </c>
      <c r="R14" s="102">
        <v>0</v>
      </c>
      <c r="S14" s="102">
        <v>0</v>
      </c>
    </row>
    <row r="15" spans="2:20" s="56" customFormat="1" ht="16.5" customHeight="1" x14ac:dyDescent="0.2">
      <c r="B15" s="57">
        <v>5</v>
      </c>
      <c r="C15" s="48" t="s">
        <v>227</v>
      </c>
      <c r="D15" s="76" t="s">
        <v>77</v>
      </c>
      <c r="E15" s="77">
        <v>12773</v>
      </c>
      <c r="F15" s="101">
        <v>0</v>
      </c>
      <c r="G15" s="78">
        <v>6000</v>
      </c>
      <c r="H15" s="77">
        <v>375</v>
      </c>
      <c r="I15" s="79">
        <v>250</v>
      </c>
      <c r="J15" s="77">
        <v>5000</v>
      </c>
      <c r="K15" s="101">
        <v>0</v>
      </c>
      <c r="L15" s="77">
        <v>12000</v>
      </c>
      <c r="M15" s="101">
        <v>0</v>
      </c>
      <c r="N15" s="74">
        <f t="shared" si="0"/>
        <v>36398</v>
      </c>
      <c r="O15" s="102">
        <v>5462.22</v>
      </c>
      <c r="P15" s="74">
        <f>N15-O15</f>
        <v>30935.78</v>
      </c>
      <c r="Q15" s="102">
        <v>0</v>
      </c>
      <c r="R15" s="102">
        <v>0</v>
      </c>
      <c r="S15" s="102">
        <v>0</v>
      </c>
      <c r="T15" s="55"/>
    </row>
    <row r="16" spans="2:20" s="56" customFormat="1" ht="16.5" customHeight="1" x14ac:dyDescent="0.2">
      <c r="B16" s="57">
        <v>6</v>
      </c>
      <c r="C16" s="76" t="s">
        <v>78</v>
      </c>
      <c r="D16" s="81" t="s">
        <v>26</v>
      </c>
      <c r="E16" s="85">
        <v>8216</v>
      </c>
      <c r="F16" s="101">
        <v>0</v>
      </c>
      <c r="G16" s="83">
        <v>5000</v>
      </c>
      <c r="H16" s="101">
        <v>0</v>
      </c>
      <c r="I16" s="79">
        <v>250</v>
      </c>
      <c r="J16" s="83">
        <v>2500</v>
      </c>
      <c r="K16" s="101">
        <v>0</v>
      </c>
      <c r="L16" s="101">
        <v>0</v>
      </c>
      <c r="M16" s="101">
        <v>0</v>
      </c>
      <c r="N16" s="74">
        <f t="shared" si="0"/>
        <v>15966</v>
      </c>
      <c r="O16" s="102">
        <v>3497.79</v>
      </c>
      <c r="P16" s="74">
        <f t="shared" si="1"/>
        <v>12468.21</v>
      </c>
      <c r="Q16" s="102">
        <v>0</v>
      </c>
      <c r="R16" s="102">
        <v>0</v>
      </c>
      <c r="S16" s="102">
        <v>0</v>
      </c>
      <c r="T16" s="55"/>
    </row>
    <row r="17" spans="2:20" s="56" customFormat="1" ht="16.5" customHeight="1" x14ac:dyDescent="0.2">
      <c r="B17" s="57">
        <v>7</v>
      </c>
      <c r="C17" s="76" t="s">
        <v>45</v>
      </c>
      <c r="D17" s="81" t="s">
        <v>26</v>
      </c>
      <c r="E17" s="85">
        <v>8216</v>
      </c>
      <c r="F17" s="101">
        <v>0</v>
      </c>
      <c r="G17" s="83">
        <v>5000</v>
      </c>
      <c r="H17" s="86">
        <v>375</v>
      </c>
      <c r="I17" s="79">
        <v>250</v>
      </c>
      <c r="J17" s="83">
        <v>2500</v>
      </c>
      <c r="K17" s="101">
        <v>0</v>
      </c>
      <c r="L17" s="101">
        <v>0</v>
      </c>
      <c r="M17" s="101">
        <v>0</v>
      </c>
      <c r="N17" s="74">
        <f t="shared" si="0"/>
        <v>16341</v>
      </c>
      <c r="O17" s="102">
        <v>3585.7</v>
      </c>
      <c r="P17" s="74">
        <f t="shared" si="1"/>
        <v>12755.3</v>
      </c>
      <c r="Q17" s="102">
        <v>0</v>
      </c>
      <c r="R17" s="102">
        <v>0</v>
      </c>
      <c r="S17" s="102">
        <v>0</v>
      </c>
      <c r="T17" s="55"/>
    </row>
    <row r="18" spans="2:20" s="89" customFormat="1" ht="16.5" customHeight="1" x14ac:dyDescent="0.25">
      <c r="B18" s="57">
        <v>8</v>
      </c>
      <c r="C18" s="48" t="s">
        <v>98</v>
      </c>
      <c r="D18" s="48" t="s">
        <v>37</v>
      </c>
      <c r="E18" s="83">
        <f>3525</f>
        <v>3525</v>
      </c>
      <c r="F18" s="101">
        <v>0</v>
      </c>
      <c r="G18" s="83">
        <v>1800</v>
      </c>
      <c r="H18" s="88">
        <v>375</v>
      </c>
      <c r="I18" s="79">
        <v>250</v>
      </c>
      <c r="J18" s="101">
        <v>1800</v>
      </c>
      <c r="K18" s="101">
        <v>0</v>
      </c>
      <c r="L18" s="101">
        <v>0</v>
      </c>
      <c r="M18" s="101">
        <v>0</v>
      </c>
      <c r="N18" s="74">
        <f t="shared" si="0"/>
        <v>7750</v>
      </c>
      <c r="O18" s="109">
        <v>1328.33</v>
      </c>
      <c r="P18" s="74">
        <f>N18-O18</f>
        <v>6421.67</v>
      </c>
      <c r="Q18" s="102">
        <v>0</v>
      </c>
      <c r="R18" s="102">
        <v>0</v>
      </c>
      <c r="S18" s="102">
        <v>0</v>
      </c>
    </row>
    <row r="19" spans="2:20" s="89" customFormat="1" ht="16.5" customHeight="1" x14ac:dyDescent="0.25">
      <c r="B19" s="57">
        <v>9</v>
      </c>
      <c r="C19" s="48" t="s">
        <v>95</v>
      </c>
      <c r="D19" s="48" t="s">
        <v>25</v>
      </c>
      <c r="E19" s="83">
        <v>10261</v>
      </c>
      <c r="F19" s="101">
        <v>0</v>
      </c>
      <c r="G19" s="83">
        <v>5000</v>
      </c>
      <c r="H19" s="88">
        <v>375</v>
      </c>
      <c r="I19" s="79">
        <v>250</v>
      </c>
      <c r="J19" s="83">
        <v>4000</v>
      </c>
      <c r="K19" s="101">
        <v>0</v>
      </c>
      <c r="L19" s="101">
        <v>0</v>
      </c>
      <c r="M19" s="101">
        <v>0</v>
      </c>
      <c r="N19" s="74">
        <f t="shared" si="0"/>
        <v>19886</v>
      </c>
      <c r="O19" s="109">
        <f>7489.56-3072.76</f>
        <v>4416.8</v>
      </c>
      <c r="P19" s="74">
        <f>N19-O19</f>
        <v>15469.2</v>
      </c>
      <c r="Q19" s="102">
        <v>0</v>
      </c>
      <c r="R19" s="102">
        <v>0</v>
      </c>
      <c r="S19" s="102">
        <v>0</v>
      </c>
    </row>
    <row r="20" spans="2:20" s="56" customFormat="1" ht="16.5" customHeight="1" x14ac:dyDescent="0.2">
      <c r="B20" s="57">
        <v>10</v>
      </c>
      <c r="C20" s="48" t="s">
        <v>182</v>
      </c>
      <c r="D20" s="81" t="s">
        <v>25</v>
      </c>
      <c r="E20" s="83">
        <v>10261</v>
      </c>
      <c r="F20" s="101">
        <v>0</v>
      </c>
      <c r="G20" s="91">
        <v>5000</v>
      </c>
      <c r="H20" s="92">
        <v>375</v>
      </c>
      <c r="I20" s="79">
        <v>250</v>
      </c>
      <c r="J20" s="91">
        <v>4000</v>
      </c>
      <c r="K20" s="101">
        <v>0</v>
      </c>
      <c r="L20" s="101">
        <v>0</v>
      </c>
      <c r="M20" s="101">
        <v>0</v>
      </c>
      <c r="N20" s="74">
        <f t="shared" si="0"/>
        <v>19886</v>
      </c>
      <c r="O20" s="74">
        <v>4416.8</v>
      </c>
      <c r="P20" s="74">
        <f t="shared" ref="P20" si="2">N20-O20</f>
        <v>15469.2</v>
      </c>
      <c r="Q20" s="102">
        <v>0</v>
      </c>
      <c r="R20" s="102">
        <v>0</v>
      </c>
      <c r="S20" s="102">
        <v>0</v>
      </c>
      <c r="T20" s="55"/>
    </row>
    <row r="21" spans="2:20" s="56" customFormat="1" ht="16.5" customHeight="1" x14ac:dyDescent="0.2">
      <c r="B21" s="57">
        <v>11</v>
      </c>
      <c r="C21" s="76" t="s">
        <v>46</v>
      </c>
      <c r="D21" s="81" t="s">
        <v>41</v>
      </c>
      <c r="E21" s="90">
        <f>6297</f>
        <v>6297</v>
      </c>
      <c r="F21" s="101">
        <v>0</v>
      </c>
      <c r="G21" s="91">
        <v>4000</v>
      </c>
      <c r="H21" s="92">
        <v>375</v>
      </c>
      <c r="I21" s="79">
        <v>250</v>
      </c>
      <c r="J21" s="91">
        <v>2000</v>
      </c>
      <c r="K21" s="101">
        <v>0</v>
      </c>
      <c r="L21" s="101">
        <v>0</v>
      </c>
      <c r="M21" s="101">
        <v>0</v>
      </c>
      <c r="N21" s="74">
        <f t="shared" si="0"/>
        <v>12922</v>
      </c>
      <c r="O21" s="102">
        <v>2613.85</v>
      </c>
      <c r="P21" s="74">
        <f t="shared" si="1"/>
        <v>10308.15</v>
      </c>
      <c r="Q21" s="102">
        <v>0</v>
      </c>
      <c r="R21" s="102">
        <v>0</v>
      </c>
      <c r="S21" s="102">
        <v>0</v>
      </c>
      <c r="T21" s="55"/>
    </row>
    <row r="22" spans="2:20" s="56" customFormat="1" ht="16.5" customHeight="1" x14ac:dyDescent="0.2">
      <c r="B22" s="57">
        <v>12</v>
      </c>
      <c r="C22" s="48" t="s">
        <v>40</v>
      </c>
      <c r="D22" s="58" t="s">
        <v>41</v>
      </c>
      <c r="E22" s="93">
        <f>6297</f>
        <v>6297</v>
      </c>
      <c r="F22" s="101">
        <v>0</v>
      </c>
      <c r="G22" s="79">
        <v>4000</v>
      </c>
      <c r="H22" s="94">
        <v>375</v>
      </c>
      <c r="I22" s="79">
        <v>250</v>
      </c>
      <c r="J22" s="95">
        <v>3000</v>
      </c>
      <c r="K22" s="101">
        <v>0</v>
      </c>
      <c r="L22" s="101">
        <v>0</v>
      </c>
      <c r="M22" s="101">
        <v>0</v>
      </c>
      <c r="N22" s="74">
        <f t="shared" si="0"/>
        <v>13922</v>
      </c>
      <c r="O22" s="74">
        <f>9029.3-6010.7</f>
        <v>3018.5999999999995</v>
      </c>
      <c r="P22" s="74">
        <f>+N22-O22</f>
        <v>10903.400000000001</v>
      </c>
      <c r="Q22" s="102">
        <v>0</v>
      </c>
      <c r="R22" s="102">
        <v>0</v>
      </c>
      <c r="S22" s="102">
        <v>0</v>
      </c>
      <c r="T22" s="55"/>
    </row>
    <row r="23" spans="2:20" s="56" customFormat="1" ht="16.5" customHeight="1" x14ac:dyDescent="0.2">
      <c r="B23" s="57">
        <v>13</v>
      </c>
      <c r="C23" s="48" t="s">
        <v>36</v>
      </c>
      <c r="D23" s="76" t="s">
        <v>37</v>
      </c>
      <c r="E23" s="77">
        <v>3525</v>
      </c>
      <c r="F23" s="101">
        <v>0</v>
      </c>
      <c r="G23" s="78">
        <v>1800</v>
      </c>
      <c r="H23" s="96">
        <v>375</v>
      </c>
      <c r="I23" s="79">
        <v>250</v>
      </c>
      <c r="J23" s="77">
        <v>1800</v>
      </c>
      <c r="K23" s="101">
        <v>0</v>
      </c>
      <c r="L23" s="101">
        <v>0</v>
      </c>
      <c r="M23" s="101">
        <v>0</v>
      </c>
      <c r="N23" s="74">
        <f t="shared" si="0"/>
        <v>7750</v>
      </c>
      <c r="O23" s="102">
        <v>1328.33</v>
      </c>
      <c r="P23" s="74">
        <f t="shared" si="1"/>
        <v>6421.67</v>
      </c>
      <c r="Q23" s="102">
        <v>0</v>
      </c>
      <c r="R23" s="102">
        <v>0</v>
      </c>
      <c r="S23" s="102">
        <v>0</v>
      </c>
      <c r="T23" s="55"/>
    </row>
    <row r="24" spans="2:20" s="56" customFormat="1" ht="16.5" customHeight="1" x14ac:dyDescent="0.2">
      <c r="B24" s="57">
        <v>14</v>
      </c>
      <c r="C24" s="76" t="s">
        <v>47</v>
      </c>
      <c r="D24" s="81" t="s">
        <v>41</v>
      </c>
      <c r="E24" s="90">
        <v>6297</v>
      </c>
      <c r="F24" s="101">
        <v>0</v>
      </c>
      <c r="G24" s="91">
        <v>4000</v>
      </c>
      <c r="H24" s="92">
        <v>375</v>
      </c>
      <c r="I24" s="79">
        <v>250</v>
      </c>
      <c r="J24" s="91">
        <v>2000</v>
      </c>
      <c r="K24" s="101">
        <v>0</v>
      </c>
      <c r="L24" s="101">
        <v>0</v>
      </c>
      <c r="M24" s="101">
        <v>0</v>
      </c>
      <c r="N24" s="74">
        <f t="shared" si="0"/>
        <v>12922</v>
      </c>
      <c r="O24" s="102">
        <v>2613.85</v>
      </c>
      <c r="P24" s="74">
        <f t="shared" si="1"/>
        <v>10308.15</v>
      </c>
      <c r="Q24" s="102">
        <v>0</v>
      </c>
      <c r="R24" s="102">
        <v>0</v>
      </c>
      <c r="S24" s="102">
        <v>0</v>
      </c>
      <c r="T24" s="55"/>
    </row>
    <row r="25" spans="2:20" s="56" customFormat="1" ht="16.5" customHeight="1" x14ac:dyDescent="0.2">
      <c r="B25" s="57">
        <v>15</v>
      </c>
      <c r="C25" s="48" t="s">
        <v>79</v>
      </c>
      <c r="D25" s="76" t="s">
        <v>44</v>
      </c>
      <c r="E25" s="97">
        <f>3757</f>
        <v>3757</v>
      </c>
      <c r="F25" s="101">
        <v>0</v>
      </c>
      <c r="G25" s="98">
        <f>1800</f>
        <v>1800</v>
      </c>
      <c r="H25" s="101">
        <v>0</v>
      </c>
      <c r="I25" s="79">
        <v>250</v>
      </c>
      <c r="J25" s="99">
        <v>1800</v>
      </c>
      <c r="K25" s="101">
        <v>0</v>
      </c>
      <c r="L25" s="101">
        <v>0</v>
      </c>
      <c r="M25" s="101">
        <v>0</v>
      </c>
      <c r="N25" s="74">
        <f t="shared" si="0"/>
        <v>7607</v>
      </c>
      <c r="O25" s="102">
        <v>1398.33</v>
      </c>
      <c r="P25" s="74">
        <f t="shared" si="1"/>
        <v>6208.67</v>
      </c>
      <c r="Q25" s="102">
        <v>0</v>
      </c>
      <c r="R25" s="102">
        <v>0</v>
      </c>
      <c r="S25" s="102">
        <v>0</v>
      </c>
      <c r="T25" s="55"/>
    </row>
    <row r="26" spans="2:20" s="56" customFormat="1" ht="16.5" customHeight="1" x14ac:dyDescent="0.2">
      <c r="B26" s="57">
        <v>16</v>
      </c>
      <c r="C26" s="76" t="s">
        <v>186</v>
      </c>
      <c r="D26" s="81" t="s">
        <v>35</v>
      </c>
      <c r="E26" s="82">
        <v>1105</v>
      </c>
      <c r="F26" s="101">
        <v>200</v>
      </c>
      <c r="G26" s="83">
        <v>1000</v>
      </c>
      <c r="H26" s="101">
        <v>0</v>
      </c>
      <c r="I26" s="79">
        <v>250</v>
      </c>
      <c r="J26" s="101">
        <v>0</v>
      </c>
      <c r="K26" s="101">
        <v>0</v>
      </c>
      <c r="L26" s="101"/>
      <c r="M26" s="101"/>
      <c r="N26" s="74">
        <f>SUM(E26:M26)</f>
        <v>2555</v>
      </c>
      <c r="O26" s="102">
        <f>517.53-194.83</f>
        <v>322.69999999999993</v>
      </c>
      <c r="P26" s="74">
        <f>+N26-O26</f>
        <v>2232.3000000000002</v>
      </c>
      <c r="Q26" s="102">
        <v>0</v>
      </c>
      <c r="R26" s="102">
        <v>0</v>
      </c>
      <c r="S26" s="102">
        <v>0</v>
      </c>
    </row>
    <row r="27" spans="2:20" s="56" customFormat="1" ht="16.5" customHeight="1" x14ac:dyDescent="0.2">
      <c r="B27" s="57">
        <v>17</v>
      </c>
      <c r="C27" s="76" t="s">
        <v>187</v>
      </c>
      <c r="D27" s="81" t="s">
        <v>35</v>
      </c>
      <c r="E27" s="82">
        <v>1105</v>
      </c>
      <c r="F27" s="101">
        <v>200</v>
      </c>
      <c r="G27" s="83">
        <v>1000</v>
      </c>
      <c r="H27" s="101">
        <v>0</v>
      </c>
      <c r="I27" s="79">
        <v>250</v>
      </c>
      <c r="J27" s="101">
        <v>0</v>
      </c>
      <c r="K27" s="101">
        <v>0</v>
      </c>
      <c r="L27" s="101"/>
      <c r="M27" s="101"/>
      <c r="N27" s="74">
        <f>SUM(E27:M27)</f>
        <v>2555</v>
      </c>
      <c r="O27" s="102">
        <f>517.53-194.83</f>
        <v>322.69999999999993</v>
      </c>
      <c r="P27" s="74">
        <f>+N27-O27</f>
        <v>2232.3000000000002</v>
      </c>
      <c r="Q27" s="102">
        <v>0</v>
      </c>
      <c r="R27" s="102">
        <v>0</v>
      </c>
      <c r="S27" s="102">
        <v>0</v>
      </c>
    </row>
    <row r="28" spans="2:20" s="56" customFormat="1" ht="16.5" customHeight="1" x14ac:dyDescent="0.2">
      <c r="B28" s="57">
        <v>18</v>
      </c>
      <c r="C28" s="48" t="s">
        <v>183</v>
      </c>
      <c r="D28" s="76" t="s">
        <v>34</v>
      </c>
      <c r="E28" s="95">
        <v>1168</v>
      </c>
      <c r="F28" s="79">
        <v>200</v>
      </c>
      <c r="G28" s="79">
        <v>1000</v>
      </c>
      <c r="H28" s="101">
        <v>0</v>
      </c>
      <c r="I28" s="79">
        <v>250</v>
      </c>
      <c r="J28" s="95">
        <v>500</v>
      </c>
      <c r="K28" s="94">
        <v>50</v>
      </c>
      <c r="L28" s="101">
        <v>0</v>
      </c>
      <c r="M28" s="101">
        <v>0</v>
      </c>
      <c r="N28" s="74">
        <f t="shared" si="0"/>
        <v>3168</v>
      </c>
      <c r="O28" s="74">
        <v>408.52</v>
      </c>
      <c r="P28" s="74">
        <f>+N28-O28</f>
        <v>2759.48</v>
      </c>
      <c r="Q28" s="102">
        <v>0</v>
      </c>
      <c r="R28" s="102">
        <v>0</v>
      </c>
      <c r="S28" s="102">
        <v>0</v>
      </c>
      <c r="T28" s="55"/>
    </row>
    <row r="29" spans="2:20" s="56" customFormat="1" ht="15.75" x14ac:dyDescent="0.2">
      <c r="B29" s="57">
        <v>19</v>
      </c>
      <c r="C29" s="76" t="s">
        <v>80</v>
      </c>
      <c r="D29" s="76" t="s">
        <v>34</v>
      </c>
      <c r="E29" s="82">
        <f>1168</f>
        <v>1168</v>
      </c>
      <c r="F29" s="83">
        <v>700</v>
      </c>
      <c r="G29" s="83">
        <v>1000</v>
      </c>
      <c r="H29" s="101">
        <v>0</v>
      </c>
      <c r="I29" s="79">
        <v>250</v>
      </c>
      <c r="J29" s="101">
        <v>0</v>
      </c>
      <c r="K29" s="101">
        <v>0</v>
      </c>
      <c r="L29" s="101">
        <v>0</v>
      </c>
      <c r="M29" s="101">
        <v>0</v>
      </c>
      <c r="N29" s="74">
        <f t="shared" si="0"/>
        <v>3118</v>
      </c>
      <c r="O29" s="102">
        <v>401.52</v>
      </c>
      <c r="P29" s="74">
        <f t="shared" si="1"/>
        <v>2716.48</v>
      </c>
      <c r="Q29" s="102">
        <v>0</v>
      </c>
      <c r="R29" s="102">
        <v>0</v>
      </c>
      <c r="S29" s="102">
        <v>0</v>
      </c>
      <c r="T29" s="55"/>
    </row>
    <row r="30" spans="2:20" s="56" customFormat="1" ht="16.5" customHeight="1" x14ac:dyDescent="0.2">
      <c r="B30" s="57">
        <v>20</v>
      </c>
      <c r="C30" s="48" t="s">
        <v>81</v>
      </c>
      <c r="D30" s="76" t="s">
        <v>35</v>
      </c>
      <c r="E30" s="95">
        <v>1105</v>
      </c>
      <c r="F30" s="79">
        <v>250</v>
      </c>
      <c r="G30" s="79">
        <v>1000</v>
      </c>
      <c r="H30" s="101">
        <v>0</v>
      </c>
      <c r="I30" s="79">
        <v>250</v>
      </c>
      <c r="J30" s="95">
        <v>450</v>
      </c>
      <c r="K30" s="94">
        <v>75</v>
      </c>
      <c r="L30" s="101">
        <v>0</v>
      </c>
      <c r="M30" s="101">
        <v>0</v>
      </c>
      <c r="N30" s="74">
        <f t="shared" si="0"/>
        <v>3130</v>
      </c>
      <c r="O30" s="74">
        <f>1825.72-1422.52</f>
        <v>403.20000000000005</v>
      </c>
      <c r="P30" s="74">
        <f t="shared" si="1"/>
        <v>2726.8</v>
      </c>
      <c r="Q30" s="102">
        <v>0</v>
      </c>
      <c r="R30" s="102">
        <v>0</v>
      </c>
      <c r="S30" s="102">
        <v>0</v>
      </c>
      <c r="T30" s="55"/>
    </row>
    <row r="31" spans="2:20" s="56" customFormat="1" ht="16.5" customHeight="1" x14ac:dyDescent="0.2">
      <c r="B31" s="57">
        <v>21</v>
      </c>
      <c r="C31" s="48" t="s">
        <v>82</v>
      </c>
      <c r="D31" s="76" t="s">
        <v>35</v>
      </c>
      <c r="E31" s="95">
        <v>1105</v>
      </c>
      <c r="F31" s="79">
        <v>250</v>
      </c>
      <c r="G31" s="79">
        <v>1000</v>
      </c>
      <c r="H31" s="101">
        <v>0</v>
      </c>
      <c r="I31" s="79">
        <v>250</v>
      </c>
      <c r="J31" s="95">
        <v>450</v>
      </c>
      <c r="K31" s="94">
        <v>50</v>
      </c>
      <c r="L31" s="101">
        <v>0</v>
      </c>
      <c r="M31" s="101">
        <v>0</v>
      </c>
      <c r="N31" s="74">
        <f t="shared" si="0"/>
        <v>3105</v>
      </c>
      <c r="O31" s="102">
        <v>399.7</v>
      </c>
      <c r="P31" s="74">
        <f t="shared" si="1"/>
        <v>2705.3</v>
      </c>
      <c r="Q31" s="102">
        <v>0</v>
      </c>
      <c r="R31" s="102">
        <v>0</v>
      </c>
      <c r="S31" s="102">
        <v>0</v>
      </c>
      <c r="T31" s="55"/>
    </row>
    <row r="32" spans="2:20" s="56" customFormat="1" ht="16.5" customHeight="1" x14ac:dyDescent="0.2">
      <c r="B32" s="57">
        <v>22</v>
      </c>
      <c r="C32" s="48" t="s">
        <v>184</v>
      </c>
      <c r="D32" s="76" t="s">
        <v>35</v>
      </c>
      <c r="E32" s="95">
        <v>1105</v>
      </c>
      <c r="F32" s="79">
        <v>250</v>
      </c>
      <c r="G32" s="79">
        <v>1000</v>
      </c>
      <c r="H32" s="101">
        <v>0</v>
      </c>
      <c r="I32" s="79">
        <v>250</v>
      </c>
      <c r="J32" s="95">
        <v>500</v>
      </c>
      <c r="K32" s="101">
        <v>0</v>
      </c>
      <c r="L32" s="101">
        <v>0</v>
      </c>
      <c r="M32" s="101">
        <v>0</v>
      </c>
      <c r="N32" s="74">
        <f t="shared" si="0"/>
        <v>3105</v>
      </c>
      <c r="O32" s="102">
        <v>399.7</v>
      </c>
      <c r="P32" s="74">
        <f t="shared" si="1"/>
        <v>2705.3</v>
      </c>
      <c r="Q32" s="102">
        <v>0</v>
      </c>
      <c r="R32" s="102">
        <v>0</v>
      </c>
      <c r="S32" s="102">
        <v>0</v>
      </c>
      <c r="T32" s="55"/>
    </row>
    <row r="33" spans="2:20" s="56" customFormat="1" ht="16.5" customHeight="1" x14ac:dyDescent="0.2">
      <c r="B33" s="57">
        <v>23</v>
      </c>
      <c r="C33" s="76" t="s">
        <v>83</v>
      </c>
      <c r="D33" s="76" t="s">
        <v>35</v>
      </c>
      <c r="E33" s="82">
        <f>1105</f>
        <v>1105</v>
      </c>
      <c r="F33" s="83">
        <v>700</v>
      </c>
      <c r="G33" s="83">
        <v>1000</v>
      </c>
      <c r="H33" s="101">
        <v>0</v>
      </c>
      <c r="I33" s="79">
        <v>250</v>
      </c>
      <c r="J33" s="101">
        <v>0</v>
      </c>
      <c r="K33" s="101">
        <v>0</v>
      </c>
      <c r="L33" s="101">
        <v>0</v>
      </c>
      <c r="M33" s="101">
        <v>0</v>
      </c>
      <c r="N33" s="74">
        <f t="shared" si="0"/>
        <v>3055</v>
      </c>
      <c r="O33" s="102">
        <v>392.7</v>
      </c>
      <c r="P33" s="74">
        <f t="shared" si="1"/>
        <v>2662.3</v>
      </c>
      <c r="Q33" s="102">
        <v>0</v>
      </c>
      <c r="R33" s="102">
        <v>0</v>
      </c>
      <c r="S33" s="102">
        <v>0</v>
      </c>
      <c r="T33" s="55"/>
    </row>
    <row r="34" spans="2:20" s="56" customFormat="1" ht="16.5" customHeight="1" x14ac:dyDescent="0.2">
      <c r="B34" s="57">
        <v>24</v>
      </c>
      <c r="C34" s="76" t="s">
        <v>48</v>
      </c>
      <c r="D34" s="76" t="s">
        <v>34</v>
      </c>
      <c r="E34" s="82">
        <v>1168</v>
      </c>
      <c r="F34" s="83">
        <v>500</v>
      </c>
      <c r="G34" s="83">
        <v>1000</v>
      </c>
      <c r="H34" s="101">
        <v>0</v>
      </c>
      <c r="I34" s="79">
        <v>250</v>
      </c>
      <c r="J34" s="86">
        <v>200</v>
      </c>
      <c r="K34" s="100">
        <v>75</v>
      </c>
      <c r="L34" s="101">
        <v>0</v>
      </c>
      <c r="M34" s="101">
        <v>0</v>
      </c>
      <c r="N34" s="74">
        <f t="shared" si="0"/>
        <v>3193</v>
      </c>
      <c r="O34" s="102">
        <v>412.02</v>
      </c>
      <c r="P34" s="74">
        <f t="shared" si="1"/>
        <v>2780.98</v>
      </c>
      <c r="Q34" s="102">
        <v>0</v>
      </c>
      <c r="R34" s="102">
        <v>0</v>
      </c>
      <c r="S34" s="102">
        <v>0</v>
      </c>
      <c r="T34" s="55"/>
    </row>
    <row r="35" spans="2:20" s="56" customFormat="1" ht="16.5" customHeight="1" x14ac:dyDescent="0.2">
      <c r="B35" s="57">
        <v>25</v>
      </c>
      <c r="C35" s="76" t="s">
        <v>84</v>
      </c>
      <c r="D35" s="76" t="s">
        <v>34</v>
      </c>
      <c r="E35" s="82">
        <v>1168</v>
      </c>
      <c r="F35" s="83">
        <v>200</v>
      </c>
      <c r="G35" s="83">
        <v>1000</v>
      </c>
      <c r="H35" s="101">
        <v>0</v>
      </c>
      <c r="I35" s="79">
        <v>250</v>
      </c>
      <c r="J35" s="86">
        <v>500</v>
      </c>
      <c r="K35" s="86">
        <v>35</v>
      </c>
      <c r="L35" s="101">
        <v>0</v>
      </c>
      <c r="M35" s="101">
        <v>0</v>
      </c>
      <c r="N35" s="74">
        <f t="shared" si="0"/>
        <v>3153</v>
      </c>
      <c r="O35" s="102">
        <v>406.42</v>
      </c>
      <c r="P35" s="74">
        <f t="shared" si="1"/>
        <v>2746.58</v>
      </c>
      <c r="Q35" s="102">
        <v>0</v>
      </c>
      <c r="R35" s="102">
        <v>0</v>
      </c>
      <c r="S35" s="102">
        <v>0</v>
      </c>
      <c r="T35" s="55"/>
    </row>
    <row r="36" spans="2:20" s="56" customFormat="1" ht="25.5" customHeight="1" x14ac:dyDescent="0.2">
      <c r="B36" s="57">
        <v>26</v>
      </c>
      <c r="C36" s="103" t="s">
        <v>85</v>
      </c>
      <c r="D36" s="66" t="s">
        <v>25</v>
      </c>
      <c r="E36" s="85">
        <f>10261</f>
        <v>10261</v>
      </c>
      <c r="F36" s="101">
        <v>0</v>
      </c>
      <c r="G36" s="82">
        <f>5000</f>
        <v>5000</v>
      </c>
      <c r="H36" s="101">
        <v>0</v>
      </c>
      <c r="I36" s="79">
        <v>250</v>
      </c>
      <c r="J36" s="82">
        <v>4000</v>
      </c>
      <c r="K36" s="101">
        <v>0</v>
      </c>
      <c r="L36" s="101">
        <v>0</v>
      </c>
      <c r="M36" s="101">
        <v>0</v>
      </c>
      <c r="N36" s="74">
        <f t="shared" si="0"/>
        <v>19511</v>
      </c>
      <c r="O36" s="102">
        <v>4328.88</v>
      </c>
      <c r="P36" s="74">
        <f t="shared" si="1"/>
        <v>15182.119999999999</v>
      </c>
      <c r="Q36" s="102">
        <v>0</v>
      </c>
      <c r="R36" s="102">
        <v>0</v>
      </c>
      <c r="S36" s="102">
        <v>0</v>
      </c>
      <c r="T36" s="55"/>
    </row>
    <row r="37" spans="2:20" s="56" customFormat="1" ht="16.5" customHeight="1" x14ac:dyDescent="0.2">
      <c r="B37" s="57">
        <v>27</v>
      </c>
      <c r="C37" s="47" t="s">
        <v>86</v>
      </c>
      <c r="D37" s="66" t="s">
        <v>26</v>
      </c>
      <c r="E37" s="85">
        <v>8216</v>
      </c>
      <c r="F37" s="101">
        <v>0</v>
      </c>
      <c r="G37" s="82">
        <f>5000</f>
        <v>5000</v>
      </c>
      <c r="H37" s="85">
        <v>375</v>
      </c>
      <c r="I37" s="79">
        <v>250</v>
      </c>
      <c r="J37" s="82">
        <v>4000</v>
      </c>
      <c r="K37" s="101">
        <v>0</v>
      </c>
      <c r="L37" s="101">
        <v>0</v>
      </c>
      <c r="M37" s="101">
        <v>0</v>
      </c>
      <c r="N37" s="74">
        <f t="shared" si="0"/>
        <v>17841</v>
      </c>
      <c r="O37" s="102">
        <v>3937.36</v>
      </c>
      <c r="P37" s="74">
        <f t="shared" si="1"/>
        <v>13903.64</v>
      </c>
      <c r="Q37" s="102">
        <v>0</v>
      </c>
      <c r="R37" s="102">
        <v>0</v>
      </c>
      <c r="S37" s="102">
        <v>0</v>
      </c>
      <c r="T37" s="55"/>
    </row>
    <row r="38" spans="2:20" s="56" customFormat="1" ht="16.5" customHeight="1" x14ac:dyDescent="0.2">
      <c r="B38" s="57">
        <v>28</v>
      </c>
      <c r="C38" s="48" t="s">
        <v>87</v>
      </c>
      <c r="D38" s="76" t="s">
        <v>32</v>
      </c>
      <c r="E38" s="95">
        <v>2315</v>
      </c>
      <c r="F38" s="101">
        <v>0</v>
      </c>
      <c r="G38" s="79">
        <v>1000</v>
      </c>
      <c r="H38" s="101">
        <v>0</v>
      </c>
      <c r="I38" s="79">
        <v>250</v>
      </c>
      <c r="J38" s="95">
        <v>600</v>
      </c>
      <c r="K38" s="95">
        <v>50</v>
      </c>
      <c r="L38" s="101">
        <v>0</v>
      </c>
      <c r="M38" s="101">
        <v>0</v>
      </c>
      <c r="N38" s="74">
        <f t="shared" si="0"/>
        <v>4215</v>
      </c>
      <c r="O38" s="102">
        <v>555.1</v>
      </c>
      <c r="P38" s="74">
        <f t="shared" si="1"/>
        <v>3659.9</v>
      </c>
      <c r="Q38" s="102">
        <v>0</v>
      </c>
      <c r="R38" s="102">
        <v>0</v>
      </c>
      <c r="S38" s="102">
        <v>0</v>
      </c>
      <c r="T38" s="55"/>
    </row>
    <row r="39" spans="2:20" s="89" customFormat="1" ht="16.5" customHeight="1" x14ac:dyDescent="0.25">
      <c r="B39" s="57">
        <v>29</v>
      </c>
      <c r="C39" s="48" t="s">
        <v>97</v>
      </c>
      <c r="D39" s="48" t="s">
        <v>32</v>
      </c>
      <c r="E39" s="83">
        <v>1575</v>
      </c>
      <c r="F39" s="101">
        <v>0</v>
      </c>
      <c r="G39" s="83">
        <v>1000</v>
      </c>
      <c r="H39" s="101">
        <v>0</v>
      </c>
      <c r="I39" s="79">
        <v>250</v>
      </c>
      <c r="J39" s="101">
        <v>600</v>
      </c>
      <c r="K39" s="101">
        <v>0</v>
      </c>
      <c r="L39" s="101">
        <v>0</v>
      </c>
      <c r="M39" s="101">
        <v>0</v>
      </c>
      <c r="N39" s="74">
        <f t="shared" si="0"/>
        <v>3425</v>
      </c>
      <c r="O39" s="74">
        <v>444.5</v>
      </c>
      <c r="P39" s="74">
        <f>+N39-O39</f>
        <v>2980.5</v>
      </c>
      <c r="Q39" s="102">
        <v>0</v>
      </c>
      <c r="R39" s="102">
        <v>0</v>
      </c>
      <c r="S39" s="102">
        <v>0</v>
      </c>
    </row>
    <row r="40" spans="2:20" s="56" customFormat="1" ht="16.5" customHeight="1" x14ac:dyDescent="0.2">
      <c r="B40" s="57">
        <v>30</v>
      </c>
      <c r="C40" s="48" t="s">
        <v>31</v>
      </c>
      <c r="D40" s="76" t="s">
        <v>32</v>
      </c>
      <c r="E40" s="95">
        <v>1575</v>
      </c>
      <c r="F40" s="101">
        <v>0</v>
      </c>
      <c r="G40" s="79">
        <v>1000</v>
      </c>
      <c r="H40" s="101">
        <v>0</v>
      </c>
      <c r="I40" s="79">
        <v>250</v>
      </c>
      <c r="J40" s="95">
        <v>600</v>
      </c>
      <c r="K40" s="94">
        <v>50</v>
      </c>
      <c r="L40" s="101">
        <v>0</v>
      </c>
      <c r="M40" s="101">
        <v>0</v>
      </c>
      <c r="N40" s="74">
        <f t="shared" si="0"/>
        <v>3475</v>
      </c>
      <c r="O40" s="74">
        <f>1491.14-1039.64</f>
        <v>451.5</v>
      </c>
      <c r="P40" s="74">
        <f t="shared" si="1"/>
        <v>3023.5</v>
      </c>
      <c r="Q40" s="102">
        <v>0</v>
      </c>
      <c r="R40" s="102">
        <v>0</v>
      </c>
      <c r="S40" s="102">
        <v>0</v>
      </c>
      <c r="T40" s="55"/>
    </row>
    <row r="41" spans="2:20" s="56" customFormat="1" ht="16.5" customHeight="1" x14ac:dyDescent="0.2">
      <c r="B41" s="57">
        <v>31</v>
      </c>
      <c r="C41" s="48" t="s">
        <v>88</v>
      </c>
      <c r="D41" s="76" t="s">
        <v>89</v>
      </c>
      <c r="E41" s="95">
        <v>1302</v>
      </c>
      <c r="F41" s="101">
        <v>0</v>
      </c>
      <c r="G41" s="79">
        <v>1000</v>
      </c>
      <c r="H41" s="101">
        <v>0</v>
      </c>
      <c r="I41" s="79">
        <v>250</v>
      </c>
      <c r="J41" s="95">
        <v>600</v>
      </c>
      <c r="K41" s="101">
        <v>0</v>
      </c>
      <c r="L41" s="101">
        <v>0</v>
      </c>
      <c r="M41" s="101">
        <v>0</v>
      </c>
      <c r="N41" s="74">
        <f t="shared" si="0"/>
        <v>3152</v>
      </c>
      <c r="O41" s="74">
        <v>406.28</v>
      </c>
      <c r="P41" s="74">
        <f t="shared" si="1"/>
        <v>2745.7200000000003</v>
      </c>
      <c r="Q41" s="102">
        <v>0</v>
      </c>
      <c r="R41" s="102">
        <v>0</v>
      </c>
      <c r="S41" s="102">
        <v>0</v>
      </c>
      <c r="T41" s="55"/>
    </row>
    <row r="42" spans="2:20" s="56" customFormat="1" ht="16.5" customHeight="1" x14ac:dyDescent="0.2">
      <c r="B42" s="57">
        <v>32</v>
      </c>
      <c r="C42" s="48" t="s">
        <v>90</v>
      </c>
      <c r="D42" s="76" t="s">
        <v>35</v>
      </c>
      <c r="E42" s="95">
        <v>1105</v>
      </c>
      <c r="F42" s="79">
        <v>200</v>
      </c>
      <c r="G42" s="79">
        <v>1000</v>
      </c>
      <c r="H42" s="101">
        <v>0</v>
      </c>
      <c r="I42" s="79">
        <v>250</v>
      </c>
      <c r="J42" s="95">
        <v>500</v>
      </c>
      <c r="K42" s="95">
        <v>50</v>
      </c>
      <c r="L42" s="101">
        <v>0</v>
      </c>
      <c r="M42" s="101">
        <v>0</v>
      </c>
      <c r="N42" s="74">
        <f t="shared" si="0"/>
        <v>3105</v>
      </c>
      <c r="O42" s="74">
        <f>1951.81-1552.11</f>
        <v>399.70000000000005</v>
      </c>
      <c r="P42" s="74">
        <f t="shared" si="1"/>
        <v>2705.3</v>
      </c>
      <c r="Q42" s="102">
        <v>0</v>
      </c>
      <c r="R42" s="102">
        <v>0</v>
      </c>
      <c r="S42" s="102">
        <v>0</v>
      </c>
      <c r="T42" s="55"/>
    </row>
    <row r="43" spans="2:20" s="56" customFormat="1" ht="16.5" customHeight="1" x14ac:dyDescent="0.2">
      <c r="B43" s="57">
        <v>33</v>
      </c>
      <c r="C43" s="48" t="s">
        <v>91</v>
      </c>
      <c r="D43" s="76" t="s">
        <v>30</v>
      </c>
      <c r="E43" s="95">
        <v>1698</v>
      </c>
      <c r="F43" s="101">
        <v>0</v>
      </c>
      <c r="G43" s="79">
        <v>1000</v>
      </c>
      <c r="H43" s="101">
        <v>0</v>
      </c>
      <c r="I43" s="79">
        <v>250</v>
      </c>
      <c r="J43" s="95">
        <v>600</v>
      </c>
      <c r="K43" s="95">
        <v>50</v>
      </c>
      <c r="L43" s="101">
        <v>0</v>
      </c>
      <c r="M43" s="101">
        <v>0</v>
      </c>
      <c r="N43" s="74">
        <f t="shared" si="0"/>
        <v>3598</v>
      </c>
      <c r="O43" s="74">
        <f>100.44+368.28</f>
        <v>468.71999999999997</v>
      </c>
      <c r="P43" s="74">
        <f t="shared" ref="P43:P51" si="3">N43-O43</f>
        <v>3129.28</v>
      </c>
      <c r="Q43" s="102">
        <v>0</v>
      </c>
      <c r="R43" s="102">
        <v>0</v>
      </c>
      <c r="S43" s="102">
        <v>0</v>
      </c>
    </row>
    <row r="44" spans="2:20" s="56" customFormat="1" ht="16.5" customHeight="1" x14ac:dyDescent="0.2">
      <c r="B44" s="57">
        <v>34</v>
      </c>
      <c r="C44" s="76" t="s">
        <v>155</v>
      </c>
      <c r="D44" s="81" t="s">
        <v>25</v>
      </c>
      <c r="E44" s="82">
        <v>10261</v>
      </c>
      <c r="F44" s="101"/>
      <c r="G44" s="83">
        <v>5000</v>
      </c>
      <c r="H44" s="101"/>
      <c r="I44" s="79">
        <v>250</v>
      </c>
      <c r="J44" s="101"/>
      <c r="K44" s="101"/>
      <c r="L44" s="101"/>
      <c r="M44" s="101"/>
      <c r="N44" s="74">
        <f>SUM(E44:M44)</f>
        <v>15511</v>
      </c>
      <c r="O44" s="102">
        <v>3391.12</v>
      </c>
      <c r="P44" s="74">
        <f>+N44-O44</f>
        <v>12119.880000000001</v>
      </c>
      <c r="Q44" s="102">
        <v>0</v>
      </c>
      <c r="R44" s="102">
        <v>0</v>
      </c>
      <c r="S44" s="102">
        <v>0</v>
      </c>
    </row>
    <row r="45" spans="2:20" s="56" customFormat="1" ht="16.5" customHeight="1" x14ac:dyDescent="0.2">
      <c r="B45" s="57">
        <v>35</v>
      </c>
      <c r="C45" s="48" t="s">
        <v>28</v>
      </c>
      <c r="D45" s="66" t="s">
        <v>29</v>
      </c>
      <c r="E45" s="95">
        <v>1286</v>
      </c>
      <c r="F45" s="101">
        <v>0</v>
      </c>
      <c r="G45" s="79">
        <v>1000</v>
      </c>
      <c r="H45" s="101">
        <v>0</v>
      </c>
      <c r="I45" s="79">
        <v>250</v>
      </c>
      <c r="J45" s="104">
        <v>800</v>
      </c>
      <c r="K45" s="79">
        <v>35</v>
      </c>
      <c r="L45" s="101">
        <v>0</v>
      </c>
      <c r="M45" s="101">
        <v>0</v>
      </c>
      <c r="N45" s="74">
        <f t="shared" si="0"/>
        <v>3371</v>
      </c>
      <c r="O45" s="74">
        <f>2021.93-30-1554.99</f>
        <v>436.94000000000005</v>
      </c>
      <c r="P45" s="74">
        <f t="shared" si="3"/>
        <v>2934.06</v>
      </c>
      <c r="Q45" s="102">
        <v>0</v>
      </c>
      <c r="R45" s="102">
        <v>0</v>
      </c>
      <c r="S45" s="102">
        <v>0</v>
      </c>
    </row>
    <row r="46" spans="2:20" s="56" customFormat="1" ht="15.75" x14ac:dyDescent="0.2">
      <c r="B46" s="57">
        <v>36</v>
      </c>
      <c r="C46" s="48" t="s">
        <v>245</v>
      </c>
      <c r="D46" s="81" t="s">
        <v>25</v>
      </c>
      <c r="E46" s="87">
        <v>10261</v>
      </c>
      <c r="F46" s="106">
        <v>0</v>
      </c>
      <c r="G46" s="107">
        <v>5000</v>
      </c>
      <c r="H46" s="110"/>
      <c r="I46" s="111">
        <v>250</v>
      </c>
      <c r="J46" s="112">
        <v>4000</v>
      </c>
      <c r="K46" s="102"/>
      <c r="L46" s="112"/>
      <c r="M46" s="106"/>
      <c r="N46" s="74">
        <f>SUM(E46:M46)</f>
        <v>19511</v>
      </c>
      <c r="O46" s="109">
        <v>3559.1</v>
      </c>
      <c r="P46" s="109">
        <f>+N46-O46</f>
        <v>15951.9</v>
      </c>
      <c r="Q46" s="102">
        <v>0</v>
      </c>
      <c r="R46" s="102">
        <v>0</v>
      </c>
      <c r="S46" s="102">
        <v>0</v>
      </c>
    </row>
    <row r="47" spans="2:20" s="56" customFormat="1" ht="15.75" x14ac:dyDescent="0.2">
      <c r="B47" s="57">
        <v>37</v>
      </c>
      <c r="C47" s="48" t="s">
        <v>246</v>
      </c>
      <c r="D47" s="81" t="s">
        <v>25</v>
      </c>
      <c r="E47" s="87">
        <v>10261</v>
      </c>
      <c r="F47" s="106">
        <v>0</v>
      </c>
      <c r="G47" s="107">
        <v>5000</v>
      </c>
      <c r="H47" s="110">
        <v>375</v>
      </c>
      <c r="I47" s="111">
        <v>250</v>
      </c>
      <c r="J47" s="112">
        <v>0</v>
      </c>
      <c r="K47" s="102">
        <v>0</v>
      </c>
      <c r="L47" s="112">
        <v>0</v>
      </c>
      <c r="M47" s="106">
        <v>0</v>
      </c>
      <c r="N47" s="74">
        <f>SUM(E47:M47)</f>
        <v>15886</v>
      </c>
      <c r="O47" s="109">
        <v>2585.09</v>
      </c>
      <c r="P47" s="109">
        <f>+N47-O47</f>
        <v>13300.91</v>
      </c>
      <c r="Q47" s="102">
        <v>0</v>
      </c>
      <c r="R47" s="102">
        <v>0</v>
      </c>
      <c r="S47" s="102">
        <v>0</v>
      </c>
    </row>
    <row r="48" spans="2:20" s="56" customFormat="1" ht="16.5" customHeight="1" x14ac:dyDescent="0.2">
      <c r="B48" s="57">
        <v>38</v>
      </c>
      <c r="C48" s="48" t="s">
        <v>43</v>
      </c>
      <c r="D48" s="76" t="s">
        <v>37</v>
      </c>
      <c r="E48" s="95">
        <v>3525</v>
      </c>
      <c r="F48" s="101">
        <v>0</v>
      </c>
      <c r="G48" s="79">
        <v>1800</v>
      </c>
      <c r="H48" s="105">
        <v>375</v>
      </c>
      <c r="I48" s="79">
        <v>250</v>
      </c>
      <c r="J48" s="79">
        <v>1800</v>
      </c>
      <c r="K48" s="101">
        <v>0</v>
      </c>
      <c r="L48" s="101">
        <v>0</v>
      </c>
      <c r="M48" s="101">
        <v>0</v>
      </c>
      <c r="N48" s="74">
        <f t="shared" si="0"/>
        <v>7750</v>
      </c>
      <c r="O48" s="102">
        <v>1429.13</v>
      </c>
      <c r="P48" s="74">
        <f t="shared" si="3"/>
        <v>6320.87</v>
      </c>
      <c r="Q48" s="102">
        <v>0</v>
      </c>
      <c r="R48" s="102">
        <v>0</v>
      </c>
      <c r="S48" s="102">
        <v>0</v>
      </c>
    </row>
    <row r="49" spans="2:19" s="89" customFormat="1" ht="16.5" customHeight="1" x14ac:dyDescent="0.25">
      <c r="B49" s="57">
        <v>39</v>
      </c>
      <c r="C49" s="48" t="s">
        <v>96</v>
      </c>
      <c r="D49" s="48" t="s">
        <v>51</v>
      </c>
      <c r="E49" s="83">
        <f>1159</f>
        <v>1159</v>
      </c>
      <c r="F49" s="101">
        <v>0</v>
      </c>
      <c r="G49" s="83">
        <v>1000</v>
      </c>
      <c r="H49" s="101">
        <v>0</v>
      </c>
      <c r="I49" s="79">
        <v>250</v>
      </c>
      <c r="J49" s="101">
        <v>600</v>
      </c>
      <c r="K49" s="101">
        <v>0</v>
      </c>
      <c r="L49" s="101">
        <v>0</v>
      </c>
      <c r="M49" s="101">
        <v>0</v>
      </c>
      <c r="N49" s="74">
        <f t="shared" si="0"/>
        <v>3009</v>
      </c>
      <c r="O49" s="84">
        <v>386.26</v>
      </c>
      <c r="P49" s="74">
        <f t="shared" si="3"/>
        <v>2622.74</v>
      </c>
      <c r="Q49" s="102">
        <v>0</v>
      </c>
      <c r="R49" s="102">
        <v>0</v>
      </c>
      <c r="S49" s="102">
        <v>0</v>
      </c>
    </row>
    <row r="50" spans="2:19" s="56" customFormat="1" ht="16.5" customHeight="1" x14ac:dyDescent="0.2">
      <c r="B50" s="57">
        <v>40</v>
      </c>
      <c r="C50" s="48" t="s">
        <v>92</v>
      </c>
      <c r="D50" s="76" t="s">
        <v>33</v>
      </c>
      <c r="E50" s="95">
        <f>1701</f>
        <v>1701</v>
      </c>
      <c r="F50" s="101">
        <v>0</v>
      </c>
      <c r="G50" s="79">
        <f>1000</f>
        <v>1000</v>
      </c>
      <c r="H50" s="101">
        <v>0</v>
      </c>
      <c r="I50" s="79">
        <v>250</v>
      </c>
      <c r="J50" s="79">
        <v>800</v>
      </c>
      <c r="K50" s="79">
        <v>50</v>
      </c>
      <c r="L50" s="101">
        <v>0</v>
      </c>
      <c r="M50" s="101">
        <v>0</v>
      </c>
      <c r="N50" s="74">
        <f t="shared" si="0"/>
        <v>3801</v>
      </c>
      <c r="O50" s="74">
        <v>497.14</v>
      </c>
      <c r="P50" s="74">
        <f t="shared" si="3"/>
        <v>3303.86</v>
      </c>
      <c r="Q50" s="102">
        <v>0</v>
      </c>
      <c r="R50" s="102">
        <v>0</v>
      </c>
      <c r="S50" s="102">
        <v>0</v>
      </c>
    </row>
    <row r="51" spans="2:19" s="56" customFormat="1" ht="16.5" customHeight="1" x14ac:dyDescent="0.2">
      <c r="B51" s="57">
        <v>41</v>
      </c>
      <c r="C51" s="48" t="s">
        <v>93</v>
      </c>
      <c r="D51" s="76" t="s">
        <v>33</v>
      </c>
      <c r="E51" s="95">
        <v>1701</v>
      </c>
      <c r="F51" s="101">
        <v>0</v>
      </c>
      <c r="G51" s="79">
        <v>1000</v>
      </c>
      <c r="H51" s="101">
        <v>0</v>
      </c>
      <c r="I51" s="79">
        <v>250</v>
      </c>
      <c r="J51" s="95">
        <v>1000</v>
      </c>
      <c r="K51" s="101">
        <v>0</v>
      </c>
      <c r="L51" s="101">
        <v>0</v>
      </c>
      <c r="M51" s="101">
        <v>0</v>
      </c>
      <c r="N51" s="74">
        <f t="shared" si="0"/>
        <v>3951</v>
      </c>
      <c r="O51" s="102">
        <v>518.14</v>
      </c>
      <c r="P51" s="74">
        <f t="shared" si="3"/>
        <v>3432.86</v>
      </c>
      <c r="Q51" s="102">
        <v>0</v>
      </c>
      <c r="R51" s="102">
        <v>0</v>
      </c>
      <c r="S51" s="102">
        <v>0</v>
      </c>
    </row>
    <row r="52" spans="2:19" s="56" customFormat="1" ht="16.5" customHeight="1" x14ac:dyDescent="0.2">
      <c r="B52" s="57">
        <v>42</v>
      </c>
      <c r="C52" s="76" t="s">
        <v>50</v>
      </c>
      <c r="D52" s="76" t="s">
        <v>42</v>
      </c>
      <c r="E52" s="93">
        <f>6297</f>
        <v>6297</v>
      </c>
      <c r="F52" s="101">
        <v>0</v>
      </c>
      <c r="G52" s="79">
        <v>4000</v>
      </c>
      <c r="H52" s="101">
        <v>0</v>
      </c>
      <c r="I52" s="79">
        <v>250</v>
      </c>
      <c r="J52" s="101">
        <v>2000</v>
      </c>
      <c r="K52" s="101">
        <v>0</v>
      </c>
      <c r="L52" s="101">
        <v>0</v>
      </c>
      <c r="M52" s="101">
        <v>0</v>
      </c>
      <c r="N52" s="74">
        <f t="shared" si="0"/>
        <v>12547</v>
      </c>
      <c r="O52" s="109">
        <f>7252.41-4667.44</f>
        <v>2584.9700000000003</v>
      </c>
      <c r="P52" s="74">
        <f>+N52-O52</f>
        <v>9962.0299999999988</v>
      </c>
      <c r="Q52" s="102">
        <v>0</v>
      </c>
      <c r="R52" s="102">
        <v>0</v>
      </c>
      <c r="S52" s="102">
        <v>0</v>
      </c>
    </row>
    <row r="53" spans="2:19" s="56" customFormat="1" ht="16.5" customHeight="1" x14ac:dyDescent="0.2">
      <c r="B53" s="57">
        <v>43</v>
      </c>
      <c r="C53" s="76" t="s">
        <v>49</v>
      </c>
      <c r="D53" s="66" t="s">
        <v>25</v>
      </c>
      <c r="E53" s="90">
        <v>10261</v>
      </c>
      <c r="F53" s="101">
        <v>0</v>
      </c>
      <c r="G53" s="91">
        <v>5000</v>
      </c>
      <c r="H53" s="92">
        <f>(375)</f>
        <v>375</v>
      </c>
      <c r="I53" s="79">
        <v>250</v>
      </c>
      <c r="J53" s="91">
        <v>4000</v>
      </c>
      <c r="K53" s="101">
        <v>0</v>
      </c>
      <c r="L53" s="101">
        <v>0</v>
      </c>
      <c r="M53" s="101">
        <v>0</v>
      </c>
      <c r="N53" s="74">
        <f t="shared" si="0"/>
        <v>19886</v>
      </c>
      <c r="O53" s="102">
        <f>5864.55-1447.75</f>
        <v>4416.8</v>
      </c>
      <c r="P53" s="74">
        <f>+N53-O53</f>
        <v>15469.2</v>
      </c>
      <c r="Q53" s="102">
        <v>0</v>
      </c>
      <c r="R53" s="102">
        <v>0</v>
      </c>
      <c r="S53" s="102">
        <v>0</v>
      </c>
    </row>
    <row r="54" spans="2:19" s="56" customFormat="1" ht="16.5" customHeight="1" x14ac:dyDescent="0.2">
      <c r="B54" s="57">
        <v>44</v>
      </c>
      <c r="C54" s="76" t="s">
        <v>143</v>
      </c>
      <c r="D54" s="81" t="s">
        <v>137</v>
      </c>
      <c r="E54" s="82">
        <f>6297</f>
        <v>6297</v>
      </c>
      <c r="F54" s="101"/>
      <c r="G54" s="83">
        <v>4000</v>
      </c>
      <c r="H54" s="101">
        <v>375</v>
      </c>
      <c r="I54" s="79">
        <v>250</v>
      </c>
      <c r="J54" s="101">
        <v>2000</v>
      </c>
      <c r="K54" s="101">
        <v>0</v>
      </c>
      <c r="L54" s="101">
        <v>0</v>
      </c>
      <c r="M54" s="101">
        <v>0</v>
      </c>
      <c r="N54" s="74">
        <f t="shared" si="0"/>
        <v>12922</v>
      </c>
      <c r="O54" s="109">
        <v>2784.16</v>
      </c>
      <c r="P54" s="74">
        <f>+N54-O54</f>
        <v>10137.84</v>
      </c>
      <c r="Q54" s="102">
        <v>0</v>
      </c>
      <c r="R54" s="102">
        <v>0</v>
      </c>
      <c r="S54" s="102">
        <v>0</v>
      </c>
    </row>
    <row r="55" spans="2:19" s="56" customFormat="1" ht="16.5" customHeight="1" x14ac:dyDescent="0.2">
      <c r="B55" s="57">
        <v>45</v>
      </c>
      <c r="C55" s="48" t="s">
        <v>94</v>
      </c>
      <c r="D55" s="76" t="s">
        <v>42</v>
      </c>
      <c r="E55" s="95">
        <v>6759</v>
      </c>
      <c r="F55" s="101">
        <v>0</v>
      </c>
      <c r="G55" s="79">
        <v>3000</v>
      </c>
      <c r="H55" s="105">
        <v>375</v>
      </c>
      <c r="I55" s="79">
        <v>250</v>
      </c>
      <c r="J55" s="79">
        <v>3000</v>
      </c>
      <c r="K55" s="101">
        <v>0</v>
      </c>
      <c r="L55" s="101">
        <v>0</v>
      </c>
      <c r="M55" s="101">
        <v>0</v>
      </c>
      <c r="N55" s="74">
        <f t="shared" si="0"/>
        <v>13384</v>
      </c>
      <c r="O55" s="102">
        <v>2715.95</v>
      </c>
      <c r="P55" s="74">
        <f>N55-O55</f>
        <v>10668.05</v>
      </c>
      <c r="Q55" s="102">
        <v>0</v>
      </c>
      <c r="R55" s="102">
        <v>0</v>
      </c>
      <c r="S55" s="102">
        <v>0</v>
      </c>
    </row>
    <row r="56" spans="2:19" s="56" customFormat="1" ht="16.5" customHeight="1" x14ac:dyDescent="0.2">
      <c r="B56" s="57">
        <v>46</v>
      </c>
      <c r="C56" s="76" t="s">
        <v>99</v>
      </c>
      <c r="D56" s="76" t="s">
        <v>37</v>
      </c>
      <c r="E56" s="95">
        <f>3525</f>
        <v>3525</v>
      </c>
      <c r="F56" s="101">
        <v>0</v>
      </c>
      <c r="G56" s="79">
        <v>1800</v>
      </c>
      <c r="H56" s="101">
        <v>375</v>
      </c>
      <c r="I56" s="79">
        <v>250</v>
      </c>
      <c r="J56" s="101">
        <v>1800</v>
      </c>
      <c r="K56" s="101">
        <v>0</v>
      </c>
      <c r="L56" s="101">
        <v>0</v>
      </c>
      <c r="M56" s="101">
        <v>0</v>
      </c>
      <c r="N56" s="74">
        <f t="shared" si="0"/>
        <v>7750</v>
      </c>
      <c r="O56" s="102">
        <v>1429.13</v>
      </c>
      <c r="P56" s="74">
        <f t="shared" si="1"/>
        <v>6320.87</v>
      </c>
      <c r="Q56" s="102">
        <v>0</v>
      </c>
      <c r="R56" s="102">
        <v>0</v>
      </c>
      <c r="S56" s="102">
        <v>0</v>
      </c>
    </row>
    <row r="57" spans="2:19" s="56" customFormat="1" ht="26.25" customHeight="1" x14ac:dyDescent="0.2">
      <c r="B57" s="57">
        <v>47</v>
      </c>
      <c r="C57" s="76" t="s">
        <v>38</v>
      </c>
      <c r="D57" s="76" t="s">
        <v>39</v>
      </c>
      <c r="E57" s="95">
        <f>2441</f>
        <v>2441</v>
      </c>
      <c r="F57" s="101">
        <v>0</v>
      </c>
      <c r="G57" s="79">
        <v>1000</v>
      </c>
      <c r="H57" s="101">
        <v>0</v>
      </c>
      <c r="I57" s="79">
        <v>250</v>
      </c>
      <c r="J57" s="101">
        <v>1000</v>
      </c>
      <c r="K57" s="94">
        <f>75</f>
        <v>75</v>
      </c>
      <c r="L57" s="101">
        <v>0</v>
      </c>
      <c r="M57" s="101">
        <v>0</v>
      </c>
      <c r="N57" s="74">
        <f t="shared" si="0"/>
        <v>4766</v>
      </c>
      <c r="O57" s="84">
        <f>742.66-60</f>
        <v>682.66</v>
      </c>
      <c r="P57" s="74">
        <f t="shared" si="1"/>
        <v>4083.34</v>
      </c>
      <c r="Q57" s="102">
        <v>0</v>
      </c>
      <c r="R57" s="102">
        <v>0</v>
      </c>
      <c r="S57" s="102">
        <v>0</v>
      </c>
    </row>
    <row r="58" spans="2:19" s="56" customFormat="1" ht="15.75" x14ac:dyDescent="0.2">
      <c r="B58" s="57">
        <v>48</v>
      </c>
      <c r="C58" s="113" t="s">
        <v>154</v>
      </c>
      <c r="D58" s="113" t="s">
        <v>26</v>
      </c>
      <c r="E58" s="87">
        <v>8216</v>
      </c>
      <c r="F58" s="106"/>
      <c r="G58" s="107">
        <v>5000</v>
      </c>
      <c r="H58" s="110">
        <v>375</v>
      </c>
      <c r="I58" s="111">
        <v>250</v>
      </c>
      <c r="J58" s="112">
        <v>4000</v>
      </c>
      <c r="K58" s="102"/>
      <c r="L58" s="112"/>
      <c r="M58" s="106"/>
      <c r="N58" s="74">
        <f t="shared" si="0"/>
        <v>17841</v>
      </c>
      <c r="O58" s="109">
        <v>3773.36</v>
      </c>
      <c r="P58" s="108">
        <f>+N58-O58</f>
        <v>14067.64</v>
      </c>
      <c r="Q58" s="102">
        <v>0</v>
      </c>
      <c r="R58" s="102">
        <v>0</v>
      </c>
      <c r="S58" s="102">
        <v>0</v>
      </c>
    </row>
    <row r="59" spans="2:19" s="56" customFormat="1" ht="15.75" x14ac:dyDescent="0.2">
      <c r="B59" s="57">
        <v>49</v>
      </c>
      <c r="C59" s="48" t="s">
        <v>152</v>
      </c>
      <c r="D59" s="81" t="s">
        <v>25</v>
      </c>
      <c r="E59" s="87">
        <v>10261</v>
      </c>
      <c r="F59" s="106">
        <v>0</v>
      </c>
      <c r="G59" s="107">
        <v>5000</v>
      </c>
      <c r="H59" s="110">
        <v>375</v>
      </c>
      <c r="I59" s="111">
        <v>250</v>
      </c>
      <c r="J59" s="112">
        <v>4000</v>
      </c>
      <c r="K59" s="102">
        <v>0</v>
      </c>
      <c r="L59" s="112">
        <v>0</v>
      </c>
      <c r="M59" s="106"/>
      <c r="N59" s="74">
        <f t="shared" si="0"/>
        <v>19886</v>
      </c>
      <c r="O59" s="109">
        <v>4416.8</v>
      </c>
      <c r="P59" s="108">
        <f>+N59-O59</f>
        <v>15469.2</v>
      </c>
      <c r="Q59" s="102">
        <v>0</v>
      </c>
      <c r="R59" s="102">
        <v>0</v>
      </c>
      <c r="S59" s="102">
        <v>0</v>
      </c>
    </row>
    <row r="60" spans="2:19" s="56" customFormat="1" ht="15.75" x14ac:dyDescent="0.2">
      <c r="B60" s="57">
        <v>50</v>
      </c>
      <c r="C60" s="48" t="s">
        <v>133</v>
      </c>
      <c r="D60" s="81" t="s">
        <v>37</v>
      </c>
      <c r="E60" s="87">
        <v>3525</v>
      </c>
      <c r="F60" s="106"/>
      <c r="G60" s="107">
        <v>1800</v>
      </c>
      <c r="H60" s="110">
        <v>375</v>
      </c>
      <c r="I60" s="111">
        <v>250</v>
      </c>
      <c r="J60" s="112">
        <v>1800</v>
      </c>
      <c r="K60" s="102"/>
      <c r="L60" s="112"/>
      <c r="M60" s="106"/>
      <c r="N60" s="74">
        <f t="shared" si="0"/>
        <v>7750</v>
      </c>
      <c r="O60" s="109">
        <v>1429.13</v>
      </c>
      <c r="P60" s="108">
        <f>+N60-O60</f>
        <v>6320.87</v>
      </c>
      <c r="Q60" s="102">
        <v>0</v>
      </c>
      <c r="R60" s="102">
        <v>0</v>
      </c>
      <c r="S60" s="102">
        <v>0</v>
      </c>
    </row>
    <row r="61" spans="2:19" s="56" customFormat="1" ht="16.5" customHeight="1" x14ac:dyDescent="0.2">
      <c r="B61" s="57">
        <v>51</v>
      </c>
      <c r="C61" s="76" t="s">
        <v>100</v>
      </c>
      <c r="D61" s="81" t="s">
        <v>41</v>
      </c>
      <c r="E61" s="82">
        <v>6297</v>
      </c>
      <c r="F61" s="101">
        <v>0</v>
      </c>
      <c r="G61" s="83">
        <v>4000</v>
      </c>
      <c r="H61" s="101">
        <v>375</v>
      </c>
      <c r="I61" s="79">
        <v>250</v>
      </c>
      <c r="J61" s="101">
        <v>2000</v>
      </c>
      <c r="K61" s="101">
        <v>0</v>
      </c>
      <c r="L61" s="101">
        <v>0</v>
      </c>
      <c r="M61" s="101">
        <v>0</v>
      </c>
      <c r="N61" s="74">
        <f t="shared" si="0"/>
        <v>12922</v>
      </c>
      <c r="O61" s="102">
        <v>2784.16</v>
      </c>
      <c r="P61" s="74">
        <f t="shared" si="1"/>
        <v>10137.84</v>
      </c>
      <c r="Q61" s="102">
        <v>0</v>
      </c>
      <c r="R61" s="102">
        <v>0</v>
      </c>
      <c r="S61" s="102">
        <v>0</v>
      </c>
    </row>
    <row r="62" spans="2:19" s="56" customFormat="1" ht="16.5" customHeight="1" x14ac:dyDescent="0.2">
      <c r="B62" s="57">
        <v>52</v>
      </c>
      <c r="C62" s="76" t="s">
        <v>247</v>
      </c>
      <c r="D62" s="81" t="s">
        <v>25</v>
      </c>
      <c r="E62" s="82">
        <v>18205</v>
      </c>
      <c r="F62" s="101"/>
      <c r="G62" s="83">
        <v>8870.9699999999993</v>
      </c>
      <c r="H62" s="101"/>
      <c r="I62" s="79">
        <v>443.55</v>
      </c>
      <c r="J62" s="101"/>
      <c r="K62" s="101"/>
      <c r="L62" s="101"/>
      <c r="M62" s="101"/>
      <c r="N62" s="74">
        <f t="shared" si="0"/>
        <v>27519.52</v>
      </c>
      <c r="O62" s="102">
        <v>5677.8</v>
      </c>
      <c r="P62" s="74">
        <f t="shared" ref="P62" si="4">N62-O62</f>
        <v>21841.72</v>
      </c>
      <c r="Q62" s="102"/>
      <c r="R62" s="102"/>
      <c r="S62" s="102"/>
    </row>
    <row r="63" spans="2:19" ht="15.75" x14ac:dyDescent="0.2">
      <c r="C63"/>
      <c r="D63" s="121"/>
      <c r="E63" s="38"/>
      <c r="G63" s="38"/>
      <c r="N63" s="122"/>
    </row>
    <row r="64" spans="2:19" ht="12.75" customHeight="1" x14ac:dyDescent="0.2">
      <c r="C64" s="39" t="s">
        <v>188</v>
      </c>
      <c r="N64" s="38"/>
      <c r="O64" s="38"/>
      <c r="Q64" s="150"/>
    </row>
    <row r="65" spans="3:17" x14ac:dyDescent="0.2">
      <c r="C65" s="39"/>
      <c r="O65" s="7"/>
      <c r="Q65" s="150"/>
    </row>
    <row r="66" spans="3:17" x14ac:dyDescent="0.2">
      <c r="C66" s="39" t="s">
        <v>248</v>
      </c>
      <c r="O66" s="38"/>
      <c r="Q66" s="150"/>
    </row>
    <row r="67" spans="3:17" x14ac:dyDescent="0.2">
      <c r="C67" s="39"/>
      <c r="O67" s="7"/>
      <c r="Q67" s="150"/>
    </row>
    <row r="68" spans="3:17" ht="11.25" customHeight="1" x14ac:dyDescent="0.2">
      <c r="C68" s="39"/>
      <c r="O68" s="7"/>
      <c r="Q68" s="150"/>
    </row>
    <row r="69" spans="3:17" x14ac:dyDescent="0.2">
      <c r="C69" s="39"/>
      <c r="O69" s="7"/>
      <c r="Q69" s="150"/>
    </row>
    <row r="70" spans="3:17" x14ac:dyDescent="0.2">
      <c r="C70" s="39"/>
      <c r="O70" s="7"/>
      <c r="Q70" s="150"/>
    </row>
    <row r="71" spans="3:17" x14ac:dyDescent="0.2">
      <c r="O71" s="7"/>
      <c r="Q71" s="150"/>
    </row>
    <row r="72" spans="3:17" x14ac:dyDescent="0.2">
      <c r="O72" s="7"/>
      <c r="Q72" s="75"/>
    </row>
    <row r="73" spans="3:17" x14ac:dyDescent="0.2">
      <c r="O73" s="7"/>
      <c r="Q73" s="75"/>
    </row>
    <row r="74" spans="3:17" x14ac:dyDescent="0.2">
      <c r="O74" s="7"/>
      <c r="Q74" s="75"/>
    </row>
    <row r="75" spans="3:17" x14ac:dyDescent="0.2">
      <c r="O75" s="7"/>
      <c r="Q75" s="75"/>
    </row>
    <row r="76" spans="3:17" x14ac:dyDescent="0.2">
      <c r="O76" s="7"/>
      <c r="Q76" s="75"/>
    </row>
    <row r="77" spans="3:17" x14ac:dyDescent="0.2">
      <c r="O77" s="7"/>
      <c r="Q77" s="75"/>
    </row>
    <row r="78" spans="3:17" x14ac:dyDescent="0.2">
      <c r="O78" s="7"/>
      <c r="Q78" s="75"/>
    </row>
    <row r="79" spans="3:17" x14ac:dyDescent="0.2">
      <c r="O79" s="7"/>
      <c r="Q79" s="75"/>
    </row>
    <row r="80" spans="3:17" x14ac:dyDescent="0.2">
      <c r="O80" s="7"/>
      <c r="Q80" s="75"/>
    </row>
    <row r="81" spans="15:17" x14ac:dyDescent="0.2">
      <c r="O81" s="7"/>
      <c r="Q81" s="75"/>
    </row>
    <row r="82" spans="15:17" x14ac:dyDescent="0.2">
      <c r="O82" s="7"/>
      <c r="Q82" s="75"/>
    </row>
    <row r="83" spans="15:17" x14ac:dyDescent="0.2">
      <c r="O83" s="7"/>
      <c r="Q83" s="75"/>
    </row>
    <row r="84" spans="15:17" x14ac:dyDescent="0.2">
      <c r="O84" s="7"/>
    </row>
    <row r="85" spans="15:17" x14ac:dyDescent="0.2">
      <c r="O85" s="7"/>
    </row>
    <row r="86" spans="15:17" x14ac:dyDescent="0.2">
      <c r="O86" s="7"/>
    </row>
    <row r="87" spans="15:17" x14ac:dyDescent="0.2">
      <c r="O87" s="7"/>
    </row>
    <row r="88" spans="15:17" x14ac:dyDescent="0.2">
      <c r="O88" s="7"/>
    </row>
    <row r="89" spans="15:17" x14ac:dyDescent="0.2">
      <c r="O89" s="7"/>
    </row>
    <row r="90" spans="15:17" x14ac:dyDescent="0.2">
      <c r="O90" s="7"/>
    </row>
    <row r="91" spans="15:17" x14ac:dyDescent="0.2">
      <c r="O91" s="7"/>
    </row>
    <row r="92" spans="15:17" x14ac:dyDescent="0.2">
      <c r="O92" s="7"/>
    </row>
    <row r="93" spans="15:17" x14ac:dyDescent="0.2">
      <c r="O93" s="7"/>
    </row>
    <row r="94" spans="15:17" x14ac:dyDescent="0.2">
      <c r="O94" s="7"/>
    </row>
    <row r="95" spans="15:17" x14ac:dyDescent="0.2">
      <c r="O95" s="7"/>
    </row>
    <row r="96" spans="15:17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</sheetData>
  <protectedRanges>
    <protectedRange sqref="C20" name="Rango1_1_3_1_2_1_1_1_1_1_1_1_2_1"/>
  </protectedRanges>
  <autoFilter ref="B9:R6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Q64:Q71"/>
    <mergeCell ref="B2:R2"/>
    <mergeCell ref="B3:R3"/>
    <mergeCell ref="B4:R4"/>
    <mergeCell ref="B5:R5"/>
    <mergeCell ref="B6:R6"/>
    <mergeCell ref="S9:S10"/>
    <mergeCell ref="B7:R7"/>
    <mergeCell ref="B9:B10"/>
    <mergeCell ref="D9:D10"/>
    <mergeCell ref="O9:O10"/>
    <mergeCell ref="E9:E10"/>
    <mergeCell ref="P9:P10"/>
    <mergeCell ref="C9:C10"/>
    <mergeCell ref="G9:N9"/>
    <mergeCell ref="Q9:Q10"/>
    <mergeCell ref="R9:R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40" orientation="landscape" useFirstPageNumber="1" r:id="rId1"/>
  <headerFooter alignWithMargins="0"/>
  <rowBreaks count="1" manualBreakCount="1">
    <brk id="71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Q131"/>
  <sheetViews>
    <sheetView zoomScaleNormal="100" workbookViewId="0">
      <selection activeCell="C23" sqref="C23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22.140625" style="2" customWidth="1"/>
    <col min="15" max="15" width="23.85546875" style="11" customWidth="1"/>
    <col min="16" max="16" width="24.140625" style="14" customWidth="1"/>
  </cols>
  <sheetData>
    <row r="2" spans="1:17" ht="19.5" customHeight="1" x14ac:dyDescent="0.3"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7" ht="19.5" x14ac:dyDescent="0.3">
      <c r="B3" s="1"/>
      <c r="C3" s="152" t="s">
        <v>1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7" ht="15" x14ac:dyDescent="0.25">
      <c r="B4" s="153" t="s">
        <v>23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">
      <c r="B5" s="154" t="s">
        <v>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7" ht="14.25" customHeight="1" x14ac:dyDescent="0.2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7" ht="14.25" customHeight="1" x14ac:dyDescent="0.2">
      <c r="B7" s="155">
        <v>43524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4"/>
      <c r="Q7" s="154"/>
    </row>
    <row r="8" spans="1:17" ht="13.5" thickBot="1" x14ac:dyDescent="0.25"/>
    <row r="9" spans="1:17" s="37" customFormat="1" ht="20.25" customHeight="1" x14ac:dyDescent="0.2">
      <c r="B9" s="144" t="s">
        <v>4</v>
      </c>
      <c r="C9" s="146" t="s">
        <v>22</v>
      </c>
      <c r="D9" s="146" t="s">
        <v>9</v>
      </c>
      <c r="E9" s="146" t="s">
        <v>10</v>
      </c>
      <c r="F9" s="146" t="s">
        <v>14</v>
      </c>
      <c r="G9" s="146"/>
      <c r="H9" s="146"/>
      <c r="I9" s="146"/>
      <c r="J9" s="146"/>
      <c r="K9" s="146" t="s">
        <v>12</v>
      </c>
      <c r="L9" s="146" t="s">
        <v>20</v>
      </c>
      <c r="M9" s="148" t="s">
        <v>185</v>
      </c>
      <c r="N9" s="148" t="s">
        <v>74</v>
      </c>
      <c r="O9" s="148" t="s">
        <v>150</v>
      </c>
      <c r="P9" s="159" t="s">
        <v>75</v>
      </c>
    </row>
    <row r="10" spans="1:17" s="10" customFormat="1" ht="36" customHeight="1" thickBot="1" x14ac:dyDescent="0.25">
      <c r="B10" s="158"/>
      <c r="C10" s="157"/>
      <c r="D10" s="157"/>
      <c r="E10" s="157"/>
      <c r="F10" s="117" t="s">
        <v>15</v>
      </c>
      <c r="G10" s="117" t="s">
        <v>17</v>
      </c>
      <c r="H10" s="117" t="s">
        <v>16</v>
      </c>
      <c r="I10" s="117" t="s">
        <v>11</v>
      </c>
      <c r="J10" s="117" t="s">
        <v>5</v>
      </c>
      <c r="K10" s="157"/>
      <c r="L10" s="157"/>
      <c r="M10" s="156"/>
      <c r="N10" s="156"/>
      <c r="O10" s="156"/>
      <c r="P10" s="160"/>
    </row>
    <row r="11" spans="1:17" s="41" customFormat="1" ht="30" customHeight="1" x14ac:dyDescent="0.2">
      <c r="B11" s="42">
        <v>1</v>
      </c>
      <c r="C11" s="43" t="s">
        <v>243</v>
      </c>
      <c r="D11" s="43" t="s">
        <v>242</v>
      </c>
      <c r="E11" s="44">
        <v>25000</v>
      </c>
      <c r="F11" s="44">
        <v>0</v>
      </c>
      <c r="G11" s="44">
        <v>0</v>
      </c>
      <c r="H11" s="44">
        <v>0</v>
      </c>
      <c r="I11" s="44">
        <v>250</v>
      </c>
      <c r="J11" s="44">
        <f>SUM(E11:I11)</f>
        <v>25250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5"/>
    </row>
    <row r="12" spans="1:17" s="22" customFormat="1" ht="15" x14ac:dyDescent="0.25">
      <c r="A12" s="16"/>
      <c r="B12" s="17"/>
      <c r="C12" s="18"/>
      <c r="D12" s="19"/>
      <c r="E12" s="20" t="s">
        <v>101</v>
      </c>
      <c r="F12" s="20"/>
      <c r="G12" s="20"/>
      <c r="H12" s="20"/>
      <c r="I12" s="20"/>
      <c r="J12" s="21"/>
      <c r="N12" s="23"/>
      <c r="O12" s="24"/>
      <c r="P12" s="24"/>
    </row>
    <row r="13" spans="1:17" s="22" customFormat="1" ht="15" x14ac:dyDescent="0.25">
      <c r="C13" s="18"/>
      <c r="N13" s="23"/>
      <c r="O13" s="24"/>
      <c r="P13" s="24"/>
    </row>
    <row r="14" spans="1:17" s="22" customFormat="1" ht="15" x14ac:dyDescent="0.25">
      <c r="J14" s="25">
        <f>+J13-J12</f>
        <v>0</v>
      </c>
      <c r="N14" s="23"/>
      <c r="O14" s="24"/>
      <c r="P14" s="24"/>
    </row>
    <row r="15" spans="1:17" s="22" customFormat="1" ht="15" x14ac:dyDescent="0.25">
      <c r="N15" s="23"/>
      <c r="O15" s="24"/>
      <c r="P15" s="24"/>
    </row>
    <row r="16" spans="1:17" s="22" customFormat="1" ht="15" x14ac:dyDescent="0.25">
      <c r="C16" s="39" t="s">
        <v>188</v>
      </c>
      <c r="N16" s="23"/>
      <c r="O16" s="24"/>
      <c r="P16" s="24"/>
    </row>
    <row r="17" spans="3:16" s="22" customFormat="1" ht="15" x14ac:dyDescent="0.25">
      <c r="C17" s="4" t="s">
        <v>244</v>
      </c>
      <c r="N17" s="23"/>
      <c r="O17" s="24"/>
      <c r="P17" s="24"/>
    </row>
    <row r="18" spans="3:16" s="22" customFormat="1" ht="15" x14ac:dyDescent="0.25">
      <c r="N18" s="23"/>
      <c r="O18" s="24"/>
      <c r="P18" s="26"/>
    </row>
    <row r="19" spans="3:16" s="22" customFormat="1" ht="15" x14ac:dyDescent="0.25">
      <c r="N19" s="23"/>
      <c r="O19" s="24"/>
      <c r="P19" s="24"/>
    </row>
    <row r="20" spans="3:16" s="22" customFormat="1" ht="15" x14ac:dyDescent="0.25">
      <c r="N20" s="23"/>
      <c r="O20" s="24"/>
      <c r="P20" s="24"/>
    </row>
    <row r="21" spans="3:16" s="22" customFormat="1" ht="15" x14ac:dyDescent="0.25">
      <c r="N21" s="23"/>
      <c r="O21" s="24"/>
      <c r="P21" s="24"/>
    </row>
    <row r="22" spans="3:16" s="22" customFormat="1" ht="15" x14ac:dyDescent="0.25">
      <c r="N22" s="23"/>
      <c r="O22" s="24"/>
      <c r="P22" s="24"/>
    </row>
    <row r="23" spans="3:16" s="22" customFormat="1" ht="15" x14ac:dyDescent="0.25">
      <c r="N23" s="23"/>
      <c r="O23" s="24"/>
      <c r="P23" s="24"/>
    </row>
    <row r="24" spans="3:16" s="22" customFormat="1" ht="15" x14ac:dyDescent="0.25">
      <c r="N24" s="23"/>
      <c r="O24" s="24"/>
      <c r="P24" s="24"/>
    </row>
    <row r="25" spans="3:16" s="22" customFormat="1" ht="15" x14ac:dyDescent="0.25">
      <c r="N25" s="23"/>
      <c r="O25" s="24"/>
      <c r="P25" s="24"/>
    </row>
    <row r="26" spans="3:16" s="22" customFormat="1" ht="15" x14ac:dyDescent="0.25">
      <c r="N26" s="23"/>
      <c r="O26" s="24"/>
      <c r="P26" s="24"/>
    </row>
    <row r="27" spans="3:16" s="22" customFormat="1" ht="15" x14ac:dyDescent="0.25">
      <c r="N27" s="23"/>
      <c r="O27" s="24"/>
      <c r="P27" s="24"/>
    </row>
    <row r="28" spans="3:16" s="22" customFormat="1" ht="15" x14ac:dyDescent="0.25">
      <c r="N28" s="23"/>
      <c r="O28" s="24"/>
      <c r="P28" s="27"/>
    </row>
    <row r="29" spans="3:16" s="22" customFormat="1" ht="15" x14ac:dyDescent="0.25">
      <c r="N29" s="28"/>
      <c r="O29" s="24"/>
      <c r="P29" s="24"/>
    </row>
    <row r="30" spans="3:16" s="22" customFormat="1" ht="15" x14ac:dyDescent="0.25">
      <c r="N30" s="23"/>
      <c r="O30" s="24"/>
      <c r="P30" s="24"/>
    </row>
    <row r="31" spans="3:16" s="22" customFormat="1" ht="15" x14ac:dyDescent="0.25">
      <c r="N31" s="23"/>
      <c r="O31" s="24"/>
      <c r="P31" s="24"/>
    </row>
    <row r="32" spans="3:16" s="22" customFormat="1" ht="15" x14ac:dyDescent="0.25">
      <c r="N32" s="23"/>
      <c r="O32" s="29"/>
      <c r="P32" s="30"/>
    </row>
    <row r="33" spans="14:16" s="22" customFormat="1" ht="15" x14ac:dyDescent="0.25">
      <c r="N33" s="23"/>
      <c r="O33" s="24"/>
      <c r="P33" s="24"/>
    </row>
    <row r="34" spans="14:16" s="22" customFormat="1" ht="15" x14ac:dyDescent="0.25">
      <c r="N34" s="23"/>
      <c r="O34" s="24"/>
      <c r="P34" s="24"/>
    </row>
    <row r="35" spans="14:16" s="22" customFormat="1" ht="15" x14ac:dyDescent="0.25">
      <c r="N35" s="23"/>
      <c r="O35" s="24"/>
      <c r="P35" s="24"/>
    </row>
    <row r="36" spans="14:16" s="22" customFormat="1" ht="15" x14ac:dyDescent="0.25">
      <c r="N36" s="23"/>
      <c r="O36" s="24"/>
      <c r="P36" s="24"/>
    </row>
    <row r="37" spans="14:16" s="22" customFormat="1" ht="15" x14ac:dyDescent="0.25">
      <c r="N37" s="23"/>
      <c r="O37" s="24"/>
      <c r="P37" s="24"/>
    </row>
    <row r="38" spans="14:16" s="22" customFormat="1" ht="15" x14ac:dyDescent="0.25">
      <c r="N38" s="23"/>
      <c r="O38" s="24"/>
      <c r="P38" s="24"/>
    </row>
    <row r="39" spans="14:16" s="22" customFormat="1" ht="15" x14ac:dyDescent="0.25">
      <c r="N39" s="23"/>
      <c r="O39" s="24"/>
      <c r="P39" s="24"/>
    </row>
    <row r="40" spans="14:16" s="22" customFormat="1" ht="15" x14ac:dyDescent="0.25">
      <c r="N40" s="23"/>
      <c r="O40" s="24"/>
      <c r="P40" s="31"/>
    </row>
    <row r="41" spans="14:16" s="22" customFormat="1" ht="15" x14ac:dyDescent="0.25">
      <c r="N41" s="23"/>
      <c r="O41" s="24"/>
      <c r="P41" s="24"/>
    </row>
    <row r="42" spans="14:16" s="22" customFormat="1" ht="15" x14ac:dyDescent="0.25">
      <c r="N42" s="23"/>
      <c r="O42" s="24"/>
      <c r="P42" s="24"/>
    </row>
    <row r="43" spans="14:16" s="22" customFormat="1" ht="15" x14ac:dyDescent="0.25">
      <c r="N43" s="23"/>
      <c r="O43" s="24"/>
      <c r="P43" s="24"/>
    </row>
    <row r="44" spans="14:16" s="22" customFormat="1" ht="15" x14ac:dyDescent="0.25">
      <c r="N44" s="23"/>
      <c r="O44" s="24"/>
      <c r="P44" s="24"/>
    </row>
    <row r="45" spans="14:16" s="22" customFormat="1" ht="15" x14ac:dyDescent="0.25">
      <c r="N45" s="23"/>
      <c r="O45" s="24"/>
      <c r="P45" s="24"/>
    </row>
    <row r="46" spans="14:16" s="22" customFormat="1" ht="15" x14ac:dyDescent="0.25">
      <c r="N46" s="23"/>
      <c r="O46" s="24"/>
      <c r="P46" s="24"/>
    </row>
    <row r="47" spans="14:16" s="22" customFormat="1" ht="15" x14ac:dyDescent="0.25">
      <c r="N47" s="23"/>
      <c r="O47" s="24"/>
      <c r="P47" s="24"/>
    </row>
    <row r="48" spans="14:16" s="22" customFormat="1" ht="15" x14ac:dyDescent="0.25">
      <c r="N48" s="23"/>
      <c r="O48" s="24"/>
      <c r="P48" s="24"/>
    </row>
    <row r="49" spans="14:16" s="22" customFormat="1" ht="15" x14ac:dyDescent="0.25">
      <c r="N49" s="23"/>
      <c r="O49" s="24"/>
      <c r="P49" s="24"/>
    </row>
    <row r="50" spans="14:16" s="22" customFormat="1" ht="15" x14ac:dyDescent="0.25">
      <c r="N50" s="23"/>
      <c r="O50" s="24"/>
      <c r="P50" s="24"/>
    </row>
    <row r="51" spans="14:16" s="22" customFormat="1" ht="15" x14ac:dyDescent="0.25">
      <c r="N51" s="23"/>
      <c r="O51" s="24"/>
      <c r="P51" s="24"/>
    </row>
    <row r="52" spans="14:16" s="22" customFormat="1" ht="15" x14ac:dyDescent="0.25">
      <c r="N52" s="23"/>
      <c r="O52" s="24"/>
      <c r="P52" s="24"/>
    </row>
    <row r="53" spans="14:16" s="22" customFormat="1" ht="15" x14ac:dyDescent="0.25">
      <c r="N53" s="23"/>
      <c r="O53" s="24"/>
      <c r="P53" s="24"/>
    </row>
    <row r="54" spans="14:16" s="22" customFormat="1" ht="15" x14ac:dyDescent="0.25">
      <c r="N54" s="23"/>
      <c r="O54" s="24"/>
      <c r="P54" s="24"/>
    </row>
    <row r="55" spans="14:16" s="22" customFormat="1" ht="15" x14ac:dyDescent="0.25">
      <c r="N55" s="23"/>
      <c r="O55" s="24"/>
      <c r="P55" s="24"/>
    </row>
    <row r="56" spans="14:16" s="22" customFormat="1" ht="15" x14ac:dyDescent="0.25">
      <c r="N56" s="23"/>
      <c r="O56" s="24"/>
      <c r="P56" s="24"/>
    </row>
    <row r="57" spans="14:16" s="22" customFormat="1" ht="15" x14ac:dyDescent="0.25">
      <c r="N57" s="23"/>
      <c r="O57" s="24"/>
      <c r="P57" s="24"/>
    </row>
    <row r="58" spans="14:16" s="22" customFormat="1" ht="15" x14ac:dyDescent="0.25">
      <c r="N58" s="23"/>
      <c r="O58" s="24"/>
      <c r="P58" s="24"/>
    </row>
    <row r="59" spans="14:16" s="22" customFormat="1" ht="15" x14ac:dyDescent="0.25">
      <c r="N59" s="23"/>
      <c r="O59" s="24"/>
      <c r="P59" s="24"/>
    </row>
    <row r="60" spans="14:16" s="22" customFormat="1" ht="15" x14ac:dyDescent="0.25">
      <c r="N60" s="32"/>
      <c r="O60" s="24"/>
      <c r="P60" s="24"/>
    </row>
    <row r="61" spans="14:16" s="22" customFormat="1" ht="15" x14ac:dyDescent="0.25">
      <c r="N61" s="32"/>
      <c r="O61" s="24"/>
      <c r="P61" s="24"/>
    </row>
    <row r="62" spans="14:16" s="22" customFormat="1" x14ac:dyDescent="0.2">
      <c r="N62" s="33"/>
      <c r="O62" s="34"/>
      <c r="P62" s="35"/>
    </row>
    <row r="63" spans="14:16" s="22" customFormat="1" x14ac:dyDescent="0.2">
      <c r="N63" s="33"/>
      <c r="O63" s="34"/>
      <c r="P63" s="35"/>
    </row>
    <row r="64" spans="14:16" s="22" customFormat="1" x14ac:dyDescent="0.2">
      <c r="N64" s="33"/>
      <c r="O64" s="34"/>
      <c r="P64" s="35"/>
    </row>
    <row r="65" spans="14:16" s="22" customFormat="1" x14ac:dyDescent="0.2">
      <c r="N65" s="33"/>
      <c r="O65" s="34"/>
      <c r="P65" s="35"/>
    </row>
    <row r="66" spans="14:16" s="22" customFormat="1" x14ac:dyDescent="0.2">
      <c r="N66" s="33"/>
      <c r="O66" s="34"/>
      <c r="P66" s="35"/>
    </row>
    <row r="67" spans="14:16" s="22" customFormat="1" x14ac:dyDescent="0.2">
      <c r="N67" s="33"/>
      <c r="O67" s="34"/>
      <c r="P67" s="35"/>
    </row>
    <row r="68" spans="14:16" s="22" customFormat="1" x14ac:dyDescent="0.2">
      <c r="N68" s="33"/>
      <c r="O68" s="34"/>
      <c r="P68" s="35"/>
    </row>
    <row r="69" spans="14:16" s="22" customFormat="1" x14ac:dyDescent="0.2">
      <c r="N69" s="33"/>
      <c r="O69" s="34"/>
      <c r="P69" s="35"/>
    </row>
    <row r="70" spans="14:16" s="22" customFormat="1" x14ac:dyDescent="0.2">
      <c r="N70" s="33"/>
      <c r="O70" s="34"/>
      <c r="P70" s="35"/>
    </row>
    <row r="71" spans="14:16" s="22" customFormat="1" x14ac:dyDescent="0.2">
      <c r="N71" s="33"/>
      <c r="O71" s="34"/>
      <c r="P71" s="35"/>
    </row>
    <row r="72" spans="14:16" s="22" customFormat="1" x14ac:dyDescent="0.2">
      <c r="N72" s="33"/>
      <c r="O72" s="34"/>
      <c r="P72" s="35"/>
    </row>
    <row r="73" spans="14:16" s="22" customFormat="1" x14ac:dyDescent="0.2">
      <c r="N73" s="33"/>
      <c r="O73" s="34"/>
      <c r="P73" s="35"/>
    </row>
    <row r="74" spans="14:16" s="22" customFormat="1" x14ac:dyDescent="0.2">
      <c r="N74" s="33"/>
      <c r="O74" s="34"/>
      <c r="P74" s="35"/>
    </row>
    <row r="75" spans="14:16" s="22" customFormat="1" x14ac:dyDescent="0.2">
      <c r="N75" s="33"/>
      <c r="O75" s="34"/>
      <c r="P75" s="35"/>
    </row>
    <row r="76" spans="14:16" s="22" customFormat="1" x14ac:dyDescent="0.2">
      <c r="N76" s="33"/>
      <c r="O76" s="34"/>
      <c r="P76" s="35"/>
    </row>
    <row r="77" spans="14:16" s="22" customFormat="1" x14ac:dyDescent="0.2">
      <c r="N77" s="33"/>
      <c r="O77" s="34"/>
      <c r="P77" s="35"/>
    </row>
    <row r="78" spans="14:16" s="22" customFormat="1" x14ac:dyDescent="0.2">
      <c r="N78" s="33"/>
      <c r="O78" s="34"/>
      <c r="P78" s="35"/>
    </row>
    <row r="79" spans="14:16" s="22" customFormat="1" x14ac:dyDescent="0.2">
      <c r="N79" s="33"/>
      <c r="O79" s="34"/>
      <c r="P79" s="35"/>
    </row>
    <row r="80" spans="14:16" s="22" customFormat="1" x14ac:dyDescent="0.2">
      <c r="N80" s="33"/>
      <c r="O80" s="34"/>
      <c r="P80" s="35"/>
    </row>
    <row r="81" spans="14:16" s="22" customFormat="1" x14ac:dyDescent="0.2">
      <c r="N81" s="33"/>
      <c r="O81" s="34"/>
      <c r="P81" s="35"/>
    </row>
    <row r="82" spans="14:16" s="22" customFormat="1" x14ac:dyDescent="0.2">
      <c r="N82" s="33"/>
      <c r="O82" s="34"/>
      <c r="P82" s="35"/>
    </row>
    <row r="83" spans="14:16" s="22" customFormat="1" x14ac:dyDescent="0.2">
      <c r="N83" s="33"/>
      <c r="O83" s="34"/>
      <c r="P83" s="35"/>
    </row>
    <row r="84" spans="14:16" s="22" customFormat="1" x14ac:dyDescent="0.2">
      <c r="N84" s="33"/>
      <c r="O84" s="34"/>
      <c r="P84" s="35"/>
    </row>
    <row r="85" spans="14:16" s="22" customFormat="1" x14ac:dyDescent="0.2">
      <c r="N85" s="33"/>
      <c r="O85" s="34"/>
      <c r="P85" s="35"/>
    </row>
    <row r="86" spans="14:16" s="22" customFormat="1" x14ac:dyDescent="0.2">
      <c r="N86" s="33"/>
      <c r="O86" s="34"/>
      <c r="P86" s="35"/>
    </row>
    <row r="87" spans="14:16" s="22" customFormat="1" x14ac:dyDescent="0.2">
      <c r="N87" s="33"/>
      <c r="O87" s="34"/>
      <c r="P87" s="35"/>
    </row>
    <row r="88" spans="14:16" s="22" customFormat="1" x14ac:dyDescent="0.2">
      <c r="N88" s="33"/>
      <c r="O88" s="34"/>
      <c r="P88" s="35"/>
    </row>
    <row r="89" spans="14:16" s="22" customFormat="1" x14ac:dyDescent="0.2">
      <c r="N89" s="33"/>
      <c r="O89" s="34"/>
      <c r="P89" s="35"/>
    </row>
    <row r="90" spans="14:16" s="22" customFormat="1" x14ac:dyDescent="0.2">
      <c r="N90" s="33"/>
      <c r="O90" s="34"/>
      <c r="P90" s="35"/>
    </row>
    <row r="91" spans="14:16" s="22" customFormat="1" x14ac:dyDescent="0.2">
      <c r="N91" s="33"/>
      <c r="O91" s="34"/>
      <c r="P91" s="35"/>
    </row>
    <row r="92" spans="14:16" s="22" customFormat="1" x14ac:dyDescent="0.2">
      <c r="N92" s="33"/>
      <c r="O92" s="34"/>
      <c r="P92" s="35"/>
    </row>
    <row r="93" spans="14:16" s="22" customFormat="1" x14ac:dyDescent="0.2">
      <c r="N93" s="33"/>
      <c r="O93" s="34"/>
      <c r="P93" s="35"/>
    </row>
    <row r="94" spans="14:16" s="22" customFormat="1" x14ac:dyDescent="0.2">
      <c r="N94" s="33"/>
      <c r="O94" s="34"/>
      <c r="P94" s="35"/>
    </row>
    <row r="95" spans="14:16" s="22" customFormat="1" x14ac:dyDescent="0.2">
      <c r="N95" s="33"/>
      <c r="O95" s="34"/>
      <c r="P95" s="35"/>
    </row>
    <row r="96" spans="14:16" s="22" customFormat="1" x14ac:dyDescent="0.2">
      <c r="N96" s="33"/>
      <c r="O96" s="34"/>
      <c r="P96" s="35"/>
    </row>
    <row r="97" spans="14:16" s="22" customFormat="1" x14ac:dyDescent="0.2">
      <c r="N97" s="33"/>
      <c r="O97" s="34"/>
      <c r="P97" s="35"/>
    </row>
    <row r="98" spans="14:16" s="22" customFormat="1" x14ac:dyDescent="0.2">
      <c r="N98" s="33"/>
      <c r="O98" s="34"/>
      <c r="P98" s="35"/>
    </row>
    <row r="99" spans="14:16" s="22" customFormat="1" x14ac:dyDescent="0.2">
      <c r="N99" s="33"/>
      <c r="O99" s="34"/>
      <c r="P99" s="35"/>
    </row>
    <row r="100" spans="14:16" s="22" customFormat="1" x14ac:dyDescent="0.2">
      <c r="N100" s="33"/>
      <c r="O100" s="34"/>
      <c r="P100" s="35"/>
    </row>
    <row r="101" spans="14:16" s="22" customFormat="1" x14ac:dyDescent="0.2">
      <c r="N101" s="33"/>
      <c r="O101" s="34"/>
      <c r="P101" s="35"/>
    </row>
    <row r="102" spans="14:16" s="22" customFormat="1" x14ac:dyDescent="0.2">
      <c r="N102" s="33"/>
      <c r="O102" s="34"/>
      <c r="P102" s="35"/>
    </row>
    <row r="103" spans="14:16" s="22" customFormat="1" x14ac:dyDescent="0.2">
      <c r="N103" s="33"/>
      <c r="O103" s="34"/>
      <c r="P103" s="35"/>
    </row>
    <row r="104" spans="14:16" s="22" customFormat="1" x14ac:dyDescent="0.2">
      <c r="N104" s="33"/>
      <c r="O104" s="34"/>
      <c r="P104" s="35"/>
    </row>
    <row r="105" spans="14:16" s="22" customFormat="1" x14ac:dyDescent="0.2">
      <c r="N105" s="33"/>
      <c r="O105" s="34"/>
      <c r="P105" s="35"/>
    </row>
    <row r="106" spans="14:16" s="22" customFormat="1" x14ac:dyDescent="0.2">
      <c r="N106" s="33"/>
      <c r="O106" s="34"/>
      <c r="P106" s="35"/>
    </row>
    <row r="107" spans="14:16" s="22" customFormat="1" x14ac:dyDescent="0.2">
      <c r="N107" s="33"/>
      <c r="O107" s="34"/>
      <c r="P107" s="35"/>
    </row>
    <row r="108" spans="14:16" s="22" customFormat="1" x14ac:dyDescent="0.2">
      <c r="N108" s="33"/>
      <c r="O108" s="34"/>
      <c r="P108" s="35"/>
    </row>
    <row r="109" spans="14:16" s="22" customFormat="1" x14ac:dyDescent="0.2">
      <c r="N109" s="33"/>
      <c r="O109" s="34"/>
      <c r="P109" s="35"/>
    </row>
    <row r="110" spans="14:16" s="22" customFormat="1" x14ac:dyDescent="0.2">
      <c r="N110" s="33"/>
      <c r="O110" s="34"/>
      <c r="P110" s="35"/>
    </row>
    <row r="111" spans="14:16" s="22" customFormat="1" x14ac:dyDescent="0.2">
      <c r="N111" s="33"/>
      <c r="O111" s="34"/>
      <c r="P111" s="35"/>
    </row>
    <row r="112" spans="14:16" s="22" customFormat="1" x14ac:dyDescent="0.2">
      <c r="N112" s="33"/>
      <c r="O112" s="34"/>
      <c r="P112" s="35"/>
    </row>
    <row r="113" spans="14:16" s="22" customFormat="1" x14ac:dyDescent="0.2">
      <c r="N113" s="33"/>
      <c r="O113" s="34"/>
      <c r="P113" s="35"/>
    </row>
    <row r="114" spans="14:16" s="22" customFormat="1" x14ac:dyDescent="0.2">
      <c r="N114" s="33"/>
      <c r="O114" s="34"/>
      <c r="P114" s="35"/>
    </row>
    <row r="115" spans="14:16" s="22" customFormat="1" x14ac:dyDescent="0.2">
      <c r="N115" s="33"/>
      <c r="O115" s="34"/>
      <c r="P115" s="35"/>
    </row>
    <row r="116" spans="14:16" s="22" customFormat="1" x14ac:dyDescent="0.2">
      <c r="N116" s="33"/>
      <c r="O116" s="34"/>
      <c r="P116" s="35"/>
    </row>
    <row r="117" spans="14:16" s="22" customFormat="1" x14ac:dyDescent="0.2">
      <c r="N117" s="33"/>
      <c r="O117" s="34"/>
      <c r="P117" s="35"/>
    </row>
    <row r="118" spans="14:16" s="22" customFormat="1" x14ac:dyDescent="0.2">
      <c r="N118" s="33"/>
      <c r="O118" s="34"/>
      <c r="P118" s="35"/>
    </row>
    <row r="119" spans="14:16" s="22" customFormat="1" x14ac:dyDescent="0.2">
      <c r="N119" s="33"/>
      <c r="O119" s="34"/>
      <c r="P119" s="35"/>
    </row>
    <row r="120" spans="14:16" s="22" customFormat="1" x14ac:dyDescent="0.2">
      <c r="N120" s="33"/>
      <c r="O120" s="34"/>
      <c r="P120" s="35"/>
    </row>
    <row r="121" spans="14:16" s="22" customFormat="1" x14ac:dyDescent="0.2">
      <c r="N121" s="33"/>
      <c r="O121" s="34"/>
      <c r="P121" s="35"/>
    </row>
    <row r="122" spans="14:16" s="22" customFormat="1" x14ac:dyDescent="0.2">
      <c r="N122" s="33"/>
      <c r="O122" s="34"/>
      <c r="P122" s="35"/>
    </row>
    <row r="123" spans="14:16" s="22" customFormat="1" x14ac:dyDescent="0.2">
      <c r="N123" s="33"/>
      <c r="O123" s="34"/>
      <c r="P123" s="35"/>
    </row>
    <row r="124" spans="14:16" s="22" customFormat="1" x14ac:dyDescent="0.2">
      <c r="N124" s="33"/>
      <c r="O124" s="34"/>
      <c r="P124" s="35"/>
    </row>
    <row r="125" spans="14:16" s="22" customFormat="1" x14ac:dyDescent="0.2">
      <c r="N125" s="33"/>
      <c r="O125" s="34"/>
      <c r="P125" s="35"/>
    </row>
    <row r="126" spans="14:16" s="22" customFormat="1" x14ac:dyDescent="0.2">
      <c r="N126" s="33"/>
      <c r="O126" s="34"/>
      <c r="P126" s="35"/>
    </row>
    <row r="127" spans="14:16" s="22" customFormat="1" x14ac:dyDescent="0.2">
      <c r="N127" s="33"/>
      <c r="O127" s="34"/>
      <c r="P127" s="35"/>
    </row>
    <row r="128" spans="14:16" s="22" customFormat="1" x14ac:dyDescent="0.2">
      <c r="N128" s="33"/>
      <c r="O128" s="34"/>
      <c r="P128" s="35"/>
    </row>
    <row r="129" spans="14:16" s="22" customFormat="1" x14ac:dyDescent="0.2">
      <c r="N129" s="33"/>
      <c r="O129" s="34"/>
      <c r="P129" s="35"/>
    </row>
    <row r="130" spans="14:16" s="22" customFormat="1" x14ac:dyDescent="0.2">
      <c r="N130" s="33"/>
      <c r="O130" s="34"/>
      <c r="P130" s="35"/>
    </row>
    <row r="131" spans="14:16" s="22" customFormat="1" x14ac:dyDescent="0.2">
      <c r="N131" s="33"/>
      <c r="O131" s="34"/>
      <c r="P131" s="35"/>
    </row>
  </sheetData>
  <protectedRanges>
    <protectedRange sqref="E11:P11" name="Rango4_5_1_2_3_2_1"/>
  </protectedRanges>
  <mergeCells count="18">
    <mergeCell ref="B7:O7"/>
    <mergeCell ref="P7:Q7"/>
    <mergeCell ref="O9:O10"/>
    <mergeCell ref="E9:E10"/>
    <mergeCell ref="L9:L10"/>
    <mergeCell ref="B9:B10"/>
    <mergeCell ref="C9:C10"/>
    <mergeCell ref="D9:D10"/>
    <mergeCell ref="K9:K10"/>
    <mergeCell ref="N9:N10"/>
    <mergeCell ref="F9:J9"/>
    <mergeCell ref="P9:P10"/>
    <mergeCell ref="M9:M10"/>
    <mergeCell ref="C2:O2"/>
    <mergeCell ref="C3:O3"/>
    <mergeCell ref="B4:O4"/>
    <mergeCell ref="B5:O5"/>
    <mergeCell ref="B6:O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Q58"/>
  <sheetViews>
    <sheetView zoomScaleNormal="100" workbookViewId="0">
      <selection activeCell="D17" sqref="D17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0.7109375" customWidth="1"/>
    <col min="11" max="11" width="13" customWidth="1"/>
    <col min="12" max="12" width="17.85546875" style="2" customWidth="1"/>
    <col min="13" max="13" width="20.42578125" style="2" customWidth="1"/>
    <col min="14" max="14" width="20.42578125" customWidth="1"/>
    <col min="15" max="15" width="30.7109375" customWidth="1"/>
  </cols>
  <sheetData>
    <row r="2" spans="2:17" ht="19.5" customHeight="1" x14ac:dyDescent="0.3"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2:17" ht="19.5" x14ac:dyDescent="0.3">
      <c r="B3" s="1"/>
      <c r="C3" s="152" t="s">
        <v>1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2:17" ht="19.5" customHeight="1" x14ac:dyDescent="0.25">
      <c r="B4" s="153" t="s">
        <v>23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2:17" x14ac:dyDescent="0.2">
      <c r="B5" s="154" t="s">
        <v>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2:17" ht="14.25" customHeight="1" x14ac:dyDescent="0.2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2:17" ht="14.25" customHeight="1" x14ac:dyDescent="0.2">
      <c r="B7" s="143">
        <v>43524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2:17" ht="13.5" thickBot="1" x14ac:dyDescent="0.25"/>
    <row r="9" spans="2:17" s="8" customFormat="1" ht="12.75" customHeight="1" x14ac:dyDescent="0.2">
      <c r="B9" s="144" t="s">
        <v>4</v>
      </c>
      <c r="C9" s="146" t="s">
        <v>22</v>
      </c>
      <c r="D9" s="148" t="s">
        <v>9</v>
      </c>
      <c r="E9" s="146" t="s">
        <v>10</v>
      </c>
      <c r="F9" s="146" t="s">
        <v>14</v>
      </c>
      <c r="G9" s="146"/>
      <c r="H9" s="146"/>
      <c r="I9" s="146"/>
      <c r="J9" s="12"/>
      <c r="K9" s="12"/>
      <c r="L9" s="162" t="s">
        <v>12</v>
      </c>
      <c r="M9" s="162" t="s">
        <v>13</v>
      </c>
      <c r="N9" s="148" t="s">
        <v>153</v>
      </c>
      <c r="O9" s="159" t="s">
        <v>75</v>
      </c>
    </row>
    <row r="10" spans="2:17" s="8" customFormat="1" ht="39" thickBot="1" x14ac:dyDescent="0.25">
      <c r="B10" s="158"/>
      <c r="C10" s="147"/>
      <c r="D10" s="149"/>
      <c r="E10" s="147"/>
      <c r="F10" s="15" t="s">
        <v>15</v>
      </c>
      <c r="G10" s="15" t="s">
        <v>16</v>
      </c>
      <c r="H10" s="15" t="s">
        <v>11</v>
      </c>
      <c r="I10" s="15" t="s">
        <v>151</v>
      </c>
      <c r="J10" s="15" t="s">
        <v>21</v>
      </c>
      <c r="K10" s="15" t="s">
        <v>5</v>
      </c>
      <c r="L10" s="163"/>
      <c r="M10" s="163"/>
      <c r="N10" s="149"/>
      <c r="O10" s="161"/>
    </row>
    <row r="11" spans="2:17" s="56" customFormat="1" ht="15.75" x14ac:dyDescent="0.25">
      <c r="B11" s="46">
        <v>1</v>
      </c>
      <c r="C11" s="47" t="s">
        <v>127</v>
      </c>
      <c r="D11" s="48" t="s">
        <v>128</v>
      </c>
      <c r="E11" s="49">
        <v>6249</v>
      </c>
      <c r="F11" s="50">
        <v>1800</v>
      </c>
      <c r="G11" s="102">
        <v>0</v>
      </c>
      <c r="H11" s="51">
        <v>250</v>
      </c>
      <c r="I11" s="102">
        <v>0</v>
      </c>
      <c r="J11" s="102">
        <v>0</v>
      </c>
      <c r="K11" s="52">
        <f t="shared" ref="K11:K22" si="0">SUM(E11:J11)</f>
        <v>8299</v>
      </c>
      <c r="L11" s="73">
        <v>1515.7</v>
      </c>
      <c r="M11" s="61">
        <f>+K11-L11</f>
        <v>6783.3</v>
      </c>
      <c r="N11" s="102">
        <v>0</v>
      </c>
      <c r="O11" s="102">
        <v>0</v>
      </c>
      <c r="P11" s="55"/>
      <c r="Q11" s="55"/>
    </row>
    <row r="12" spans="2:17" s="56" customFormat="1" ht="15.75" x14ac:dyDescent="0.25">
      <c r="B12" s="57">
        <v>2</v>
      </c>
      <c r="C12" s="58" t="s">
        <v>54</v>
      </c>
      <c r="D12" s="59" t="s">
        <v>55</v>
      </c>
      <c r="E12" s="49">
        <v>5095</v>
      </c>
      <c r="F12" s="50">
        <v>1800</v>
      </c>
      <c r="G12" s="102">
        <v>0</v>
      </c>
      <c r="H12" s="51">
        <v>250</v>
      </c>
      <c r="I12" s="102">
        <v>0</v>
      </c>
      <c r="J12" s="102">
        <v>0</v>
      </c>
      <c r="K12" s="52">
        <f t="shared" si="0"/>
        <v>7145</v>
      </c>
      <c r="L12" s="61">
        <v>1206.1199999999999</v>
      </c>
      <c r="M12" s="61">
        <f t="shared" ref="M12:M55" si="1">+K12-L12</f>
        <v>5938.88</v>
      </c>
      <c r="N12" s="102">
        <v>0</v>
      </c>
      <c r="O12" s="102">
        <v>0</v>
      </c>
      <c r="P12" s="55"/>
      <c r="Q12" s="55"/>
    </row>
    <row r="13" spans="2:17" s="56" customFormat="1" ht="15.75" x14ac:dyDescent="0.25">
      <c r="B13" s="57">
        <v>3</v>
      </c>
      <c r="C13" s="62" t="s">
        <v>107</v>
      </c>
      <c r="D13" s="48" t="s">
        <v>55</v>
      </c>
      <c r="E13" s="49">
        <v>5095</v>
      </c>
      <c r="F13" s="50">
        <v>1800</v>
      </c>
      <c r="G13" s="102">
        <v>0</v>
      </c>
      <c r="H13" s="51">
        <v>250</v>
      </c>
      <c r="I13" s="102">
        <v>0</v>
      </c>
      <c r="J13" s="102">
        <v>0</v>
      </c>
      <c r="K13" s="52">
        <f t="shared" si="0"/>
        <v>7145</v>
      </c>
      <c r="L13" s="73">
        <v>1298.79</v>
      </c>
      <c r="M13" s="61">
        <f t="shared" si="1"/>
        <v>5846.21</v>
      </c>
      <c r="N13" s="102">
        <v>0</v>
      </c>
      <c r="O13" s="102">
        <v>0</v>
      </c>
      <c r="P13" s="55"/>
      <c r="Q13" s="55"/>
    </row>
    <row r="14" spans="2:17" s="56" customFormat="1" ht="15.75" x14ac:dyDescent="0.25">
      <c r="B14" s="46">
        <v>4</v>
      </c>
      <c r="C14" s="63" t="s">
        <v>162</v>
      </c>
      <c r="D14" s="64" t="s">
        <v>125</v>
      </c>
      <c r="E14" s="49">
        <v>2375</v>
      </c>
      <c r="F14" s="50">
        <v>1000</v>
      </c>
      <c r="G14" s="102">
        <v>0</v>
      </c>
      <c r="H14" s="51">
        <v>250</v>
      </c>
      <c r="I14" s="102">
        <v>0</v>
      </c>
      <c r="J14" s="102">
        <v>0</v>
      </c>
      <c r="K14" s="52">
        <f t="shared" si="0"/>
        <v>3625</v>
      </c>
      <c r="L14" s="73">
        <v>472.5</v>
      </c>
      <c r="M14" s="61">
        <f t="shared" si="1"/>
        <v>3152.5</v>
      </c>
      <c r="N14" s="102">
        <v>0</v>
      </c>
      <c r="O14" s="102">
        <v>0</v>
      </c>
      <c r="P14" s="55"/>
      <c r="Q14" s="55"/>
    </row>
    <row r="15" spans="2:17" s="56" customFormat="1" ht="15.75" x14ac:dyDescent="0.25">
      <c r="B15" s="57">
        <v>5</v>
      </c>
      <c r="C15" s="48" t="s">
        <v>123</v>
      </c>
      <c r="D15" s="66" t="s">
        <v>65</v>
      </c>
      <c r="E15" s="49">
        <v>5325</v>
      </c>
      <c r="F15" s="50">
        <v>1800</v>
      </c>
      <c r="G15" s="102">
        <v>0</v>
      </c>
      <c r="H15" s="51">
        <v>250</v>
      </c>
      <c r="I15" s="102">
        <v>0</v>
      </c>
      <c r="J15" s="102">
        <v>0</v>
      </c>
      <c r="K15" s="52">
        <f>SUM(E15:J15)</f>
        <v>7375</v>
      </c>
      <c r="L15" s="73">
        <v>1252.58</v>
      </c>
      <c r="M15" s="61">
        <f t="shared" si="1"/>
        <v>6122.42</v>
      </c>
      <c r="N15" s="102">
        <v>0</v>
      </c>
      <c r="O15" s="102">
        <v>0</v>
      </c>
      <c r="P15" s="55"/>
      <c r="Q15" s="55"/>
    </row>
    <row r="16" spans="2:17" s="56" customFormat="1" ht="15.75" x14ac:dyDescent="0.25">
      <c r="B16" s="57">
        <v>6</v>
      </c>
      <c r="C16" s="58" t="s">
        <v>102</v>
      </c>
      <c r="D16" s="59" t="s">
        <v>58</v>
      </c>
      <c r="E16" s="49">
        <v>3241</v>
      </c>
      <c r="F16" s="60">
        <v>1000</v>
      </c>
      <c r="G16" s="102">
        <v>0</v>
      </c>
      <c r="H16" s="51">
        <v>250</v>
      </c>
      <c r="I16" s="102">
        <v>0</v>
      </c>
      <c r="J16" s="102">
        <v>0</v>
      </c>
      <c r="K16" s="52">
        <f t="shared" si="0"/>
        <v>4491</v>
      </c>
      <c r="L16" s="73">
        <v>636.15</v>
      </c>
      <c r="M16" s="61">
        <f t="shared" si="1"/>
        <v>3854.85</v>
      </c>
      <c r="N16" s="102">
        <v>0</v>
      </c>
      <c r="O16" s="102">
        <v>0</v>
      </c>
      <c r="P16" s="55"/>
      <c r="Q16" s="55"/>
    </row>
    <row r="17" spans="2:17" s="56" customFormat="1" ht="15.75" x14ac:dyDescent="0.25">
      <c r="B17" s="46">
        <v>7</v>
      </c>
      <c r="C17" s="58" t="s">
        <v>56</v>
      </c>
      <c r="D17" s="58" t="s">
        <v>53</v>
      </c>
      <c r="E17" s="49">
        <v>5325</v>
      </c>
      <c r="F17" s="50">
        <v>1800</v>
      </c>
      <c r="G17" s="102">
        <v>0</v>
      </c>
      <c r="H17" s="51">
        <v>250</v>
      </c>
      <c r="I17" s="102">
        <v>0</v>
      </c>
      <c r="J17" s="102">
        <v>0</v>
      </c>
      <c r="K17" s="52">
        <f t="shared" si="0"/>
        <v>7375</v>
      </c>
      <c r="L17" s="61">
        <v>1348.34</v>
      </c>
      <c r="M17" s="61">
        <f t="shared" si="1"/>
        <v>6026.66</v>
      </c>
      <c r="N17" s="102">
        <v>0</v>
      </c>
      <c r="O17" s="102">
        <v>0</v>
      </c>
      <c r="P17" s="55"/>
      <c r="Q17" s="55"/>
    </row>
    <row r="18" spans="2:17" s="56" customFormat="1" ht="15.75" x14ac:dyDescent="0.25">
      <c r="B18" s="57">
        <v>8</v>
      </c>
      <c r="C18" s="58" t="s">
        <v>144</v>
      </c>
      <c r="D18" s="58" t="s">
        <v>53</v>
      </c>
      <c r="E18" s="49">
        <v>5325</v>
      </c>
      <c r="F18" s="50">
        <v>1800</v>
      </c>
      <c r="G18" s="102">
        <v>0</v>
      </c>
      <c r="H18" s="51">
        <v>250</v>
      </c>
      <c r="I18" s="102">
        <v>0</v>
      </c>
      <c r="J18" s="102">
        <v>0</v>
      </c>
      <c r="K18" s="52">
        <f t="shared" si="0"/>
        <v>7375</v>
      </c>
      <c r="L18" s="73">
        <v>1252.58</v>
      </c>
      <c r="M18" s="61">
        <f t="shared" si="1"/>
        <v>6122.42</v>
      </c>
      <c r="N18" s="102">
        <v>0</v>
      </c>
      <c r="O18" s="102">
        <v>0</v>
      </c>
      <c r="P18" s="55"/>
      <c r="Q18" s="55"/>
    </row>
    <row r="19" spans="2:17" s="56" customFormat="1" ht="15.75" x14ac:dyDescent="0.25">
      <c r="B19" s="57">
        <v>9</v>
      </c>
      <c r="C19" s="58" t="s">
        <v>190</v>
      </c>
      <c r="D19" s="58" t="s">
        <v>53</v>
      </c>
      <c r="E19" s="49">
        <v>5325</v>
      </c>
      <c r="F19" s="50">
        <v>1800</v>
      </c>
      <c r="G19" s="102">
        <v>0</v>
      </c>
      <c r="H19" s="51">
        <v>250</v>
      </c>
      <c r="I19" s="102">
        <v>0</v>
      </c>
      <c r="J19" s="102">
        <v>0</v>
      </c>
      <c r="K19" s="52">
        <f t="shared" si="0"/>
        <v>7375</v>
      </c>
      <c r="L19" s="73">
        <v>1348.34</v>
      </c>
      <c r="M19" s="61">
        <f t="shared" si="1"/>
        <v>6026.66</v>
      </c>
      <c r="N19" s="102">
        <v>0</v>
      </c>
      <c r="O19" s="102">
        <v>0</v>
      </c>
      <c r="P19" s="55"/>
      <c r="Q19" s="55"/>
    </row>
    <row r="20" spans="2:17" s="56" customFormat="1" ht="15.75" x14ac:dyDescent="0.25">
      <c r="B20" s="46">
        <v>10</v>
      </c>
      <c r="C20" s="58" t="s">
        <v>104</v>
      </c>
      <c r="D20" s="58" t="s">
        <v>53</v>
      </c>
      <c r="E20" s="49">
        <v>5325</v>
      </c>
      <c r="F20" s="50">
        <v>1800</v>
      </c>
      <c r="G20" s="102">
        <v>0</v>
      </c>
      <c r="H20" s="51">
        <v>250</v>
      </c>
      <c r="I20" s="102">
        <v>0</v>
      </c>
      <c r="J20" s="102">
        <v>0</v>
      </c>
      <c r="K20" s="52">
        <f t="shared" si="0"/>
        <v>7375</v>
      </c>
      <c r="L20" s="61">
        <v>1348.34</v>
      </c>
      <c r="M20" s="61">
        <f t="shared" si="1"/>
        <v>6026.66</v>
      </c>
      <c r="N20" s="102">
        <v>0</v>
      </c>
      <c r="O20" s="102">
        <v>0</v>
      </c>
      <c r="P20" s="55"/>
      <c r="Q20" s="55"/>
    </row>
    <row r="21" spans="2:17" s="56" customFormat="1" ht="15.75" x14ac:dyDescent="0.25">
      <c r="B21" s="57">
        <v>11</v>
      </c>
      <c r="C21" s="47" t="s">
        <v>73</v>
      </c>
      <c r="D21" s="48" t="s">
        <v>139</v>
      </c>
      <c r="E21" s="60">
        <f>3081</f>
        <v>3081</v>
      </c>
      <c r="F21" s="60">
        <v>1000</v>
      </c>
      <c r="G21" s="102">
        <v>0</v>
      </c>
      <c r="H21" s="51">
        <v>250</v>
      </c>
      <c r="I21" s="102">
        <v>0</v>
      </c>
      <c r="J21" s="102">
        <v>0</v>
      </c>
      <c r="K21" s="52">
        <f t="shared" si="0"/>
        <v>4331</v>
      </c>
      <c r="L21" s="73">
        <v>667</v>
      </c>
      <c r="M21" s="61">
        <f t="shared" si="1"/>
        <v>3664</v>
      </c>
      <c r="N21" s="102">
        <v>0</v>
      </c>
      <c r="O21" s="102">
        <v>0</v>
      </c>
      <c r="P21" s="55"/>
      <c r="Q21" s="55"/>
    </row>
    <row r="22" spans="2:17" s="56" customFormat="1" ht="15.75" x14ac:dyDescent="0.25">
      <c r="B22" s="57">
        <v>12</v>
      </c>
      <c r="C22" s="47" t="s">
        <v>130</v>
      </c>
      <c r="D22" s="66" t="s">
        <v>70</v>
      </c>
      <c r="E22" s="49">
        <v>5787</v>
      </c>
      <c r="F22" s="50">
        <v>1800</v>
      </c>
      <c r="G22" s="102">
        <v>0</v>
      </c>
      <c r="H22" s="51">
        <v>250</v>
      </c>
      <c r="I22" s="102">
        <v>0</v>
      </c>
      <c r="J22" s="102">
        <v>0</v>
      </c>
      <c r="K22" s="52">
        <f t="shared" si="0"/>
        <v>7837</v>
      </c>
      <c r="L22" s="53">
        <v>1447.88</v>
      </c>
      <c r="M22" s="61">
        <f t="shared" si="1"/>
        <v>6389.12</v>
      </c>
      <c r="N22" s="102">
        <v>0</v>
      </c>
      <c r="O22" s="102">
        <v>0</v>
      </c>
      <c r="P22" s="55"/>
      <c r="Q22" s="55"/>
    </row>
    <row r="23" spans="2:17" s="56" customFormat="1" ht="15.75" x14ac:dyDescent="0.25">
      <c r="B23" s="46">
        <v>13</v>
      </c>
      <c r="C23" s="54" t="s">
        <v>140</v>
      </c>
      <c r="D23" s="54" t="s">
        <v>57</v>
      </c>
      <c r="E23" s="67">
        <v>2920</v>
      </c>
      <c r="F23" s="51">
        <v>1000</v>
      </c>
      <c r="G23" s="102">
        <v>0</v>
      </c>
      <c r="H23" s="51">
        <v>250</v>
      </c>
      <c r="I23" s="102">
        <v>0</v>
      </c>
      <c r="J23" s="102">
        <v>0</v>
      </c>
      <c r="K23" s="52">
        <v>4170</v>
      </c>
      <c r="L23" s="61">
        <v>548.79999999999995</v>
      </c>
      <c r="M23" s="61">
        <f t="shared" si="1"/>
        <v>3621.2</v>
      </c>
      <c r="N23" s="102">
        <v>0</v>
      </c>
      <c r="O23" s="102">
        <v>0</v>
      </c>
      <c r="P23" s="55"/>
      <c r="Q23" s="55"/>
    </row>
    <row r="24" spans="2:17" s="56" customFormat="1" ht="15.75" x14ac:dyDescent="0.25">
      <c r="B24" s="57">
        <v>14</v>
      </c>
      <c r="C24" s="47" t="s">
        <v>148</v>
      </c>
      <c r="D24" s="58" t="s">
        <v>145</v>
      </c>
      <c r="E24" s="49">
        <f>3081</f>
        <v>3081</v>
      </c>
      <c r="F24" s="50">
        <v>1000</v>
      </c>
      <c r="G24" s="102">
        <v>0</v>
      </c>
      <c r="H24" s="51">
        <v>250</v>
      </c>
      <c r="I24" s="102">
        <v>0</v>
      </c>
      <c r="J24" s="102">
        <v>0</v>
      </c>
      <c r="K24" s="52">
        <f t="shared" ref="K24:K55" si="2">SUM(E24:J24)</f>
        <v>4331</v>
      </c>
      <c r="L24" s="73">
        <v>667</v>
      </c>
      <c r="M24" s="61">
        <f t="shared" si="1"/>
        <v>3664</v>
      </c>
      <c r="N24" s="102">
        <v>0</v>
      </c>
      <c r="O24" s="102">
        <v>0</v>
      </c>
      <c r="P24" s="55"/>
      <c r="Q24" s="55"/>
    </row>
    <row r="25" spans="2:17" s="56" customFormat="1" ht="15.75" x14ac:dyDescent="0.25">
      <c r="B25" s="57">
        <v>15</v>
      </c>
      <c r="C25" s="58" t="s">
        <v>71</v>
      </c>
      <c r="D25" s="58" t="s">
        <v>55</v>
      </c>
      <c r="E25" s="49">
        <v>3081</v>
      </c>
      <c r="F25" s="60">
        <v>1000</v>
      </c>
      <c r="G25" s="102">
        <v>0</v>
      </c>
      <c r="H25" s="51">
        <v>250</v>
      </c>
      <c r="I25" s="102">
        <v>0</v>
      </c>
      <c r="J25" s="102">
        <v>0</v>
      </c>
      <c r="K25" s="52">
        <f t="shared" si="2"/>
        <v>4331</v>
      </c>
      <c r="L25" s="73">
        <v>667</v>
      </c>
      <c r="M25" s="61">
        <f t="shared" si="1"/>
        <v>3664</v>
      </c>
      <c r="N25" s="102">
        <v>0</v>
      </c>
      <c r="O25" s="102">
        <v>0</v>
      </c>
      <c r="P25" s="55"/>
      <c r="Q25" s="55"/>
    </row>
    <row r="26" spans="2:17" s="56" customFormat="1" ht="15.75" x14ac:dyDescent="0.25">
      <c r="B26" s="46">
        <v>16</v>
      </c>
      <c r="C26" s="48" t="s">
        <v>159</v>
      </c>
      <c r="D26" s="72" t="s">
        <v>157</v>
      </c>
      <c r="E26" s="60">
        <v>2375</v>
      </c>
      <c r="F26" s="50">
        <v>1000</v>
      </c>
      <c r="G26" s="102">
        <v>0</v>
      </c>
      <c r="H26" s="51">
        <v>250</v>
      </c>
      <c r="I26" s="102">
        <v>0</v>
      </c>
      <c r="J26" s="102">
        <v>0</v>
      </c>
      <c r="K26" s="52">
        <f>SUM(E26:J26)</f>
        <v>3625</v>
      </c>
      <c r="L26" s="73">
        <v>517.86</v>
      </c>
      <c r="M26" s="61">
        <f t="shared" si="1"/>
        <v>3107.14</v>
      </c>
      <c r="N26" s="102">
        <v>0</v>
      </c>
      <c r="O26" s="102">
        <v>0</v>
      </c>
      <c r="P26" s="55"/>
      <c r="Q26" s="55"/>
    </row>
    <row r="27" spans="2:17" s="56" customFormat="1" ht="15.75" x14ac:dyDescent="0.25">
      <c r="B27" s="57">
        <v>17</v>
      </c>
      <c r="C27" s="47" t="s">
        <v>108</v>
      </c>
      <c r="D27" s="48" t="s">
        <v>59</v>
      </c>
      <c r="E27" s="49">
        <v>1668</v>
      </c>
      <c r="F27" s="60">
        <v>1000</v>
      </c>
      <c r="G27" s="102">
        <v>0</v>
      </c>
      <c r="H27" s="51">
        <v>250</v>
      </c>
      <c r="I27" s="51">
        <v>74.37</v>
      </c>
      <c r="J27" s="102">
        <v>0</v>
      </c>
      <c r="K27" s="52">
        <f t="shared" si="2"/>
        <v>2992.37</v>
      </c>
      <c r="L27" s="53">
        <v>383.93</v>
      </c>
      <c r="M27" s="61">
        <f t="shared" si="1"/>
        <v>2608.44</v>
      </c>
      <c r="N27" s="102">
        <v>0</v>
      </c>
      <c r="O27" s="102">
        <v>0</v>
      </c>
      <c r="P27" s="55"/>
      <c r="Q27" s="55"/>
    </row>
    <row r="28" spans="2:17" s="56" customFormat="1" ht="15.75" x14ac:dyDescent="0.25">
      <c r="B28" s="57">
        <v>18</v>
      </c>
      <c r="C28" s="62" t="s">
        <v>103</v>
      </c>
      <c r="D28" s="58" t="s">
        <v>59</v>
      </c>
      <c r="E28" s="49">
        <v>1668</v>
      </c>
      <c r="F28" s="60">
        <v>1000</v>
      </c>
      <c r="G28" s="102">
        <v>0</v>
      </c>
      <c r="H28" s="51">
        <v>250</v>
      </c>
      <c r="I28" s="51">
        <v>74.37</v>
      </c>
      <c r="J28" s="102">
        <v>0</v>
      </c>
      <c r="K28" s="52">
        <f t="shared" si="2"/>
        <v>2992.37</v>
      </c>
      <c r="L28" s="53">
        <v>383.93</v>
      </c>
      <c r="M28" s="61">
        <f t="shared" si="1"/>
        <v>2608.44</v>
      </c>
      <c r="N28" s="102">
        <v>0</v>
      </c>
      <c r="O28" s="102">
        <v>0</v>
      </c>
      <c r="P28" s="55"/>
      <c r="Q28" s="55"/>
    </row>
    <row r="29" spans="2:17" s="56" customFormat="1" ht="15.75" x14ac:dyDescent="0.25">
      <c r="B29" s="46">
        <v>19</v>
      </c>
      <c r="C29" s="62" t="s">
        <v>60</v>
      </c>
      <c r="D29" s="58" t="s">
        <v>59</v>
      </c>
      <c r="E29" s="49">
        <v>1668</v>
      </c>
      <c r="F29" s="50">
        <v>1000</v>
      </c>
      <c r="G29" s="102">
        <v>0</v>
      </c>
      <c r="H29" s="51">
        <v>250</v>
      </c>
      <c r="I29" s="51">
        <v>74.37</v>
      </c>
      <c r="J29" s="102">
        <v>0</v>
      </c>
      <c r="K29" s="52">
        <f t="shared" si="2"/>
        <v>2992.37</v>
      </c>
      <c r="L29" s="73">
        <v>383.93</v>
      </c>
      <c r="M29" s="61">
        <f t="shared" si="1"/>
        <v>2608.44</v>
      </c>
      <c r="N29" s="102">
        <v>0</v>
      </c>
      <c r="O29" s="102">
        <v>0</v>
      </c>
      <c r="P29" s="55"/>
      <c r="Q29" s="55"/>
    </row>
    <row r="30" spans="2:17" s="56" customFormat="1" ht="15.75" x14ac:dyDescent="0.25">
      <c r="B30" s="57">
        <v>20</v>
      </c>
      <c r="C30" s="58" t="s">
        <v>63</v>
      </c>
      <c r="D30" s="58" t="s">
        <v>64</v>
      </c>
      <c r="E30" s="49">
        <v>2375</v>
      </c>
      <c r="F30" s="60">
        <v>1000</v>
      </c>
      <c r="G30" s="102">
        <v>0</v>
      </c>
      <c r="H30" s="51">
        <v>250</v>
      </c>
      <c r="I30" s="102">
        <v>0</v>
      </c>
      <c r="J30" s="102">
        <v>0</v>
      </c>
      <c r="K30" s="52">
        <f t="shared" si="2"/>
        <v>3625</v>
      </c>
      <c r="L30" s="73">
        <v>472.5</v>
      </c>
      <c r="M30" s="61">
        <f t="shared" si="1"/>
        <v>3152.5</v>
      </c>
      <c r="N30" s="102">
        <v>0</v>
      </c>
      <c r="O30" s="102">
        <v>0</v>
      </c>
      <c r="P30" s="55"/>
      <c r="Q30" s="55"/>
    </row>
    <row r="31" spans="2:17" s="56" customFormat="1" ht="15.75" x14ac:dyDescent="0.25">
      <c r="B31" s="57">
        <v>21</v>
      </c>
      <c r="C31" s="69" t="s">
        <v>124</v>
      </c>
      <c r="D31" s="54" t="s">
        <v>64</v>
      </c>
      <c r="E31" s="49">
        <v>2375</v>
      </c>
      <c r="F31" s="50">
        <v>1000</v>
      </c>
      <c r="G31" s="102">
        <v>0</v>
      </c>
      <c r="H31" s="51">
        <v>250</v>
      </c>
      <c r="I31" s="102">
        <v>0</v>
      </c>
      <c r="J31" s="102">
        <v>0</v>
      </c>
      <c r="K31" s="52">
        <f t="shared" si="2"/>
        <v>3625</v>
      </c>
      <c r="L31" s="73">
        <v>472.5</v>
      </c>
      <c r="M31" s="61">
        <f t="shared" si="1"/>
        <v>3152.5</v>
      </c>
      <c r="N31" s="102">
        <v>0</v>
      </c>
      <c r="O31" s="102">
        <v>0</v>
      </c>
      <c r="P31" s="55"/>
      <c r="Q31" s="55"/>
    </row>
    <row r="32" spans="2:17" s="56" customFormat="1" ht="15.75" x14ac:dyDescent="0.25">
      <c r="B32" s="46">
        <v>22</v>
      </c>
      <c r="C32" s="62" t="s">
        <v>156</v>
      </c>
      <c r="D32" s="54" t="s">
        <v>122</v>
      </c>
      <c r="E32" s="49">
        <v>3241</v>
      </c>
      <c r="F32" s="50">
        <v>1000</v>
      </c>
      <c r="G32" s="102">
        <v>0</v>
      </c>
      <c r="H32" s="51">
        <v>250</v>
      </c>
      <c r="I32" s="102">
        <v>0</v>
      </c>
      <c r="J32" s="102">
        <v>0</v>
      </c>
      <c r="K32" s="52">
        <f t="shared" si="2"/>
        <v>4491</v>
      </c>
      <c r="L32" s="73">
        <v>636.15</v>
      </c>
      <c r="M32" s="61">
        <f t="shared" si="1"/>
        <v>3854.85</v>
      </c>
      <c r="N32" s="102">
        <v>0</v>
      </c>
      <c r="O32" s="102">
        <v>0</v>
      </c>
      <c r="P32" s="55"/>
      <c r="Q32" s="55"/>
    </row>
    <row r="33" spans="2:17" s="56" customFormat="1" ht="15.75" x14ac:dyDescent="0.25">
      <c r="B33" s="57">
        <v>23</v>
      </c>
      <c r="C33" s="47" t="s">
        <v>118</v>
      </c>
      <c r="D33" s="48" t="s">
        <v>119</v>
      </c>
      <c r="E33" s="49">
        <v>3241</v>
      </c>
      <c r="F33" s="60">
        <v>1000</v>
      </c>
      <c r="G33" s="102">
        <v>0</v>
      </c>
      <c r="H33" s="51">
        <v>250</v>
      </c>
      <c r="I33" s="102">
        <v>0</v>
      </c>
      <c r="J33" s="102">
        <v>0</v>
      </c>
      <c r="K33" s="52">
        <f t="shared" si="2"/>
        <v>4491</v>
      </c>
      <c r="L33" s="73">
        <v>636.15</v>
      </c>
      <c r="M33" s="61">
        <f t="shared" si="1"/>
        <v>3854.85</v>
      </c>
      <c r="N33" s="102">
        <v>0</v>
      </c>
      <c r="O33" s="102">
        <v>0</v>
      </c>
      <c r="P33" s="55"/>
      <c r="Q33" s="55"/>
    </row>
    <row r="34" spans="2:17" s="56" customFormat="1" ht="15.75" x14ac:dyDescent="0.25">
      <c r="B34" s="57">
        <v>24</v>
      </c>
      <c r="C34" s="69" t="s">
        <v>149</v>
      </c>
      <c r="D34" s="54" t="s">
        <v>67</v>
      </c>
      <c r="E34" s="60">
        <f>3081</f>
        <v>3081</v>
      </c>
      <c r="F34" s="60">
        <v>1000</v>
      </c>
      <c r="G34" s="102">
        <v>0</v>
      </c>
      <c r="H34" s="51">
        <v>250</v>
      </c>
      <c r="I34" s="102">
        <v>0</v>
      </c>
      <c r="J34" s="102">
        <v>0</v>
      </c>
      <c r="K34" s="52">
        <f t="shared" si="2"/>
        <v>4331</v>
      </c>
      <c r="L34" s="73">
        <v>612.15</v>
      </c>
      <c r="M34" s="61">
        <f t="shared" si="1"/>
        <v>3718.85</v>
      </c>
      <c r="N34" s="102">
        <v>0</v>
      </c>
      <c r="O34" s="102">
        <v>0</v>
      </c>
      <c r="P34" s="55"/>
      <c r="Q34" s="55"/>
    </row>
    <row r="35" spans="2:17" s="56" customFormat="1" ht="15.75" x14ac:dyDescent="0.25">
      <c r="B35" s="46">
        <v>25</v>
      </c>
      <c r="C35" s="62" t="s">
        <v>121</v>
      </c>
      <c r="D35" s="54" t="s">
        <v>55</v>
      </c>
      <c r="E35" s="49">
        <v>5095</v>
      </c>
      <c r="F35" s="50">
        <v>1800</v>
      </c>
      <c r="G35" s="102">
        <v>0</v>
      </c>
      <c r="H35" s="51">
        <v>250</v>
      </c>
      <c r="I35" s="102">
        <v>0</v>
      </c>
      <c r="J35" s="102">
        <v>0</v>
      </c>
      <c r="K35" s="52">
        <f t="shared" si="2"/>
        <v>7145</v>
      </c>
      <c r="L35" s="73">
        <v>1206.1199999999999</v>
      </c>
      <c r="M35" s="61">
        <f t="shared" si="1"/>
        <v>5938.88</v>
      </c>
      <c r="N35" s="102">
        <v>0</v>
      </c>
      <c r="O35" s="102">
        <v>0</v>
      </c>
      <c r="P35" s="55"/>
      <c r="Q35" s="55"/>
    </row>
    <row r="36" spans="2:17" s="56" customFormat="1" ht="15.75" x14ac:dyDescent="0.25">
      <c r="B36" s="57">
        <v>26</v>
      </c>
      <c r="C36" s="47" t="s">
        <v>110</v>
      </c>
      <c r="D36" s="58" t="s">
        <v>69</v>
      </c>
      <c r="E36" s="49">
        <v>1628</v>
      </c>
      <c r="F36" s="60">
        <v>1000</v>
      </c>
      <c r="G36" s="102">
        <v>0</v>
      </c>
      <c r="H36" s="51">
        <v>250</v>
      </c>
      <c r="I36" s="51">
        <v>114.37</v>
      </c>
      <c r="J36" s="102">
        <v>0</v>
      </c>
      <c r="K36" s="52">
        <f t="shared" si="2"/>
        <v>2992.37</v>
      </c>
      <c r="L36" s="73">
        <v>383.93</v>
      </c>
      <c r="M36" s="61">
        <f t="shared" si="1"/>
        <v>2608.44</v>
      </c>
      <c r="N36" s="102">
        <v>0</v>
      </c>
      <c r="O36" s="102">
        <v>0</v>
      </c>
      <c r="P36" s="55"/>
      <c r="Q36" s="55"/>
    </row>
    <row r="37" spans="2:17" s="56" customFormat="1" ht="15.75" x14ac:dyDescent="0.25">
      <c r="B37" s="57">
        <v>27</v>
      </c>
      <c r="C37" s="47" t="s">
        <v>111</v>
      </c>
      <c r="D37" s="48" t="s">
        <v>112</v>
      </c>
      <c r="E37" s="49">
        <v>1668</v>
      </c>
      <c r="F37" s="60">
        <v>1000</v>
      </c>
      <c r="G37" s="102">
        <v>0</v>
      </c>
      <c r="H37" s="51">
        <v>250</v>
      </c>
      <c r="I37" s="51">
        <v>74.37</v>
      </c>
      <c r="J37" s="102">
        <v>0</v>
      </c>
      <c r="K37" s="52">
        <f t="shared" si="2"/>
        <v>2992.37</v>
      </c>
      <c r="L37" s="73">
        <v>383.93</v>
      </c>
      <c r="M37" s="61">
        <f t="shared" si="1"/>
        <v>2608.44</v>
      </c>
      <c r="N37" s="102">
        <v>0</v>
      </c>
      <c r="O37" s="102">
        <v>0</v>
      </c>
      <c r="P37" s="55"/>
      <c r="Q37" s="55"/>
    </row>
    <row r="38" spans="2:17" s="56" customFormat="1" ht="15.75" x14ac:dyDescent="0.25">
      <c r="B38" s="46">
        <v>28</v>
      </c>
      <c r="C38" s="47" t="s">
        <v>109</v>
      </c>
      <c r="D38" s="58" t="s">
        <v>68</v>
      </c>
      <c r="E38" s="49">
        <v>1668</v>
      </c>
      <c r="F38" s="60">
        <v>1000</v>
      </c>
      <c r="G38" s="102">
        <v>0</v>
      </c>
      <c r="H38" s="51">
        <v>250</v>
      </c>
      <c r="I38" s="51">
        <v>74.37</v>
      </c>
      <c r="J38" s="102">
        <v>0</v>
      </c>
      <c r="K38" s="52">
        <f t="shared" si="2"/>
        <v>2992.37</v>
      </c>
      <c r="L38" s="73">
        <v>383.93</v>
      </c>
      <c r="M38" s="61">
        <f t="shared" si="1"/>
        <v>2608.44</v>
      </c>
      <c r="N38" s="102">
        <v>0</v>
      </c>
      <c r="O38" s="102">
        <v>0</v>
      </c>
      <c r="P38" s="55"/>
      <c r="Q38" s="55"/>
    </row>
    <row r="39" spans="2:17" s="56" customFormat="1" ht="15.75" x14ac:dyDescent="0.25">
      <c r="B39" s="57">
        <v>29</v>
      </c>
      <c r="C39" s="47" t="s">
        <v>191</v>
      </c>
      <c r="D39" s="58" t="s">
        <v>52</v>
      </c>
      <c r="E39" s="49">
        <v>3241</v>
      </c>
      <c r="F39" s="60">
        <v>1000</v>
      </c>
      <c r="G39" s="102">
        <v>0</v>
      </c>
      <c r="H39" s="51">
        <v>250</v>
      </c>
      <c r="I39" s="102">
        <v>0</v>
      </c>
      <c r="J39" s="102">
        <v>0</v>
      </c>
      <c r="K39" s="52">
        <v>4491</v>
      </c>
      <c r="L39" s="73">
        <v>636.15</v>
      </c>
      <c r="M39" s="61">
        <f t="shared" si="1"/>
        <v>3854.85</v>
      </c>
      <c r="N39" s="102">
        <v>0</v>
      </c>
      <c r="O39" s="102">
        <v>0</v>
      </c>
      <c r="P39" s="55"/>
      <c r="Q39" s="55"/>
    </row>
    <row r="40" spans="2:17" s="56" customFormat="1" ht="15.75" x14ac:dyDescent="0.25">
      <c r="B40" s="57">
        <v>30</v>
      </c>
      <c r="C40" s="47" t="s">
        <v>147</v>
      </c>
      <c r="D40" s="58" t="s">
        <v>65</v>
      </c>
      <c r="E40" s="49">
        <v>5325</v>
      </c>
      <c r="F40" s="50">
        <v>1800</v>
      </c>
      <c r="G40" s="102">
        <v>0</v>
      </c>
      <c r="H40" s="51">
        <v>250</v>
      </c>
      <c r="I40" s="102">
        <v>0</v>
      </c>
      <c r="J40" s="102">
        <v>0</v>
      </c>
      <c r="K40" s="52">
        <f t="shared" si="2"/>
        <v>7375</v>
      </c>
      <c r="L40" s="73">
        <v>1348.34</v>
      </c>
      <c r="M40" s="61">
        <f t="shared" si="1"/>
        <v>6026.66</v>
      </c>
      <c r="N40" s="102">
        <v>0</v>
      </c>
      <c r="O40" s="102">
        <v>0</v>
      </c>
      <c r="P40" s="55"/>
      <c r="Q40" s="55"/>
    </row>
    <row r="41" spans="2:17" s="56" customFormat="1" ht="15.75" x14ac:dyDescent="0.25">
      <c r="B41" s="46">
        <v>31</v>
      </c>
      <c r="C41" s="47" t="s">
        <v>129</v>
      </c>
      <c r="D41" s="66" t="s">
        <v>65</v>
      </c>
      <c r="E41" s="49">
        <v>5325</v>
      </c>
      <c r="F41" s="50">
        <v>1800</v>
      </c>
      <c r="G41" s="50">
        <v>375</v>
      </c>
      <c r="H41" s="51">
        <v>250</v>
      </c>
      <c r="I41" s="102">
        <v>0</v>
      </c>
      <c r="J41" s="102">
        <v>0</v>
      </c>
      <c r="K41" s="52">
        <f t="shared" si="2"/>
        <v>7750</v>
      </c>
      <c r="L41" s="73">
        <v>1424.13</v>
      </c>
      <c r="M41" s="61">
        <f t="shared" si="1"/>
        <v>6325.87</v>
      </c>
      <c r="N41" s="102">
        <v>0</v>
      </c>
      <c r="O41" s="102">
        <v>0</v>
      </c>
      <c r="P41" s="55"/>
      <c r="Q41" s="55"/>
    </row>
    <row r="42" spans="2:17" s="56" customFormat="1" ht="15.75" x14ac:dyDescent="0.25">
      <c r="B42" s="57">
        <v>32</v>
      </c>
      <c r="C42" s="47" t="s">
        <v>114</v>
      </c>
      <c r="D42" s="58" t="s">
        <v>65</v>
      </c>
      <c r="E42" s="49">
        <v>5325</v>
      </c>
      <c r="F42" s="50">
        <v>1800</v>
      </c>
      <c r="G42" s="102">
        <v>0</v>
      </c>
      <c r="H42" s="51">
        <v>250</v>
      </c>
      <c r="I42" s="102">
        <v>0</v>
      </c>
      <c r="J42" s="102">
        <v>0</v>
      </c>
      <c r="K42" s="52">
        <f t="shared" si="2"/>
        <v>7375</v>
      </c>
      <c r="L42" s="61">
        <v>1348.34</v>
      </c>
      <c r="M42" s="61">
        <f t="shared" si="1"/>
        <v>6026.66</v>
      </c>
      <c r="N42" s="102">
        <v>0</v>
      </c>
      <c r="O42" s="102">
        <v>0</v>
      </c>
      <c r="P42" s="55"/>
      <c r="Q42" s="55"/>
    </row>
    <row r="43" spans="2:17" s="56" customFormat="1" ht="15.75" x14ac:dyDescent="0.25">
      <c r="B43" s="57">
        <v>33</v>
      </c>
      <c r="C43" s="47" t="s">
        <v>113</v>
      </c>
      <c r="D43" s="58" t="s">
        <v>65</v>
      </c>
      <c r="E43" s="49">
        <v>5325</v>
      </c>
      <c r="F43" s="50">
        <v>1800</v>
      </c>
      <c r="G43" s="102">
        <v>0</v>
      </c>
      <c r="H43" s="51">
        <v>250</v>
      </c>
      <c r="I43" s="102">
        <v>0</v>
      </c>
      <c r="J43" s="102">
        <v>0</v>
      </c>
      <c r="K43" s="52">
        <f t="shared" si="2"/>
        <v>7375</v>
      </c>
      <c r="L43" s="73">
        <v>1348.34</v>
      </c>
      <c r="M43" s="61">
        <f t="shared" si="1"/>
        <v>6026.66</v>
      </c>
      <c r="N43" s="102">
        <v>0</v>
      </c>
      <c r="O43" s="102">
        <v>0</v>
      </c>
      <c r="P43" s="55"/>
      <c r="Q43" s="55"/>
    </row>
    <row r="44" spans="2:17" s="56" customFormat="1" ht="15.75" x14ac:dyDescent="0.25">
      <c r="B44" s="46">
        <v>34</v>
      </c>
      <c r="C44" s="69" t="s">
        <v>61</v>
      </c>
      <c r="D44" s="47" t="s">
        <v>62</v>
      </c>
      <c r="E44" s="49">
        <f>3081</f>
        <v>3081</v>
      </c>
      <c r="F44" s="60">
        <v>1000</v>
      </c>
      <c r="G44" s="102">
        <v>0</v>
      </c>
      <c r="H44" s="51">
        <v>250</v>
      </c>
      <c r="I44" s="102">
        <v>0</v>
      </c>
      <c r="J44" s="102">
        <v>0</v>
      </c>
      <c r="K44" s="52">
        <f t="shared" si="2"/>
        <v>4331</v>
      </c>
      <c r="L44" s="73">
        <v>612.15</v>
      </c>
      <c r="M44" s="61">
        <f t="shared" si="1"/>
        <v>3718.85</v>
      </c>
      <c r="N44" s="102">
        <v>0</v>
      </c>
      <c r="O44" s="102">
        <v>0</v>
      </c>
      <c r="P44" s="55"/>
      <c r="Q44" s="55"/>
    </row>
    <row r="45" spans="2:17" s="56" customFormat="1" ht="15.75" x14ac:dyDescent="0.25">
      <c r="B45" s="57">
        <v>35</v>
      </c>
      <c r="C45" s="47" t="s">
        <v>66</v>
      </c>
      <c r="D45" s="58" t="s">
        <v>116</v>
      </c>
      <c r="E45" s="49">
        <v>5835</v>
      </c>
      <c r="F45" s="50">
        <v>3000</v>
      </c>
      <c r="G45" s="70">
        <v>375</v>
      </c>
      <c r="H45" s="51">
        <v>250</v>
      </c>
      <c r="I45" s="102">
        <v>0</v>
      </c>
      <c r="J45" s="102">
        <v>0</v>
      </c>
      <c r="K45" s="52">
        <f t="shared" si="2"/>
        <v>9460</v>
      </c>
      <c r="L45" s="73">
        <v>1885.03</v>
      </c>
      <c r="M45" s="61">
        <f t="shared" si="1"/>
        <v>7574.97</v>
      </c>
      <c r="N45" s="102">
        <v>0</v>
      </c>
      <c r="O45" s="102">
        <v>0</v>
      </c>
      <c r="P45" s="55"/>
      <c r="Q45" s="55"/>
    </row>
    <row r="46" spans="2:17" s="56" customFormat="1" ht="15.75" x14ac:dyDescent="0.25">
      <c r="B46" s="57">
        <v>36</v>
      </c>
      <c r="C46" s="47" t="s">
        <v>120</v>
      </c>
      <c r="D46" s="48" t="s">
        <v>65</v>
      </c>
      <c r="E46" s="49">
        <v>5325</v>
      </c>
      <c r="F46" s="50">
        <v>1800</v>
      </c>
      <c r="G46" s="102">
        <v>0</v>
      </c>
      <c r="H46" s="51">
        <v>250</v>
      </c>
      <c r="I46" s="102">
        <v>0</v>
      </c>
      <c r="J46" s="102">
        <v>0</v>
      </c>
      <c r="K46" s="52">
        <f t="shared" si="2"/>
        <v>7375</v>
      </c>
      <c r="L46" s="73">
        <v>1348.34</v>
      </c>
      <c r="M46" s="61">
        <f t="shared" si="1"/>
        <v>6026.66</v>
      </c>
      <c r="N46" s="102">
        <v>0</v>
      </c>
      <c r="O46" s="102">
        <v>0</v>
      </c>
      <c r="P46" s="55"/>
      <c r="Q46" s="55"/>
    </row>
    <row r="47" spans="2:17" s="56" customFormat="1" ht="15.75" x14ac:dyDescent="0.25">
      <c r="B47" s="46">
        <v>37</v>
      </c>
      <c r="C47" s="47" t="s">
        <v>115</v>
      </c>
      <c r="D47" s="58" t="s">
        <v>65</v>
      </c>
      <c r="E47" s="49">
        <v>5325</v>
      </c>
      <c r="F47" s="50">
        <v>1800</v>
      </c>
      <c r="G47" s="102">
        <v>0</v>
      </c>
      <c r="H47" s="51">
        <v>250</v>
      </c>
      <c r="I47" s="102">
        <v>0</v>
      </c>
      <c r="J47" s="102">
        <v>0</v>
      </c>
      <c r="K47" s="52">
        <f t="shared" si="2"/>
        <v>7375</v>
      </c>
      <c r="L47" s="73">
        <v>1348.34</v>
      </c>
      <c r="M47" s="61">
        <f t="shared" si="1"/>
        <v>6026.66</v>
      </c>
      <c r="N47" s="102">
        <v>0</v>
      </c>
      <c r="O47" s="102">
        <v>0</v>
      </c>
      <c r="P47" s="55"/>
      <c r="Q47" s="55"/>
    </row>
    <row r="48" spans="2:17" s="56" customFormat="1" ht="15.75" x14ac:dyDescent="0.25">
      <c r="B48" s="57">
        <v>38</v>
      </c>
      <c r="C48" s="47" t="s">
        <v>126</v>
      </c>
      <c r="D48" s="66" t="s">
        <v>131</v>
      </c>
      <c r="E48" s="49">
        <f>5835</f>
        <v>5835</v>
      </c>
      <c r="F48" s="50">
        <v>3000</v>
      </c>
      <c r="G48" s="102">
        <v>0</v>
      </c>
      <c r="H48" s="51">
        <v>250</v>
      </c>
      <c r="I48" s="102">
        <v>0</v>
      </c>
      <c r="J48" s="102">
        <v>0</v>
      </c>
      <c r="K48" s="52">
        <f t="shared" si="2"/>
        <v>9085</v>
      </c>
      <c r="L48" s="73">
        <v>1800.68</v>
      </c>
      <c r="M48" s="61">
        <f t="shared" si="1"/>
        <v>7284.32</v>
      </c>
      <c r="N48" s="102">
        <v>0</v>
      </c>
      <c r="O48" s="102">
        <v>0</v>
      </c>
      <c r="P48" s="55"/>
      <c r="Q48" s="55"/>
    </row>
    <row r="49" spans="2:17" s="56" customFormat="1" ht="15.75" x14ac:dyDescent="0.25">
      <c r="B49" s="57">
        <v>39</v>
      </c>
      <c r="C49" s="47" t="s">
        <v>105</v>
      </c>
      <c r="D49" s="58" t="s">
        <v>106</v>
      </c>
      <c r="E49" s="49">
        <v>5325</v>
      </c>
      <c r="F49" s="50">
        <v>1800</v>
      </c>
      <c r="G49" s="102">
        <v>0</v>
      </c>
      <c r="H49" s="51">
        <v>250</v>
      </c>
      <c r="I49" s="102">
        <v>0</v>
      </c>
      <c r="J49" s="102">
        <v>0</v>
      </c>
      <c r="K49" s="52">
        <f t="shared" si="2"/>
        <v>7375</v>
      </c>
      <c r="L49" s="73">
        <v>1348.34</v>
      </c>
      <c r="M49" s="61">
        <f t="shared" si="1"/>
        <v>6026.66</v>
      </c>
      <c r="N49" s="102">
        <v>0</v>
      </c>
      <c r="O49" s="102">
        <v>0</v>
      </c>
      <c r="P49" s="55"/>
      <c r="Q49" s="55"/>
    </row>
    <row r="50" spans="2:17" s="56" customFormat="1" ht="15.75" x14ac:dyDescent="0.25">
      <c r="B50" s="46">
        <v>40</v>
      </c>
      <c r="C50" s="68" t="s">
        <v>117</v>
      </c>
      <c r="D50" s="71" t="s">
        <v>52</v>
      </c>
      <c r="E50" s="49">
        <v>3241</v>
      </c>
      <c r="F50" s="60">
        <v>1000</v>
      </c>
      <c r="G50" s="102">
        <v>0</v>
      </c>
      <c r="H50" s="51">
        <v>250</v>
      </c>
      <c r="I50" s="102">
        <v>0</v>
      </c>
      <c r="J50" s="102">
        <v>0</v>
      </c>
      <c r="K50" s="52">
        <f t="shared" si="2"/>
        <v>4491</v>
      </c>
      <c r="L50" s="73">
        <v>636.15</v>
      </c>
      <c r="M50" s="61">
        <f t="shared" si="1"/>
        <v>3854.85</v>
      </c>
      <c r="N50" s="102">
        <v>0</v>
      </c>
      <c r="O50" s="102">
        <v>0</v>
      </c>
      <c r="P50" s="55"/>
      <c r="Q50" s="55"/>
    </row>
    <row r="51" spans="2:17" s="56" customFormat="1" ht="15.75" x14ac:dyDescent="0.25">
      <c r="B51" s="57">
        <v>41</v>
      </c>
      <c r="C51" s="47" t="s">
        <v>135</v>
      </c>
      <c r="D51" s="48" t="s">
        <v>67</v>
      </c>
      <c r="E51" s="60">
        <f>3081</f>
        <v>3081</v>
      </c>
      <c r="F51" s="60">
        <v>1000</v>
      </c>
      <c r="G51" s="102">
        <v>0</v>
      </c>
      <c r="H51" s="51">
        <v>250</v>
      </c>
      <c r="I51" s="102">
        <v>0</v>
      </c>
      <c r="J51" s="102">
        <v>0</v>
      </c>
      <c r="K51" s="52">
        <f t="shared" si="2"/>
        <v>4331</v>
      </c>
      <c r="L51" s="73">
        <v>612.15</v>
      </c>
      <c r="M51" s="61">
        <f t="shared" si="1"/>
        <v>3718.85</v>
      </c>
      <c r="N51" s="102">
        <v>0</v>
      </c>
      <c r="O51" s="102">
        <v>0</v>
      </c>
      <c r="P51" s="55"/>
      <c r="Q51" s="55"/>
    </row>
    <row r="52" spans="2:17" s="56" customFormat="1" ht="15.75" x14ac:dyDescent="0.25">
      <c r="B52" s="57">
        <v>42</v>
      </c>
      <c r="C52" s="48" t="s">
        <v>160</v>
      </c>
      <c r="D52" s="72" t="s">
        <v>132</v>
      </c>
      <c r="E52" s="60">
        <v>5325</v>
      </c>
      <c r="F52" s="50">
        <v>1800</v>
      </c>
      <c r="G52" s="65">
        <v>375</v>
      </c>
      <c r="H52" s="51">
        <v>250</v>
      </c>
      <c r="I52" s="102">
        <v>0</v>
      </c>
      <c r="J52" s="102">
        <v>0</v>
      </c>
      <c r="K52" s="52">
        <f t="shared" ref="K52" si="3">SUM(E52:J52)</f>
        <v>7750</v>
      </c>
      <c r="L52" s="73">
        <v>1429.13</v>
      </c>
      <c r="M52" s="61">
        <f t="shared" si="1"/>
        <v>6320.87</v>
      </c>
      <c r="N52" s="102">
        <v>0</v>
      </c>
      <c r="O52" s="102">
        <v>0</v>
      </c>
      <c r="P52" s="55"/>
      <c r="Q52" s="55"/>
    </row>
    <row r="53" spans="2:17" s="56" customFormat="1" ht="15.75" x14ac:dyDescent="0.25">
      <c r="B53" s="46">
        <v>43</v>
      </c>
      <c r="C53" s="63" t="s">
        <v>146</v>
      </c>
      <c r="D53" s="72" t="s">
        <v>132</v>
      </c>
      <c r="E53" s="60">
        <v>5325</v>
      </c>
      <c r="F53" s="50">
        <v>1800</v>
      </c>
      <c r="G53" s="102">
        <v>0</v>
      </c>
      <c r="H53" s="51">
        <v>250</v>
      </c>
      <c r="I53" s="102">
        <v>0</v>
      </c>
      <c r="J53" s="102">
        <v>0</v>
      </c>
      <c r="K53" s="52">
        <f t="shared" si="2"/>
        <v>7375</v>
      </c>
      <c r="L53" s="73">
        <v>1348.34</v>
      </c>
      <c r="M53" s="61">
        <f t="shared" si="1"/>
        <v>6026.66</v>
      </c>
      <c r="N53" s="102">
        <v>0</v>
      </c>
      <c r="O53" s="102">
        <v>0</v>
      </c>
      <c r="P53" s="55"/>
      <c r="Q53" s="55"/>
    </row>
    <row r="54" spans="2:17" s="56" customFormat="1" ht="15.75" x14ac:dyDescent="0.25">
      <c r="B54" s="57">
        <v>44</v>
      </c>
      <c r="C54" s="58" t="s">
        <v>134</v>
      </c>
      <c r="D54" s="72" t="s">
        <v>132</v>
      </c>
      <c r="E54" s="60">
        <f>5325</f>
        <v>5325</v>
      </c>
      <c r="F54" s="50">
        <v>1800</v>
      </c>
      <c r="G54" s="65">
        <v>375</v>
      </c>
      <c r="H54" s="51">
        <v>250</v>
      </c>
      <c r="I54" s="102">
        <v>0</v>
      </c>
      <c r="J54" s="102">
        <v>0</v>
      </c>
      <c r="K54" s="52">
        <f t="shared" si="2"/>
        <v>7750</v>
      </c>
      <c r="L54" s="73">
        <v>1429.13</v>
      </c>
      <c r="M54" s="61">
        <f t="shared" si="1"/>
        <v>6320.87</v>
      </c>
      <c r="N54" s="102">
        <v>0</v>
      </c>
      <c r="O54" s="102">
        <v>0</v>
      </c>
      <c r="P54" s="55"/>
      <c r="Q54" s="55"/>
    </row>
    <row r="55" spans="2:17" s="56" customFormat="1" ht="15.75" x14ac:dyDescent="0.25">
      <c r="B55" s="57">
        <v>45</v>
      </c>
      <c r="C55" s="48" t="s">
        <v>72</v>
      </c>
      <c r="D55" s="72" t="s">
        <v>132</v>
      </c>
      <c r="E55" s="60">
        <v>5325</v>
      </c>
      <c r="F55" s="50">
        <v>1800</v>
      </c>
      <c r="G55" s="102">
        <v>0</v>
      </c>
      <c r="H55" s="51">
        <v>250</v>
      </c>
      <c r="I55" s="102">
        <v>0</v>
      </c>
      <c r="J55" s="102">
        <v>0</v>
      </c>
      <c r="K55" s="52">
        <f t="shared" si="2"/>
        <v>7375</v>
      </c>
      <c r="L55" s="73">
        <v>1348.34</v>
      </c>
      <c r="M55" s="61">
        <f t="shared" si="1"/>
        <v>6026.66</v>
      </c>
      <c r="N55" s="102">
        <v>0</v>
      </c>
      <c r="O55" s="102">
        <v>0</v>
      </c>
      <c r="P55" s="55"/>
      <c r="Q55" s="55"/>
    </row>
    <row r="57" spans="2:17" x14ac:dyDescent="0.2">
      <c r="C57" s="4"/>
      <c r="D57" s="13"/>
    </row>
    <row r="58" spans="2:17" ht="15.75" x14ac:dyDescent="0.2">
      <c r="C58" s="114"/>
    </row>
  </sheetData>
  <protectedRanges>
    <protectedRange sqref="E45:E46" name="Rango1_1_1_5_1_1_2"/>
  </protectedRanges>
  <autoFilter ref="B9:N55"/>
  <sortState ref="B11:Q57">
    <sortCondition ref="B11:B57"/>
  </sortState>
  <mergeCells count="15"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8"/>
  <sheetViews>
    <sheetView tabSelected="1" zoomScaleNormal="100" workbookViewId="0">
      <selection activeCell="B8" sqref="B8"/>
    </sheetView>
  </sheetViews>
  <sheetFormatPr baseColWidth="10" defaultColWidth="11.5703125" defaultRowHeight="15" x14ac:dyDescent="0.25"/>
  <cols>
    <col min="1" max="1" width="5.42578125" style="1" customWidth="1"/>
    <col min="2" max="2" width="53.140625" style="4" customWidth="1"/>
    <col min="3" max="3" width="35.7109375" style="4" customWidth="1"/>
    <col min="4" max="4" width="21.42578125" style="2" customWidth="1"/>
    <col min="5" max="5" width="19.42578125" style="11" bestFit="1" customWidth="1"/>
    <col min="6" max="6" width="19.7109375" style="2" customWidth="1"/>
    <col min="7" max="7" width="33.7109375" style="115" customWidth="1"/>
    <col min="8" max="8" width="33.7109375" style="3" customWidth="1"/>
  </cols>
  <sheetData>
    <row r="1" spans="1:8" x14ac:dyDescent="0.25">
      <c r="A1" s="116"/>
    </row>
    <row r="2" spans="1:8" ht="19.5" customHeight="1" x14ac:dyDescent="0.3">
      <c r="A2" s="151" t="s">
        <v>0</v>
      </c>
      <c r="B2" s="151"/>
      <c r="C2" s="151"/>
      <c r="D2" s="151"/>
      <c r="E2" s="151"/>
      <c r="F2" s="151"/>
      <c r="G2" s="151"/>
      <c r="H2"/>
    </row>
    <row r="3" spans="1:8" ht="19.5" x14ac:dyDescent="0.3">
      <c r="A3" s="152" t="s">
        <v>1</v>
      </c>
      <c r="B3" s="152"/>
      <c r="C3" s="152"/>
      <c r="D3" s="152"/>
      <c r="E3" s="152"/>
      <c r="F3" s="152"/>
      <c r="G3" s="152"/>
      <c r="H3"/>
    </row>
    <row r="4" spans="1:8" ht="19.5" customHeight="1" x14ac:dyDescent="0.25">
      <c r="A4" s="153" t="s">
        <v>23</v>
      </c>
      <c r="B4" s="153"/>
      <c r="C4" s="153"/>
      <c r="D4" s="153"/>
      <c r="E4" s="153"/>
      <c r="F4" s="153"/>
      <c r="G4" s="153"/>
      <c r="H4"/>
    </row>
    <row r="5" spans="1:8" ht="12.75" x14ac:dyDescent="0.2">
      <c r="A5" s="154" t="s">
        <v>8</v>
      </c>
      <c r="B5" s="154"/>
      <c r="C5" s="154"/>
      <c r="D5" s="154"/>
      <c r="E5" s="154"/>
      <c r="F5" s="154"/>
      <c r="G5" s="154"/>
      <c r="H5"/>
    </row>
    <row r="6" spans="1:8" ht="14.25" customHeight="1" x14ac:dyDescent="0.2">
      <c r="A6" s="154" t="s">
        <v>3</v>
      </c>
      <c r="B6" s="154"/>
      <c r="C6" s="154"/>
      <c r="D6" s="154"/>
      <c r="E6" s="154"/>
      <c r="F6" s="154"/>
      <c r="G6" s="154"/>
      <c r="H6"/>
    </row>
    <row r="7" spans="1:8" ht="14.25" customHeight="1" x14ac:dyDescent="0.2">
      <c r="A7" s="164">
        <v>43524</v>
      </c>
      <c r="B7" s="164"/>
      <c r="C7" s="164"/>
      <c r="D7" s="164"/>
      <c r="E7" s="164"/>
      <c r="F7" s="164"/>
      <c r="G7" s="164"/>
      <c r="H7"/>
    </row>
    <row r="8" spans="1:8" ht="15.75" thickBot="1" x14ac:dyDescent="0.3"/>
    <row r="9" spans="1:8" s="10" customFormat="1" ht="12.95" customHeight="1" x14ac:dyDescent="0.2">
      <c r="A9" s="144" t="s">
        <v>4</v>
      </c>
      <c r="B9" s="146" t="s">
        <v>22</v>
      </c>
      <c r="C9" s="146" t="s">
        <v>9</v>
      </c>
      <c r="D9" s="167" t="s">
        <v>136</v>
      </c>
      <c r="E9" s="162" t="s">
        <v>12</v>
      </c>
      <c r="F9" s="162" t="s">
        <v>13</v>
      </c>
      <c r="G9" s="165" t="s">
        <v>150</v>
      </c>
      <c r="H9" s="148" t="s">
        <v>161</v>
      </c>
    </row>
    <row r="10" spans="1:8" s="10" customFormat="1" ht="12.75" x14ac:dyDescent="0.2">
      <c r="A10" s="145"/>
      <c r="B10" s="147"/>
      <c r="C10" s="147"/>
      <c r="D10" s="168"/>
      <c r="E10" s="163"/>
      <c r="F10" s="163"/>
      <c r="G10" s="166"/>
      <c r="H10" s="149"/>
    </row>
    <row r="11" spans="1:8" s="56" customFormat="1" ht="15.75" x14ac:dyDescent="0.25">
      <c r="A11" s="119">
        <v>1</v>
      </c>
      <c r="B11" s="118" t="s">
        <v>193</v>
      </c>
      <c r="C11" s="118" t="s">
        <v>194</v>
      </c>
      <c r="D11" s="120">
        <v>7000</v>
      </c>
      <c r="E11" s="120">
        <v>350</v>
      </c>
      <c r="F11" s="120">
        <f>+D11-E11</f>
        <v>6650</v>
      </c>
      <c r="G11" s="112">
        <v>0</v>
      </c>
      <c r="H11" s="112">
        <v>0</v>
      </c>
    </row>
    <row r="12" spans="1:8" s="56" customFormat="1" ht="15.75" x14ac:dyDescent="0.25">
      <c r="A12" s="119">
        <v>2</v>
      </c>
      <c r="B12" s="118" t="s">
        <v>165</v>
      </c>
      <c r="C12" s="118" t="s">
        <v>194</v>
      </c>
      <c r="D12" s="120">
        <v>11000</v>
      </c>
      <c r="E12" s="120">
        <v>550</v>
      </c>
      <c r="F12" s="120">
        <f t="shared" ref="F12:F72" si="0">+D12-E12</f>
        <v>10450</v>
      </c>
      <c r="G12" s="112">
        <v>0</v>
      </c>
      <c r="H12" s="112">
        <v>0</v>
      </c>
    </row>
    <row r="13" spans="1:8" s="56" customFormat="1" ht="15.75" x14ac:dyDescent="0.25">
      <c r="A13" s="119">
        <v>3</v>
      </c>
      <c r="B13" s="118" t="s">
        <v>195</v>
      </c>
      <c r="C13" s="118" t="s">
        <v>196</v>
      </c>
      <c r="D13" s="120">
        <v>8500</v>
      </c>
      <c r="E13" s="120">
        <v>425</v>
      </c>
      <c r="F13" s="120">
        <f t="shared" si="0"/>
        <v>8075</v>
      </c>
      <c r="G13" s="112">
        <v>0</v>
      </c>
      <c r="H13" s="112">
        <v>0</v>
      </c>
    </row>
    <row r="14" spans="1:8" s="56" customFormat="1" ht="15.75" x14ac:dyDescent="0.25">
      <c r="A14" s="119">
        <v>4</v>
      </c>
      <c r="B14" s="118" t="s">
        <v>197</v>
      </c>
      <c r="C14" s="118" t="s">
        <v>194</v>
      </c>
      <c r="D14" s="120">
        <v>8000</v>
      </c>
      <c r="E14" s="120">
        <v>400</v>
      </c>
      <c r="F14" s="120">
        <f t="shared" si="0"/>
        <v>7600</v>
      </c>
      <c r="G14" s="112">
        <v>0</v>
      </c>
      <c r="H14" s="112">
        <v>0</v>
      </c>
    </row>
    <row r="15" spans="1:8" s="56" customFormat="1" ht="15.75" x14ac:dyDescent="0.25">
      <c r="A15" s="119">
        <v>5</v>
      </c>
      <c r="B15" s="118" t="s">
        <v>178</v>
      </c>
      <c r="C15" s="118" t="s">
        <v>194</v>
      </c>
      <c r="D15" s="120">
        <v>5000</v>
      </c>
      <c r="E15" s="120">
        <v>250</v>
      </c>
      <c r="F15" s="120">
        <f t="shared" si="0"/>
        <v>4750</v>
      </c>
      <c r="G15" s="112">
        <v>0</v>
      </c>
      <c r="H15" s="112">
        <v>0</v>
      </c>
    </row>
    <row r="16" spans="1:8" s="56" customFormat="1" ht="15.75" x14ac:dyDescent="0.25">
      <c r="A16" s="119">
        <v>6</v>
      </c>
      <c r="B16" s="118" t="s">
        <v>168</v>
      </c>
      <c r="C16" s="118" t="s">
        <v>194</v>
      </c>
      <c r="D16" s="120">
        <v>9000</v>
      </c>
      <c r="E16" s="120">
        <v>450</v>
      </c>
      <c r="F16" s="120">
        <f t="shared" si="0"/>
        <v>8550</v>
      </c>
      <c r="G16" s="112">
        <v>0</v>
      </c>
      <c r="H16" s="112">
        <v>0</v>
      </c>
    </row>
    <row r="17" spans="1:8" s="56" customFormat="1" ht="15.75" x14ac:dyDescent="0.25">
      <c r="A17" s="119">
        <v>7</v>
      </c>
      <c r="B17" s="118" t="s">
        <v>198</v>
      </c>
      <c r="C17" s="118" t="s">
        <v>194</v>
      </c>
      <c r="D17" s="120">
        <v>8000</v>
      </c>
      <c r="E17" s="120">
        <v>400</v>
      </c>
      <c r="F17" s="120">
        <f t="shared" si="0"/>
        <v>7600</v>
      </c>
      <c r="G17" s="112">
        <v>0</v>
      </c>
      <c r="H17" s="112">
        <v>0</v>
      </c>
    </row>
    <row r="18" spans="1:8" s="56" customFormat="1" ht="15.75" x14ac:dyDescent="0.25">
      <c r="A18" s="119">
        <v>8</v>
      </c>
      <c r="B18" s="118" t="s">
        <v>199</v>
      </c>
      <c r="C18" s="118" t="s">
        <v>196</v>
      </c>
      <c r="D18" s="120">
        <v>12000</v>
      </c>
      <c r="E18" s="120">
        <v>600</v>
      </c>
      <c r="F18" s="120">
        <f t="shared" si="0"/>
        <v>11400</v>
      </c>
      <c r="G18" s="112">
        <v>0</v>
      </c>
      <c r="H18" s="112">
        <v>0</v>
      </c>
    </row>
    <row r="19" spans="1:8" s="56" customFormat="1" ht="15.75" x14ac:dyDescent="0.25">
      <c r="A19" s="119">
        <v>9</v>
      </c>
      <c r="B19" s="118" t="s">
        <v>181</v>
      </c>
      <c r="C19" s="118" t="s">
        <v>194</v>
      </c>
      <c r="D19" s="120">
        <v>15000</v>
      </c>
      <c r="E19" s="120">
        <v>669.64</v>
      </c>
      <c r="F19" s="120">
        <f t="shared" si="0"/>
        <v>14330.36</v>
      </c>
      <c r="G19" s="112">
        <v>0</v>
      </c>
      <c r="H19" s="112">
        <v>0</v>
      </c>
    </row>
    <row r="20" spans="1:8" s="56" customFormat="1" ht="15.75" x14ac:dyDescent="0.25">
      <c r="A20" s="119">
        <v>10</v>
      </c>
      <c r="B20" s="118" t="s">
        <v>200</v>
      </c>
      <c r="C20" s="118" t="s">
        <v>196</v>
      </c>
      <c r="D20" s="120">
        <v>25000</v>
      </c>
      <c r="E20" s="120">
        <v>1116.07</v>
      </c>
      <c r="F20" s="120">
        <f t="shared" si="0"/>
        <v>23883.93</v>
      </c>
      <c r="G20" s="112">
        <v>0</v>
      </c>
      <c r="H20" s="112">
        <v>0</v>
      </c>
    </row>
    <row r="21" spans="1:8" s="56" customFormat="1" ht="15.75" x14ac:dyDescent="0.25">
      <c r="A21" s="119">
        <v>11</v>
      </c>
      <c r="B21" s="118" t="s">
        <v>201</v>
      </c>
      <c r="C21" s="118" t="s">
        <v>194</v>
      </c>
      <c r="D21" s="120">
        <v>13000</v>
      </c>
      <c r="E21" s="120">
        <v>580.36</v>
      </c>
      <c r="F21" s="120">
        <f t="shared" si="0"/>
        <v>12419.64</v>
      </c>
      <c r="G21" s="112">
        <v>0</v>
      </c>
      <c r="H21" s="112">
        <v>0</v>
      </c>
    </row>
    <row r="22" spans="1:8" s="56" customFormat="1" ht="15.75" x14ac:dyDescent="0.25">
      <c r="A22" s="119">
        <v>12</v>
      </c>
      <c r="B22" s="118" t="s">
        <v>202</v>
      </c>
      <c r="C22" s="118" t="s">
        <v>196</v>
      </c>
      <c r="D22" s="120">
        <v>18000</v>
      </c>
      <c r="E22" s="120">
        <v>803.57</v>
      </c>
      <c r="F22" s="120">
        <f t="shared" si="0"/>
        <v>17196.43</v>
      </c>
      <c r="G22" s="112">
        <v>0</v>
      </c>
      <c r="H22" s="112">
        <v>0</v>
      </c>
    </row>
    <row r="23" spans="1:8" s="56" customFormat="1" ht="15.75" x14ac:dyDescent="0.25">
      <c r="A23" s="119">
        <v>13</v>
      </c>
      <c r="B23" s="118" t="s">
        <v>163</v>
      </c>
      <c r="C23" s="118" t="s">
        <v>194</v>
      </c>
      <c r="D23" s="120">
        <v>5000</v>
      </c>
      <c r="E23" s="120">
        <v>250</v>
      </c>
      <c r="F23" s="120">
        <f t="shared" si="0"/>
        <v>4750</v>
      </c>
      <c r="G23" s="112">
        <v>0</v>
      </c>
      <c r="H23" s="112">
        <v>0</v>
      </c>
    </row>
    <row r="24" spans="1:8" s="56" customFormat="1" ht="15.75" x14ac:dyDescent="0.25">
      <c r="A24" s="119">
        <v>14</v>
      </c>
      <c r="B24" s="118" t="s">
        <v>176</v>
      </c>
      <c r="C24" s="118" t="s">
        <v>196</v>
      </c>
      <c r="D24" s="120">
        <v>5000</v>
      </c>
      <c r="E24" s="120">
        <v>250</v>
      </c>
      <c r="F24" s="120">
        <f t="shared" si="0"/>
        <v>4750</v>
      </c>
      <c r="G24" s="112">
        <v>0</v>
      </c>
      <c r="H24" s="112">
        <v>0</v>
      </c>
    </row>
    <row r="25" spans="1:8" s="56" customFormat="1" ht="15.75" x14ac:dyDescent="0.25">
      <c r="A25" s="119">
        <v>15</v>
      </c>
      <c r="B25" s="118" t="s">
        <v>228</v>
      </c>
      <c r="C25" s="118" t="s">
        <v>194</v>
      </c>
      <c r="D25" s="120">
        <v>7000</v>
      </c>
      <c r="E25" s="120">
        <v>350</v>
      </c>
      <c r="F25" s="120">
        <f t="shared" si="0"/>
        <v>6650</v>
      </c>
      <c r="G25" s="112">
        <v>0</v>
      </c>
      <c r="H25" s="112">
        <v>0</v>
      </c>
    </row>
    <row r="26" spans="1:8" s="56" customFormat="1" ht="15.75" x14ac:dyDescent="0.25">
      <c r="A26" s="119">
        <v>16</v>
      </c>
      <c r="B26" s="118" t="s">
        <v>175</v>
      </c>
      <c r="C26" s="118" t="s">
        <v>194</v>
      </c>
      <c r="D26" s="120">
        <v>12000</v>
      </c>
      <c r="E26" s="120">
        <v>600</v>
      </c>
      <c r="F26" s="120">
        <f t="shared" si="0"/>
        <v>11400</v>
      </c>
      <c r="G26" s="112">
        <v>0</v>
      </c>
      <c r="H26" s="112">
        <v>0</v>
      </c>
    </row>
    <row r="27" spans="1:8" s="56" customFormat="1" ht="15.75" x14ac:dyDescent="0.25">
      <c r="A27" s="119">
        <v>17</v>
      </c>
      <c r="B27" s="118" t="s">
        <v>203</v>
      </c>
      <c r="C27" s="118" t="s">
        <v>194</v>
      </c>
      <c r="D27" s="120">
        <v>7000</v>
      </c>
      <c r="E27" s="120">
        <v>350</v>
      </c>
      <c r="F27" s="120">
        <f t="shared" si="0"/>
        <v>6650</v>
      </c>
      <c r="G27" s="112">
        <v>0</v>
      </c>
      <c r="H27" s="112">
        <v>0</v>
      </c>
    </row>
    <row r="28" spans="1:8" s="56" customFormat="1" ht="15.75" x14ac:dyDescent="0.25">
      <c r="A28" s="119">
        <v>18</v>
      </c>
      <c r="B28" s="118" t="s">
        <v>204</v>
      </c>
      <c r="C28" s="118" t="s">
        <v>196</v>
      </c>
      <c r="D28" s="120">
        <v>25000</v>
      </c>
      <c r="E28" s="120">
        <v>1116.07</v>
      </c>
      <c r="F28" s="120">
        <f t="shared" si="0"/>
        <v>23883.93</v>
      </c>
      <c r="G28" s="112">
        <v>0</v>
      </c>
      <c r="H28" s="112">
        <v>0</v>
      </c>
    </row>
    <row r="29" spans="1:8" s="56" customFormat="1" ht="15.75" x14ac:dyDescent="0.25">
      <c r="A29" s="119">
        <v>19</v>
      </c>
      <c r="B29" s="118" t="s">
        <v>205</v>
      </c>
      <c r="C29" s="118" t="s">
        <v>194</v>
      </c>
      <c r="D29" s="120">
        <v>10000</v>
      </c>
      <c r="E29" s="120">
        <v>446.43</v>
      </c>
      <c r="F29" s="120">
        <f t="shared" si="0"/>
        <v>9553.57</v>
      </c>
      <c r="G29" s="112">
        <v>0</v>
      </c>
      <c r="H29" s="112">
        <v>0</v>
      </c>
    </row>
    <row r="30" spans="1:8" s="56" customFormat="1" ht="15.75" x14ac:dyDescent="0.25">
      <c r="A30" s="119">
        <v>20</v>
      </c>
      <c r="B30" s="118" t="s">
        <v>230</v>
      </c>
      <c r="C30" s="118" t="s">
        <v>194</v>
      </c>
      <c r="D30" s="120">
        <v>7000</v>
      </c>
      <c r="E30" s="120">
        <v>350</v>
      </c>
      <c r="F30" s="120">
        <f t="shared" si="0"/>
        <v>6650</v>
      </c>
      <c r="G30" s="112">
        <v>0</v>
      </c>
      <c r="H30" s="112">
        <v>0</v>
      </c>
    </row>
    <row r="31" spans="1:8" s="56" customFormat="1" ht="15.75" x14ac:dyDescent="0.25">
      <c r="A31" s="119">
        <v>21</v>
      </c>
      <c r="B31" s="118" t="s">
        <v>225</v>
      </c>
      <c r="C31" s="118" t="s">
        <v>194</v>
      </c>
      <c r="D31" s="120">
        <v>6500</v>
      </c>
      <c r="E31" s="120">
        <v>325</v>
      </c>
      <c r="F31" s="120">
        <f t="shared" si="0"/>
        <v>6175</v>
      </c>
      <c r="G31" s="112">
        <v>0</v>
      </c>
      <c r="H31" s="112">
        <v>0</v>
      </c>
    </row>
    <row r="32" spans="1:8" s="56" customFormat="1" ht="15.75" x14ac:dyDescent="0.25">
      <c r="A32" s="119">
        <v>22</v>
      </c>
      <c r="B32" s="118" t="s">
        <v>206</v>
      </c>
      <c r="C32" s="118" t="s">
        <v>194</v>
      </c>
      <c r="D32" s="120">
        <v>7000</v>
      </c>
      <c r="E32" s="120">
        <v>350</v>
      </c>
      <c r="F32" s="120">
        <f t="shared" si="0"/>
        <v>6650</v>
      </c>
      <c r="G32" s="112">
        <v>0</v>
      </c>
      <c r="H32" s="112">
        <v>0</v>
      </c>
    </row>
    <row r="33" spans="1:8" s="56" customFormat="1" ht="15.75" x14ac:dyDescent="0.25">
      <c r="A33" s="119">
        <v>23</v>
      </c>
      <c r="B33" s="118" t="s">
        <v>170</v>
      </c>
      <c r="C33" s="118" t="s">
        <v>194</v>
      </c>
      <c r="D33" s="120">
        <v>8000</v>
      </c>
      <c r="E33" s="120">
        <v>400</v>
      </c>
      <c r="F33" s="120">
        <f t="shared" si="0"/>
        <v>7600</v>
      </c>
      <c r="G33" s="112">
        <v>0</v>
      </c>
      <c r="H33" s="112">
        <v>0</v>
      </c>
    </row>
    <row r="34" spans="1:8" s="56" customFormat="1" ht="15.75" x14ac:dyDescent="0.25">
      <c r="A34" s="119">
        <v>24</v>
      </c>
      <c r="B34" s="118" t="s">
        <v>207</v>
      </c>
      <c r="C34" s="118" t="s">
        <v>194</v>
      </c>
      <c r="D34" s="120">
        <v>4000</v>
      </c>
      <c r="E34" s="120">
        <v>200</v>
      </c>
      <c r="F34" s="120">
        <f t="shared" si="0"/>
        <v>3800</v>
      </c>
      <c r="G34" s="112">
        <v>0</v>
      </c>
      <c r="H34" s="112">
        <v>0</v>
      </c>
    </row>
    <row r="35" spans="1:8" s="56" customFormat="1" ht="15.75" x14ac:dyDescent="0.25">
      <c r="A35" s="119">
        <v>25</v>
      </c>
      <c r="B35" s="118" t="s">
        <v>208</v>
      </c>
      <c r="C35" s="118" t="s">
        <v>196</v>
      </c>
      <c r="D35" s="120">
        <v>16000</v>
      </c>
      <c r="E35" s="120">
        <v>714.29</v>
      </c>
      <c r="F35" s="120">
        <f t="shared" si="0"/>
        <v>15285.71</v>
      </c>
      <c r="G35" s="112">
        <v>0</v>
      </c>
      <c r="H35" s="112">
        <v>0</v>
      </c>
    </row>
    <row r="36" spans="1:8" s="56" customFormat="1" ht="15.75" x14ac:dyDescent="0.25">
      <c r="A36" s="119">
        <v>26</v>
      </c>
      <c r="B36" s="118" t="s">
        <v>174</v>
      </c>
      <c r="C36" s="118" t="s">
        <v>194</v>
      </c>
      <c r="D36" s="120">
        <v>5000</v>
      </c>
      <c r="E36" s="120">
        <v>250</v>
      </c>
      <c r="F36" s="120">
        <f t="shared" si="0"/>
        <v>4750</v>
      </c>
      <c r="G36" s="112">
        <v>0</v>
      </c>
      <c r="H36" s="112">
        <v>0</v>
      </c>
    </row>
    <row r="37" spans="1:8" s="56" customFormat="1" ht="15.75" x14ac:dyDescent="0.25">
      <c r="A37" s="119">
        <v>27</v>
      </c>
      <c r="B37" s="118" t="s">
        <v>229</v>
      </c>
      <c r="C37" s="118" t="s">
        <v>194</v>
      </c>
      <c r="D37" s="120">
        <v>14000</v>
      </c>
      <c r="E37" s="120">
        <v>700</v>
      </c>
      <c r="F37" s="120">
        <f t="shared" si="0"/>
        <v>13300</v>
      </c>
      <c r="G37" s="112">
        <v>0</v>
      </c>
      <c r="H37" s="112">
        <v>0</v>
      </c>
    </row>
    <row r="38" spans="1:8" s="56" customFormat="1" ht="15.75" x14ac:dyDescent="0.25">
      <c r="A38" s="119">
        <v>28</v>
      </c>
      <c r="B38" s="118" t="s">
        <v>189</v>
      </c>
      <c r="C38" s="118" t="s">
        <v>194</v>
      </c>
      <c r="D38" s="120">
        <v>7000</v>
      </c>
      <c r="E38" s="120">
        <v>350</v>
      </c>
      <c r="F38" s="120">
        <f t="shared" si="0"/>
        <v>6650</v>
      </c>
      <c r="G38" s="112">
        <v>0</v>
      </c>
      <c r="H38" s="112">
        <v>0</v>
      </c>
    </row>
    <row r="39" spans="1:8" s="56" customFormat="1" ht="15.75" x14ac:dyDescent="0.25">
      <c r="A39" s="119">
        <v>29</v>
      </c>
      <c r="B39" s="118" t="s">
        <v>209</v>
      </c>
      <c r="C39" s="118" t="s">
        <v>196</v>
      </c>
      <c r="D39" s="120">
        <v>12000</v>
      </c>
      <c r="E39" s="120">
        <v>0</v>
      </c>
      <c r="F39" s="120">
        <f t="shared" si="0"/>
        <v>12000</v>
      </c>
      <c r="G39" s="112">
        <v>0</v>
      </c>
      <c r="H39" s="112">
        <v>0</v>
      </c>
    </row>
    <row r="40" spans="1:8" s="56" customFormat="1" ht="15.75" x14ac:dyDescent="0.25">
      <c r="A40" s="119">
        <v>30</v>
      </c>
      <c r="B40" s="118" t="s">
        <v>210</v>
      </c>
      <c r="C40" s="118" t="s">
        <v>194</v>
      </c>
      <c r="D40" s="120">
        <v>4000</v>
      </c>
      <c r="E40" s="120">
        <v>200</v>
      </c>
      <c r="F40" s="120">
        <f t="shared" si="0"/>
        <v>3800</v>
      </c>
      <c r="G40" s="112">
        <v>0</v>
      </c>
      <c r="H40" s="112">
        <v>0</v>
      </c>
    </row>
    <row r="41" spans="1:8" s="56" customFormat="1" ht="15.75" x14ac:dyDescent="0.25">
      <c r="A41" s="119">
        <v>31</v>
      </c>
      <c r="B41" s="118" t="s">
        <v>167</v>
      </c>
      <c r="C41" s="118" t="s">
        <v>194</v>
      </c>
      <c r="D41" s="120">
        <v>6000</v>
      </c>
      <c r="E41" s="120">
        <v>300</v>
      </c>
      <c r="F41" s="120">
        <f t="shared" si="0"/>
        <v>5700</v>
      </c>
      <c r="G41" s="112">
        <v>0</v>
      </c>
      <c r="H41" s="112">
        <v>0</v>
      </c>
    </row>
    <row r="42" spans="1:8" s="56" customFormat="1" ht="15.75" x14ac:dyDescent="0.25">
      <c r="A42" s="119">
        <v>32</v>
      </c>
      <c r="B42" s="118" t="s">
        <v>177</v>
      </c>
      <c r="C42" s="118" t="s">
        <v>194</v>
      </c>
      <c r="D42" s="120">
        <v>5000</v>
      </c>
      <c r="E42" s="120">
        <v>250</v>
      </c>
      <c r="F42" s="120">
        <f t="shared" si="0"/>
        <v>4750</v>
      </c>
      <c r="G42" s="112">
        <v>0</v>
      </c>
      <c r="H42" s="112">
        <v>0</v>
      </c>
    </row>
    <row r="43" spans="1:8" s="56" customFormat="1" ht="15.75" x14ac:dyDescent="0.25">
      <c r="A43" s="119">
        <v>33</v>
      </c>
      <c r="B43" s="118" t="s">
        <v>211</v>
      </c>
      <c r="C43" s="118" t="s">
        <v>194</v>
      </c>
      <c r="D43" s="120">
        <v>4000</v>
      </c>
      <c r="E43" s="120">
        <v>200</v>
      </c>
      <c r="F43" s="120">
        <f t="shared" si="0"/>
        <v>3800</v>
      </c>
      <c r="G43" s="112">
        <v>0</v>
      </c>
      <c r="H43" s="112">
        <v>0</v>
      </c>
    </row>
    <row r="44" spans="1:8" s="56" customFormat="1" ht="15.75" x14ac:dyDescent="0.25">
      <c r="A44" s="119">
        <v>34</v>
      </c>
      <c r="B44" s="118" t="s">
        <v>212</v>
      </c>
      <c r="C44" s="118" t="s">
        <v>194</v>
      </c>
      <c r="D44" s="120">
        <v>7000</v>
      </c>
      <c r="E44" s="120">
        <v>350</v>
      </c>
      <c r="F44" s="120">
        <f t="shared" si="0"/>
        <v>6650</v>
      </c>
      <c r="G44" s="112">
        <v>0</v>
      </c>
      <c r="H44" s="112">
        <v>0</v>
      </c>
    </row>
    <row r="45" spans="1:8" s="56" customFormat="1" ht="15.75" x14ac:dyDescent="0.25">
      <c r="A45" s="119">
        <v>35</v>
      </c>
      <c r="B45" s="118" t="s">
        <v>213</v>
      </c>
      <c r="C45" s="118" t="s">
        <v>194</v>
      </c>
      <c r="D45" s="120">
        <v>7000</v>
      </c>
      <c r="E45" s="120">
        <v>350</v>
      </c>
      <c r="F45" s="120">
        <f t="shared" si="0"/>
        <v>6650</v>
      </c>
      <c r="G45" s="112">
        <v>0</v>
      </c>
      <c r="H45" s="112">
        <v>0</v>
      </c>
    </row>
    <row r="46" spans="1:8" s="56" customFormat="1" ht="15.75" x14ac:dyDescent="0.25">
      <c r="A46" s="119">
        <v>36</v>
      </c>
      <c r="B46" s="118" t="s">
        <v>214</v>
      </c>
      <c r="C46" s="118" t="s">
        <v>194</v>
      </c>
      <c r="D46" s="120">
        <v>8000</v>
      </c>
      <c r="E46" s="120">
        <v>400</v>
      </c>
      <c r="F46" s="120">
        <f t="shared" si="0"/>
        <v>7600</v>
      </c>
      <c r="G46" s="112">
        <v>0</v>
      </c>
      <c r="H46" s="112">
        <v>0</v>
      </c>
    </row>
    <row r="47" spans="1:8" s="56" customFormat="1" ht="15.75" x14ac:dyDescent="0.25">
      <c r="A47" s="119">
        <v>37</v>
      </c>
      <c r="B47" s="118" t="s">
        <v>215</v>
      </c>
      <c r="C47" s="118" t="s">
        <v>194</v>
      </c>
      <c r="D47" s="120">
        <v>8000</v>
      </c>
      <c r="E47" s="120">
        <v>400</v>
      </c>
      <c r="F47" s="120">
        <f t="shared" si="0"/>
        <v>7600</v>
      </c>
      <c r="G47" s="112">
        <v>0</v>
      </c>
      <c r="H47" s="112">
        <v>0</v>
      </c>
    </row>
    <row r="48" spans="1:8" s="56" customFormat="1" ht="15.75" x14ac:dyDescent="0.25">
      <c r="A48" s="119">
        <v>38</v>
      </c>
      <c r="B48" s="118" t="s">
        <v>180</v>
      </c>
      <c r="C48" s="118" t="s">
        <v>194</v>
      </c>
      <c r="D48" s="120">
        <v>8000</v>
      </c>
      <c r="E48" s="120">
        <v>400</v>
      </c>
      <c r="F48" s="120">
        <f t="shared" si="0"/>
        <v>7600</v>
      </c>
      <c r="G48" s="112">
        <v>0</v>
      </c>
      <c r="H48" s="112">
        <v>0</v>
      </c>
    </row>
    <row r="49" spans="1:8" s="56" customFormat="1" ht="15.75" x14ac:dyDescent="0.25">
      <c r="A49" s="119">
        <v>39</v>
      </c>
      <c r="B49" s="118" t="s">
        <v>172</v>
      </c>
      <c r="C49" s="118" t="s">
        <v>194</v>
      </c>
      <c r="D49" s="120">
        <v>9000</v>
      </c>
      <c r="E49" s="120">
        <v>450</v>
      </c>
      <c r="F49" s="120">
        <f t="shared" si="0"/>
        <v>8550</v>
      </c>
      <c r="G49" s="112">
        <v>0</v>
      </c>
      <c r="H49" s="112">
        <v>0</v>
      </c>
    </row>
    <row r="50" spans="1:8" s="56" customFormat="1" ht="15.75" x14ac:dyDescent="0.25">
      <c r="A50" s="119">
        <v>40</v>
      </c>
      <c r="B50" s="118" t="s">
        <v>216</v>
      </c>
      <c r="C50" s="118" t="s">
        <v>194</v>
      </c>
      <c r="D50" s="120">
        <v>3500</v>
      </c>
      <c r="E50" s="120">
        <v>175</v>
      </c>
      <c r="F50" s="120">
        <f t="shared" si="0"/>
        <v>3325</v>
      </c>
      <c r="G50" s="112">
        <v>0</v>
      </c>
      <c r="H50" s="112">
        <v>0</v>
      </c>
    </row>
    <row r="51" spans="1:8" s="56" customFormat="1" ht="15.75" x14ac:dyDescent="0.25">
      <c r="A51" s="119">
        <v>41</v>
      </c>
      <c r="B51" s="118" t="s">
        <v>166</v>
      </c>
      <c r="C51" s="118" t="s">
        <v>194</v>
      </c>
      <c r="D51" s="120">
        <v>8000</v>
      </c>
      <c r="E51" s="120">
        <v>400</v>
      </c>
      <c r="F51" s="120">
        <f t="shared" si="0"/>
        <v>7600</v>
      </c>
      <c r="G51" s="112">
        <v>0</v>
      </c>
      <c r="H51" s="112">
        <v>0</v>
      </c>
    </row>
    <row r="52" spans="1:8" s="56" customFormat="1" ht="15.75" x14ac:dyDescent="0.25">
      <c r="A52" s="119">
        <v>42</v>
      </c>
      <c r="B52" s="118" t="s">
        <v>169</v>
      </c>
      <c r="C52" s="118" t="s">
        <v>196</v>
      </c>
      <c r="D52" s="120">
        <v>12000</v>
      </c>
      <c r="E52" s="120">
        <v>535.71</v>
      </c>
      <c r="F52" s="120">
        <f t="shared" si="0"/>
        <v>11464.29</v>
      </c>
      <c r="G52" s="112">
        <v>0</v>
      </c>
      <c r="H52" s="112">
        <v>0</v>
      </c>
    </row>
    <row r="53" spans="1:8" s="56" customFormat="1" ht="15.75" x14ac:dyDescent="0.25">
      <c r="A53" s="119">
        <v>43</v>
      </c>
      <c r="B53" s="118" t="s">
        <v>171</v>
      </c>
      <c r="C53" s="118" t="s">
        <v>196</v>
      </c>
      <c r="D53" s="120">
        <v>7000</v>
      </c>
      <c r="E53" s="120">
        <v>350</v>
      </c>
      <c r="F53" s="120">
        <f t="shared" si="0"/>
        <v>6650</v>
      </c>
      <c r="G53" s="112">
        <v>0</v>
      </c>
      <c r="H53" s="112">
        <v>0</v>
      </c>
    </row>
    <row r="54" spans="1:8" s="56" customFormat="1" ht="15.75" x14ac:dyDescent="0.25">
      <c r="A54" s="119">
        <v>44</v>
      </c>
      <c r="B54" s="118" t="s">
        <v>217</v>
      </c>
      <c r="C54" s="118" t="s">
        <v>196</v>
      </c>
      <c r="D54" s="120">
        <v>25000</v>
      </c>
      <c r="E54" s="120">
        <v>1116.07</v>
      </c>
      <c r="F54" s="120">
        <f t="shared" si="0"/>
        <v>23883.93</v>
      </c>
      <c r="G54" s="112">
        <v>0</v>
      </c>
      <c r="H54" s="112">
        <v>0</v>
      </c>
    </row>
    <row r="55" spans="1:8" s="56" customFormat="1" ht="15.75" x14ac:dyDescent="0.25">
      <c r="A55" s="119">
        <v>45</v>
      </c>
      <c r="B55" s="118" t="s">
        <v>218</v>
      </c>
      <c r="C55" s="118" t="s">
        <v>194</v>
      </c>
      <c r="D55" s="120">
        <v>3300</v>
      </c>
      <c r="E55" s="120">
        <v>165</v>
      </c>
      <c r="F55" s="120">
        <f t="shared" si="0"/>
        <v>3135</v>
      </c>
      <c r="G55" s="112">
        <v>0</v>
      </c>
      <c r="H55" s="112">
        <v>0</v>
      </c>
    </row>
    <row r="56" spans="1:8" s="56" customFormat="1" ht="15.75" x14ac:dyDescent="0.25">
      <c r="A56" s="119">
        <v>46</v>
      </c>
      <c r="B56" s="118" t="s">
        <v>179</v>
      </c>
      <c r="C56" s="118" t="s">
        <v>194</v>
      </c>
      <c r="D56" s="120">
        <v>6500</v>
      </c>
      <c r="E56" s="120">
        <v>325</v>
      </c>
      <c r="F56" s="120">
        <f t="shared" si="0"/>
        <v>6175</v>
      </c>
      <c r="G56" s="112">
        <v>0</v>
      </c>
      <c r="H56" s="112">
        <v>0</v>
      </c>
    </row>
    <row r="57" spans="1:8" s="56" customFormat="1" ht="15.75" x14ac:dyDescent="0.25">
      <c r="A57" s="119">
        <v>47</v>
      </c>
      <c r="B57" s="118" t="s">
        <v>219</v>
      </c>
      <c r="C57" s="118" t="s">
        <v>194</v>
      </c>
      <c r="D57" s="120">
        <v>8000</v>
      </c>
      <c r="E57" s="120">
        <v>400</v>
      </c>
      <c r="F57" s="120">
        <f t="shared" si="0"/>
        <v>7600</v>
      </c>
      <c r="G57" s="112">
        <v>0</v>
      </c>
      <c r="H57" s="112">
        <v>0</v>
      </c>
    </row>
    <row r="58" spans="1:8" s="56" customFormat="1" ht="15.75" x14ac:dyDescent="0.25">
      <c r="A58" s="119">
        <v>48</v>
      </c>
      <c r="B58" s="118" t="s">
        <v>173</v>
      </c>
      <c r="C58" s="118" t="s">
        <v>194</v>
      </c>
      <c r="D58" s="120">
        <v>8000</v>
      </c>
      <c r="E58" s="120">
        <v>400</v>
      </c>
      <c r="F58" s="120">
        <f t="shared" si="0"/>
        <v>7600</v>
      </c>
      <c r="G58" s="112">
        <v>0</v>
      </c>
      <c r="H58" s="112">
        <v>0</v>
      </c>
    </row>
    <row r="59" spans="1:8" s="56" customFormat="1" ht="15.75" x14ac:dyDescent="0.25">
      <c r="A59" s="119">
        <v>49</v>
      </c>
      <c r="B59" s="118" t="s">
        <v>220</v>
      </c>
      <c r="C59" s="118" t="s">
        <v>194</v>
      </c>
      <c r="D59" s="120">
        <v>7000</v>
      </c>
      <c r="E59" s="120">
        <v>350</v>
      </c>
      <c r="F59" s="120">
        <f t="shared" si="0"/>
        <v>6650</v>
      </c>
      <c r="G59" s="112">
        <v>0</v>
      </c>
      <c r="H59" s="112">
        <v>0</v>
      </c>
    </row>
    <row r="60" spans="1:8" s="56" customFormat="1" ht="15.75" x14ac:dyDescent="0.25">
      <c r="A60" s="119">
        <v>50</v>
      </c>
      <c r="B60" s="118" t="s">
        <v>221</v>
      </c>
      <c r="C60" s="118" t="s">
        <v>194</v>
      </c>
      <c r="D60" s="120">
        <v>8000</v>
      </c>
      <c r="E60" s="120">
        <v>400</v>
      </c>
      <c r="F60" s="120">
        <f t="shared" si="0"/>
        <v>7600</v>
      </c>
      <c r="G60" s="112">
        <v>0</v>
      </c>
      <c r="H60" s="112">
        <v>0</v>
      </c>
    </row>
    <row r="61" spans="1:8" s="56" customFormat="1" ht="15.75" x14ac:dyDescent="0.25">
      <c r="A61" s="119">
        <v>51</v>
      </c>
      <c r="B61" s="118" t="s">
        <v>222</v>
      </c>
      <c r="C61" s="118" t="s">
        <v>194</v>
      </c>
      <c r="D61" s="120">
        <v>7500</v>
      </c>
      <c r="E61" s="120">
        <v>375</v>
      </c>
      <c r="F61" s="120">
        <f t="shared" si="0"/>
        <v>7125</v>
      </c>
      <c r="G61" s="112">
        <v>0</v>
      </c>
      <c r="H61" s="112">
        <v>0</v>
      </c>
    </row>
    <row r="62" spans="1:8" s="56" customFormat="1" ht="15.75" x14ac:dyDescent="0.25">
      <c r="A62" s="119">
        <v>52</v>
      </c>
      <c r="B62" s="118" t="s">
        <v>164</v>
      </c>
      <c r="C62" s="118" t="s">
        <v>194</v>
      </c>
      <c r="D62" s="120">
        <v>8000</v>
      </c>
      <c r="E62" s="120">
        <v>400</v>
      </c>
      <c r="F62" s="120">
        <f t="shared" si="0"/>
        <v>7600</v>
      </c>
      <c r="G62" s="112">
        <v>0</v>
      </c>
      <c r="H62" s="112">
        <v>0</v>
      </c>
    </row>
    <row r="63" spans="1:8" s="56" customFormat="1" ht="15.75" x14ac:dyDescent="0.25">
      <c r="A63" s="119">
        <v>53</v>
      </c>
      <c r="B63" s="118" t="s">
        <v>233</v>
      </c>
      <c r="C63" s="118" t="s">
        <v>194</v>
      </c>
      <c r="D63" s="120">
        <v>15178.57</v>
      </c>
      <c r="E63" s="120">
        <v>677.61</v>
      </c>
      <c r="F63" s="120">
        <f t="shared" si="0"/>
        <v>14500.96</v>
      </c>
      <c r="G63" s="112">
        <v>0</v>
      </c>
      <c r="H63" s="112">
        <v>0</v>
      </c>
    </row>
    <row r="64" spans="1:8" s="56" customFormat="1" ht="15.75" x14ac:dyDescent="0.25">
      <c r="A64" s="119">
        <v>54</v>
      </c>
      <c r="B64" s="118" t="s">
        <v>223</v>
      </c>
      <c r="C64" s="118" t="s">
        <v>194</v>
      </c>
      <c r="D64" s="120">
        <v>10000</v>
      </c>
      <c r="E64" s="120">
        <v>500</v>
      </c>
      <c r="F64" s="120">
        <f t="shared" si="0"/>
        <v>9500</v>
      </c>
      <c r="G64" s="112">
        <v>0</v>
      </c>
      <c r="H64" s="112">
        <v>0</v>
      </c>
    </row>
    <row r="65" spans="1:8" s="56" customFormat="1" ht="15.75" x14ac:dyDescent="0.25">
      <c r="A65" s="119">
        <v>55</v>
      </c>
      <c r="B65" s="118" t="s">
        <v>224</v>
      </c>
      <c r="C65" s="118" t="s">
        <v>194</v>
      </c>
      <c r="D65" s="120">
        <v>16000</v>
      </c>
      <c r="E65" s="120">
        <v>714.29</v>
      </c>
      <c r="F65" s="120">
        <f t="shared" si="0"/>
        <v>15285.71</v>
      </c>
      <c r="G65" s="112">
        <v>0</v>
      </c>
      <c r="H65" s="112">
        <v>0</v>
      </c>
    </row>
    <row r="66" spans="1:8" s="56" customFormat="1" ht="15.75" x14ac:dyDescent="0.25">
      <c r="A66" s="119">
        <v>56</v>
      </c>
      <c r="B66" s="118" t="s">
        <v>226</v>
      </c>
      <c r="C66" s="118" t="s">
        <v>196</v>
      </c>
      <c r="D66" s="120">
        <v>20000</v>
      </c>
      <c r="E66" s="120">
        <v>892.86</v>
      </c>
      <c r="F66" s="120">
        <f t="shared" si="0"/>
        <v>19107.14</v>
      </c>
      <c r="G66" s="112">
        <v>0</v>
      </c>
      <c r="H66" s="112">
        <v>0</v>
      </c>
    </row>
    <row r="67" spans="1:8" s="56" customFormat="1" ht="15.75" x14ac:dyDescent="0.25">
      <c r="A67" s="119">
        <v>57</v>
      </c>
      <c r="B67" s="118" t="s">
        <v>231</v>
      </c>
      <c r="C67" s="118" t="s">
        <v>196</v>
      </c>
      <c r="D67" s="120">
        <v>12000</v>
      </c>
      <c r="E67" s="120">
        <v>0</v>
      </c>
      <c r="F67" s="120">
        <f t="shared" si="0"/>
        <v>12000</v>
      </c>
      <c r="G67" s="112">
        <v>0</v>
      </c>
      <c r="H67" s="112">
        <v>0</v>
      </c>
    </row>
    <row r="68" spans="1:8" s="56" customFormat="1" ht="15.75" x14ac:dyDescent="0.25">
      <c r="A68" s="119">
        <v>58</v>
      </c>
      <c r="B68" s="118" t="s">
        <v>232</v>
      </c>
      <c r="C68" s="118" t="s">
        <v>196</v>
      </c>
      <c r="D68" s="120">
        <f>13354.84
+18000</f>
        <v>31354.84</v>
      </c>
      <c r="E68" s="120">
        <v>0</v>
      </c>
      <c r="F68" s="120">
        <f t="shared" si="0"/>
        <v>31354.84</v>
      </c>
      <c r="G68" s="112">
        <v>0</v>
      </c>
      <c r="H68" s="112">
        <v>0</v>
      </c>
    </row>
    <row r="69" spans="1:8" s="56" customFormat="1" ht="15.75" x14ac:dyDescent="0.25">
      <c r="A69" s="119">
        <v>59</v>
      </c>
      <c r="B69" s="118" t="s">
        <v>236</v>
      </c>
      <c r="C69" s="118" t="s">
        <v>196</v>
      </c>
      <c r="D69" s="120">
        <f>4387.1+8000</f>
        <v>12387.1</v>
      </c>
      <c r="E69" s="120">
        <f>219.36+400</f>
        <v>619.36</v>
      </c>
      <c r="F69" s="120">
        <f t="shared" si="0"/>
        <v>11767.74</v>
      </c>
      <c r="G69" s="112">
        <v>0</v>
      </c>
      <c r="H69" s="112">
        <v>0</v>
      </c>
    </row>
    <row r="70" spans="1:8" s="56" customFormat="1" ht="15.75" x14ac:dyDescent="0.25">
      <c r="A70" s="119">
        <v>60</v>
      </c>
      <c r="B70" s="118" t="s">
        <v>238</v>
      </c>
      <c r="C70" s="118" t="s">
        <v>194</v>
      </c>
      <c r="D70" s="120">
        <v>14000</v>
      </c>
      <c r="E70" s="120">
        <v>625</v>
      </c>
      <c r="F70" s="120">
        <f t="shared" si="0"/>
        <v>13375</v>
      </c>
      <c r="G70" s="112">
        <v>0</v>
      </c>
      <c r="H70" s="112">
        <v>0</v>
      </c>
    </row>
    <row r="71" spans="1:8" s="56" customFormat="1" ht="15.75" x14ac:dyDescent="0.25">
      <c r="A71" s="119">
        <v>61</v>
      </c>
      <c r="B71" s="118" t="s">
        <v>239</v>
      </c>
      <c r="C71" s="118" t="s">
        <v>194</v>
      </c>
      <c r="D71" s="120">
        <f>1451.61+5000</f>
        <v>6451.61</v>
      </c>
      <c r="E71" s="120">
        <v>250</v>
      </c>
      <c r="F71" s="120">
        <f t="shared" si="0"/>
        <v>6201.61</v>
      </c>
      <c r="G71" s="112">
        <v>0</v>
      </c>
      <c r="H71" s="112">
        <v>0</v>
      </c>
    </row>
    <row r="72" spans="1:8" s="56" customFormat="1" ht="15.75" x14ac:dyDescent="0.25">
      <c r="A72" s="119">
        <v>62</v>
      </c>
      <c r="B72" s="118" t="s">
        <v>240</v>
      </c>
      <c r="C72" s="118" t="s">
        <v>194</v>
      </c>
      <c r="D72" s="120">
        <f>1451.61+5000</f>
        <v>6451.61</v>
      </c>
      <c r="E72" s="120">
        <v>250</v>
      </c>
      <c r="F72" s="120">
        <f t="shared" si="0"/>
        <v>6201.61</v>
      </c>
      <c r="G72" s="112">
        <v>0</v>
      </c>
      <c r="H72" s="112">
        <v>0</v>
      </c>
    </row>
    <row r="74" spans="1:8" x14ac:dyDescent="0.25">
      <c r="B74" s="39" t="s">
        <v>188</v>
      </c>
    </row>
    <row r="75" spans="1:8" x14ac:dyDescent="0.25">
      <c r="B75" s="4" t="s">
        <v>235</v>
      </c>
    </row>
    <row r="76" spans="1:8" x14ac:dyDescent="0.25">
      <c r="B76" s="4" t="s">
        <v>234</v>
      </c>
    </row>
    <row r="77" spans="1:8" x14ac:dyDescent="0.25">
      <c r="B77" s="4" t="s">
        <v>237</v>
      </c>
    </row>
    <row r="78" spans="1:8" x14ac:dyDescent="0.25">
      <c r="B78" s="4" t="s">
        <v>241</v>
      </c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13:D13 C21:D21 D20 C25:D27" name="Rango4_1_3_1_1_1_2_1_1_2_1_1"/>
  </protectedRanges>
  <autoFilter ref="A9:I67"/>
  <mergeCells count="14">
    <mergeCell ref="H9:H10"/>
    <mergeCell ref="A7:G7"/>
    <mergeCell ref="G9:G10"/>
    <mergeCell ref="B9:B10"/>
    <mergeCell ref="A9:A10"/>
    <mergeCell ref="E9:E10"/>
    <mergeCell ref="C9:C10"/>
    <mergeCell ref="F9:F10"/>
    <mergeCell ref="D9:D10"/>
    <mergeCell ref="A2:G2"/>
    <mergeCell ref="A3:G3"/>
    <mergeCell ref="A4:G4"/>
    <mergeCell ref="A5:G5"/>
    <mergeCell ref="A6:G6"/>
  </mergeCells>
  <dataValidations count="1">
    <dataValidation type="list" allowBlank="1" showErrorMessage="1" sqref="C52 C62 C58 C33 C55 C40:C41 C27:C30 C22 C19:C20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I16"/>
  <sheetViews>
    <sheetView workbookViewId="0">
      <selection activeCell="B14" sqref="B14"/>
    </sheetView>
  </sheetViews>
  <sheetFormatPr baseColWidth="10" defaultRowHeight="12.75" x14ac:dyDescent="0.2"/>
  <cols>
    <col min="2" max="2" width="26.28515625" customWidth="1"/>
    <col min="3" max="3" width="14.140625" customWidth="1"/>
    <col min="4" max="4" width="15.85546875" customWidth="1"/>
    <col min="5" max="5" width="15.7109375" customWidth="1"/>
  </cols>
  <sheetData>
    <row r="2" spans="1:9" ht="19.5" x14ac:dyDescent="0.3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3" spans="1:9" ht="19.5" x14ac:dyDescent="0.3">
      <c r="A3" s="152" t="s">
        <v>1</v>
      </c>
      <c r="B3" s="152"/>
      <c r="C3" s="152"/>
      <c r="D3" s="152"/>
      <c r="E3" s="152"/>
      <c r="F3" s="152"/>
      <c r="G3" s="152"/>
      <c r="H3" s="152"/>
      <c r="I3" s="152"/>
    </row>
    <row r="4" spans="1:9" x14ac:dyDescent="0.2">
      <c r="A4" s="188" t="s">
        <v>249</v>
      </c>
      <c r="B4" s="188"/>
      <c r="C4" s="188"/>
      <c r="D4" s="188"/>
      <c r="E4" s="188"/>
      <c r="F4" s="188"/>
      <c r="G4" s="188"/>
      <c r="H4" s="188"/>
      <c r="I4" s="188"/>
    </row>
    <row r="5" spans="1:9" x14ac:dyDescent="0.2">
      <c r="A5" s="154" t="s">
        <v>250</v>
      </c>
      <c r="B5" s="154"/>
      <c r="C5" s="154"/>
      <c r="D5" s="154"/>
      <c r="E5" s="154"/>
      <c r="F5" s="154"/>
      <c r="G5" s="154"/>
      <c r="H5" s="154"/>
      <c r="I5" s="154"/>
    </row>
    <row r="6" spans="1:9" x14ac:dyDescent="0.2">
      <c r="A6" s="189" t="s">
        <v>3</v>
      </c>
      <c r="B6" s="189"/>
      <c r="C6" s="189"/>
      <c r="D6" s="189"/>
      <c r="E6" s="189"/>
      <c r="F6" s="189"/>
      <c r="G6" s="189"/>
      <c r="H6" s="189"/>
      <c r="I6" s="189"/>
    </row>
    <row r="7" spans="1:9" x14ac:dyDescent="0.2">
      <c r="A7" s="189">
        <v>43524</v>
      </c>
      <c r="B7" s="189"/>
      <c r="C7" s="189"/>
      <c r="D7" s="189"/>
      <c r="E7" s="189"/>
      <c r="F7" s="189"/>
      <c r="G7" s="189"/>
      <c r="H7" s="189"/>
      <c r="I7" s="189"/>
    </row>
    <row r="8" spans="1:9" ht="13.5" thickBot="1" x14ac:dyDescent="0.25">
      <c r="A8" s="123"/>
      <c r="B8" s="123"/>
      <c r="C8" s="124"/>
    </row>
    <row r="9" spans="1:9" x14ac:dyDescent="0.2">
      <c r="A9" s="171" t="s">
        <v>4</v>
      </c>
      <c r="B9" s="181" t="s">
        <v>251</v>
      </c>
      <c r="C9" s="183" t="s">
        <v>9</v>
      </c>
      <c r="D9" s="171" t="s">
        <v>252</v>
      </c>
      <c r="E9" s="185" t="s">
        <v>12</v>
      </c>
      <c r="F9" s="171" t="s">
        <v>13</v>
      </c>
      <c r="G9" s="171" t="s">
        <v>253</v>
      </c>
      <c r="H9" s="173" t="s">
        <v>254</v>
      </c>
      <c r="I9" s="174"/>
    </row>
    <row r="10" spans="1:9" ht="13.5" thickBot="1" x14ac:dyDescent="0.25">
      <c r="A10" s="172"/>
      <c r="B10" s="182"/>
      <c r="C10" s="184"/>
      <c r="D10" s="172"/>
      <c r="E10" s="186"/>
      <c r="F10" s="172"/>
      <c r="G10" s="172"/>
      <c r="H10" s="175"/>
      <c r="I10" s="176"/>
    </row>
    <row r="11" spans="1:9" x14ac:dyDescent="0.2">
      <c r="A11" s="125">
        <v>1</v>
      </c>
      <c r="B11" s="126"/>
      <c r="C11" s="127"/>
      <c r="D11" s="128"/>
      <c r="E11" s="129"/>
      <c r="F11" s="130"/>
      <c r="G11" s="131"/>
      <c r="H11" s="177"/>
      <c r="I11" s="178"/>
    </row>
    <row r="12" spans="1:9" x14ac:dyDescent="0.2">
      <c r="A12" s="132">
        <v>2</v>
      </c>
      <c r="B12" s="133"/>
      <c r="C12" s="134"/>
      <c r="D12" s="135"/>
      <c r="E12" s="136"/>
      <c r="F12" s="137"/>
      <c r="G12" s="138"/>
      <c r="H12" s="169"/>
      <c r="I12" s="170"/>
    </row>
    <row r="13" spans="1:9" ht="23.25" x14ac:dyDescent="0.2">
      <c r="A13" s="132">
        <v>3</v>
      </c>
      <c r="B13" s="179" t="s">
        <v>255</v>
      </c>
      <c r="C13" s="179"/>
      <c r="D13" s="179"/>
      <c r="E13" s="179"/>
      <c r="F13" s="179"/>
      <c r="G13" s="179"/>
      <c r="H13" s="179"/>
      <c r="I13" s="180"/>
    </row>
    <row r="14" spans="1:9" x14ac:dyDescent="0.2">
      <c r="A14" s="132">
        <v>4</v>
      </c>
      <c r="B14" s="133"/>
      <c r="C14" s="134"/>
      <c r="D14" s="135"/>
      <c r="E14" s="136"/>
      <c r="F14" s="137"/>
      <c r="G14" s="138"/>
      <c r="H14" s="169"/>
      <c r="I14" s="170"/>
    </row>
    <row r="15" spans="1:9" ht="13.5" thickBot="1" x14ac:dyDescent="0.25">
      <c r="A15" s="139">
        <v>5</v>
      </c>
      <c r="B15" s="133"/>
      <c r="C15" s="134"/>
      <c r="D15" s="135"/>
      <c r="E15" s="136"/>
      <c r="F15" s="137"/>
      <c r="G15" s="138"/>
      <c r="H15" s="169"/>
      <c r="I15" s="170"/>
    </row>
    <row r="16" spans="1:9" ht="13.5" thickBot="1" x14ac:dyDescent="0.25">
      <c r="A16" s="139">
        <v>6</v>
      </c>
      <c r="B16" s="140"/>
      <c r="C16" s="134"/>
      <c r="D16" s="135"/>
      <c r="E16" s="136"/>
      <c r="F16" s="137"/>
      <c r="G16" s="138"/>
      <c r="H16" s="169"/>
      <c r="I16" s="170"/>
    </row>
  </sheetData>
  <mergeCells count="20">
    <mergeCell ref="A7:I7"/>
    <mergeCell ref="A2:I2"/>
    <mergeCell ref="A3:I3"/>
    <mergeCell ref="A4:I4"/>
    <mergeCell ref="A5:I5"/>
    <mergeCell ref="A6:I6"/>
    <mergeCell ref="A9:A10"/>
    <mergeCell ref="B9:B10"/>
    <mergeCell ref="C9:C10"/>
    <mergeCell ref="D9:D10"/>
    <mergeCell ref="E9:E10"/>
    <mergeCell ref="H15:I15"/>
    <mergeCell ref="H16:I16"/>
    <mergeCell ref="G9:G10"/>
    <mergeCell ref="H9:I10"/>
    <mergeCell ref="H11:I11"/>
    <mergeCell ref="H12:I12"/>
    <mergeCell ref="B13:I13"/>
    <mergeCell ref="H14:I14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Karen Penagos</cp:lastModifiedBy>
  <cp:lastPrinted>2018-09-07T21:51:50Z</cp:lastPrinted>
  <dcterms:created xsi:type="dcterms:W3CDTF">2013-11-29T23:12:09Z</dcterms:created>
  <dcterms:modified xsi:type="dcterms:W3CDTF">2019-03-19T18:17:52Z</dcterms:modified>
</cp:coreProperties>
</file>