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9\INFORMACION PUBLICA DE OFICIO\1. DESPACHO SUPERIOR\4. ABRIL\"/>
    </mc:Choice>
  </mc:AlternateContent>
  <bookViews>
    <workbookView xWindow="0" yWindow="0" windowWidth="28800" windowHeight="12435" tabRatio="513"/>
  </bookViews>
  <sheets>
    <sheet name="RENGLON 011" sheetId="1" r:id="rId1"/>
    <sheet name="RENGLON 022" sheetId="3" r:id="rId2"/>
    <sheet name="RENGLON 021" sheetId="2" r:id="rId3"/>
    <sheet name="RENGLON 029" sheetId="4" r:id="rId4"/>
    <sheet name="SUBGRUPO 18" sheetId="5" r:id="rId5"/>
  </sheets>
  <definedNames>
    <definedName name="_xlnm._FilterDatabase" localSheetId="0" hidden="1">'RENGLON 011'!$B$9:$R$58</definedName>
    <definedName name="_xlnm._FilterDatabase" localSheetId="2" hidden="1">'RENGLON 021'!$B$10:$Q$58</definedName>
    <definedName name="_xlnm._FilterDatabase" localSheetId="3" hidden="1">'RENGLON 029'!$A$9:$I$73</definedName>
    <definedName name="_xlnm.Print_Area" localSheetId="0">'RENGLON 011'!$A$1:$S$68</definedName>
    <definedName name="_xlnm.Print_Area" localSheetId="1">'RENGLON 022'!$A$1:$Q$10</definedName>
    <definedName name="_xlnm.Print_Titles" localSheetId="2">'RENGLON 021'!$1:$10</definedName>
    <definedName name="_xlnm.Print_Titles" localSheetId="3">'RENGLON 029'!$1:$10</definedName>
  </definedNames>
  <calcPr calcId="152511"/>
</workbook>
</file>

<file path=xl/calcChain.xml><?xml version="1.0" encoding="utf-8"?>
<calcChain xmlns="http://schemas.openxmlformats.org/spreadsheetml/2006/main">
  <c r="C76" i="4" l="1"/>
  <c r="N59" i="1" l="1"/>
  <c r="N58" i="1"/>
  <c r="N57" i="1"/>
  <c r="N56" i="1"/>
  <c r="N53" i="1"/>
  <c r="N49" i="1"/>
  <c r="N46" i="1"/>
  <c r="N45" i="1"/>
  <c r="N44" i="1"/>
  <c r="N43" i="1"/>
  <c r="N42" i="1"/>
  <c r="N41" i="1"/>
  <c r="N40" i="1"/>
  <c r="N39" i="1"/>
  <c r="N38" i="1"/>
  <c r="N37" i="1"/>
  <c r="N36" i="1"/>
  <c r="N33" i="1"/>
  <c r="N32" i="1"/>
  <c r="N30" i="1"/>
  <c r="N29" i="1"/>
  <c r="N27" i="1"/>
  <c r="N26" i="1"/>
  <c r="N24" i="1"/>
  <c r="N23" i="1"/>
  <c r="N21" i="1"/>
  <c r="N20" i="1"/>
  <c r="N19" i="1"/>
  <c r="N17" i="1"/>
  <c r="N16" i="1"/>
  <c r="N15" i="1"/>
  <c r="N14" i="1"/>
  <c r="N13" i="1"/>
  <c r="N12" i="1"/>
  <c r="N11" i="1"/>
  <c r="L11" i="3"/>
  <c r="S75" i="2" l="1"/>
  <c r="R72" i="2"/>
  <c r="Q70" i="2"/>
  <c r="L16" i="2" l="1"/>
  <c r="L12" i="2"/>
  <c r="K55" i="2"/>
  <c r="M55" i="2" s="1"/>
  <c r="K54" i="2"/>
  <c r="M54" i="2" s="1"/>
  <c r="K53" i="2"/>
  <c r="K51" i="2"/>
  <c r="K50" i="2"/>
  <c r="K49" i="2"/>
  <c r="K48" i="2"/>
  <c r="K46" i="2"/>
  <c r="K45" i="2"/>
  <c r="K44" i="2"/>
  <c r="K42" i="2"/>
  <c r="K41" i="2"/>
  <c r="K40" i="2"/>
  <c r="K39" i="2"/>
  <c r="K38" i="2"/>
  <c r="K37" i="2"/>
  <c r="K36" i="2"/>
  <c r="K35" i="2"/>
  <c r="K34" i="2"/>
  <c r="K33" i="2"/>
  <c r="K31" i="2"/>
  <c r="K30" i="2"/>
  <c r="K29" i="2"/>
  <c r="K28" i="2"/>
  <c r="K27" i="2"/>
  <c r="K26" i="2"/>
  <c r="K25" i="2"/>
  <c r="K24" i="2"/>
  <c r="K21" i="2"/>
  <c r="K22" i="2"/>
  <c r="K19" i="2"/>
  <c r="K18" i="2"/>
  <c r="K17" i="2"/>
  <c r="K16" i="2"/>
  <c r="K15" i="2"/>
  <c r="K14" i="2"/>
  <c r="K13" i="2"/>
  <c r="K12" i="2"/>
  <c r="K11" i="2"/>
  <c r="E71" i="4"/>
  <c r="D71" i="4"/>
  <c r="F71" i="4" l="1"/>
  <c r="D70" i="4"/>
  <c r="F72" i="4"/>
  <c r="F69" i="4"/>
  <c r="F45" i="4"/>
  <c r="F70" i="4" l="1"/>
  <c r="L41" i="2"/>
  <c r="L31" i="2"/>
  <c r="L25" i="2"/>
  <c r="L22" i="2"/>
  <c r="O51" i="1"/>
  <c r="O50" i="1"/>
  <c r="O43" i="1"/>
  <c r="F27" i="4" l="1"/>
  <c r="P59" i="1"/>
  <c r="J11" i="3"/>
  <c r="F68" i="4" l="1"/>
  <c r="F67" i="4"/>
  <c r="F66" i="4"/>
  <c r="F65" i="4"/>
  <c r="F12" i="4"/>
  <c r="F56" i="4"/>
  <c r="F11" i="4"/>
  <c r="F26" i="4"/>
  <c r="F17" i="4"/>
  <c r="F28" i="4"/>
  <c r="F19" i="4"/>
  <c r="F51" i="4"/>
  <c r="F41" i="4"/>
  <c r="F37" i="4"/>
  <c r="F50" i="4"/>
  <c r="F46" i="4"/>
  <c r="F35" i="4"/>
  <c r="F43" i="4"/>
  <c r="F21" i="4"/>
  <c r="F25" i="4"/>
  <c r="F33" i="4"/>
  <c r="F30" i="4"/>
  <c r="F16" i="4"/>
  <c r="F24" i="4"/>
  <c r="F39" i="4"/>
  <c r="F62" i="4"/>
  <c r="F58" i="4"/>
  <c r="F60" i="4"/>
  <c r="F47" i="4"/>
  <c r="F55" i="4"/>
  <c r="F48" i="4"/>
  <c r="F23" i="4"/>
  <c r="F15" i="4"/>
  <c r="F52" i="4"/>
  <c r="F42" i="4"/>
  <c r="F61" i="4"/>
  <c r="F49" i="4"/>
  <c r="F29" i="4"/>
  <c r="F31" i="4"/>
  <c r="F59" i="4"/>
  <c r="F38" i="4"/>
  <c r="F22" i="4"/>
  <c r="F53" i="4"/>
  <c r="F57" i="4"/>
  <c r="F13" i="4"/>
  <c r="F32" i="4"/>
  <c r="F63" i="4"/>
  <c r="F14" i="4"/>
  <c r="F20" i="4"/>
  <c r="F18" i="4"/>
  <c r="F40" i="4"/>
  <c r="F54" i="4"/>
  <c r="F34" i="4"/>
  <c r="F36" i="4"/>
  <c r="F44" i="4"/>
  <c r="F64" i="4" l="1"/>
  <c r="M37" i="2" l="1"/>
  <c r="M22" i="2"/>
  <c r="O55" i="1" l="1"/>
  <c r="P45" i="1"/>
  <c r="O41" i="1"/>
  <c r="O40" i="1"/>
  <c r="O38" i="1"/>
  <c r="O26" i="1"/>
  <c r="O19" i="1"/>
  <c r="P56" i="1" l="1"/>
  <c r="P27" i="1"/>
  <c r="P11" i="1" l="1"/>
  <c r="P20" i="1" l="1"/>
  <c r="P26" i="1"/>
  <c r="M24" i="2" l="1"/>
  <c r="M50" i="2"/>
  <c r="P42" i="1" l="1"/>
  <c r="P44" i="1" l="1"/>
  <c r="M51" i="2" l="1"/>
  <c r="M11" i="2" l="1"/>
  <c r="E32" i="2"/>
  <c r="E23" i="2"/>
  <c r="M38" i="2"/>
  <c r="K23" i="2" l="1"/>
  <c r="M23" i="2" s="1"/>
  <c r="K32" i="2"/>
  <c r="M32" i="2" s="1"/>
  <c r="J14" i="3"/>
  <c r="M17" i="2" l="1"/>
  <c r="P57" i="1" l="1"/>
  <c r="M53" i="2" l="1"/>
  <c r="M40" i="2"/>
  <c r="M45" i="2"/>
  <c r="M29" i="2"/>
  <c r="M14" i="2"/>
  <c r="M30" i="2"/>
  <c r="M34" i="2"/>
  <c r="M27" i="2"/>
  <c r="M31" i="2"/>
  <c r="M49" i="2"/>
  <c r="M44" i="2"/>
  <c r="M46" i="2"/>
  <c r="M41" i="2"/>
  <c r="M42" i="2"/>
  <c r="M36" i="2"/>
  <c r="M35" i="2"/>
  <c r="M33" i="2"/>
  <c r="M25" i="2"/>
  <c r="M13" i="2"/>
  <c r="M48" i="2"/>
  <c r="M28" i="2"/>
  <c r="M18" i="2"/>
  <c r="M19" i="2"/>
  <c r="M16" i="2"/>
  <c r="M26" i="2"/>
  <c r="M15" i="2"/>
  <c r="E20" i="2"/>
  <c r="K20" i="2" s="1"/>
  <c r="E47" i="2"/>
  <c r="P14" i="1"/>
  <c r="P58" i="1"/>
  <c r="P19" i="1"/>
  <c r="P53" i="1"/>
  <c r="P49" i="1"/>
  <c r="P46" i="1"/>
  <c r="P43" i="1"/>
  <c r="P41" i="1"/>
  <c r="P40" i="1"/>
  <c r="P39" i="1"/>
  <c r="P38" i="1"/>
  <c r="P36" i="1"/>
  <c r="P33" i="1"/>
  <c r="P32" i="1"/>
  <c r="P30" i="1"/>
  <c r="P29" i="1"/>
  <c r="P24" i="1"/>
  <c r="P23" i="1"/>
  <c r="P17" i="1"/>
  <c r="P16" i="1"/>
  <c r="P15" i="1"/>
  <c r="P12" i="1"/>
  <c r="P13" i="1"/>
  <c r="K47" i="2" l="1"/>
  <c r="M47" i="2" s="1"/>
  <c r="M21" i="2"/>
  <c r="M12" i="2"/>
  <c r="P37" i="1"/>
  <c r="M20" i="2"/>
  <c r="E52" i="1" l="1"/>
  <c r="N52" i="1" s="1"/>
  <c r="P52" i="1" l="1"/>
  <c r="M39" i="2" l="1"/>
  <c r="E52" i="2"/>
  <c r="E43" i="2"/>
  <c r="K43" i="2" l="1"/>
  <c r="K52" i="2"/>
  <c r="M52" i="2" s="1"/>
  <c r="K55" i="1"/>
  <c r="H51" i="1"/>
  <c r="N51" i="1" s="1"/>
  <c r="G48" i="1"/>
  <c r="G35" i="1"/>
  <c r="N35" i="1" s="1"/>
  <c r="G34" i="1"/>
  <c r="G25" i="1"/>
  <c r="E55" i="1"/>
  <c r="E54" i="1"/>
  <c r="N54" i="1" s="1"/>
  <c r="E18" i="1"/>
  <c r="N18" i="1" s="1"/>
  <c r="E47" i="1"/>
  <c r="N47" i="1" s="1"/>
  <c r="E50" i="1"/>
  <c r="N50" i="1" s="1"/>
  <c r="E48" i="1"/>
  <c r="N48" i="1" s="1"/>
  <c r="E34" i="1"/>
  <c r="N34" i="1" s="1"/>
  <c r="E31" i="1"/>
  <c r="N31" i="1" s="1"/>
  <c r="E28" i="1"/>
  <c r="N28" i="1" s="1"/>
  <c r="E25" i="1"/>
  <c r="E22" i="1"/>
  <c r="N22" i="1" s="1"/>
  <c r="N25" i="1" l="1"/>
  <c r="N55" i="1"/>
  <c r="M43" i="2"/>
  <c r="P28" i="1"/>
  <c r="P31" i="1"/>
  <c r="P35" i="1"/>
  <c r="P22" i="1"/>
  <c r="P50" i="1"/>
  <c r="P54" i="1"/>
  <c r="P21" i="1"/>
  <c r="P51" i="1"/>
  <c r="P25" i="1"/>
  <c r="P18" i="1"/>
  <c r="P47" i="1"/>
  <c r="P48" i="1"/>
  <c r="P34" i="1"/>
  <c r="P55" i="1" l="1"/>
</calcChain>
</file>

<file path=xl/comments1.xml><?xml version="1.0" encoding="utf-8"?>
<comments xmlns="http://schemas.openxmlformats.org/spreadsheetml/2006/main">
  <authors>
    <author>Invitado</author>
  </authors>
  <commentList>
    <comment ref="C57" authorId="0" shapeId="0">
      <text>
        <r>
          <rPr>
            <b/>
            <sz val="9"/>
            <color indexed="81"/>
            <rFont val="Tahoma"/>
            <family val="2"/>
          </rPr>
          <t>Invitado:</t>
        </r>
        <r>
          <rPr>
            <sz val="9"/>
            <color indexed="81"/>
            <rFont val="Tahoma"/>
            <family val="2"/>
          </rPr>
          <t xml:space="preserve">
INGRESO 16 DE MARZO</t>
        </r>
      </text>
    </comment>
  </commentList>
</comments>
</file>

<file path=xl/sharedStrings.xml><?xml version="1.0" encoding="utf-8"?>
<sst xmlns="http://schemas.openxmlformats.org/spreadsheetml/2006/main" count="427" uniqueCount="263">
  <si>
    <t>MINISTERIO DE CULTURA Y DEPORTES</t>
  </si>
  <si>
    <t>UNIDAD DE INFORMACION PUBLICA</t>
  </si>
  <si>
    <t>RENGLON 011</t>
  </si>
  <si>
    <t>NUMERAL 4 ARTICULO 10</t>
  </si>
  <si>
    <t>No.</t>
  </si>
  <si>
    <t>TOTAL</t>
  </si>
  <si>
    <t>RENGLON 021</t>
  </si>
  <si>
    <t>RENGLON 022</t>
  </si>
  <si>
    <t>RENGLON 029</t>
  </si>
  <si>
    <t>CARGO</t>
  </si>
  <si>
    <t>SALARIO BASE</t>
  </si>
  <si>
    <t>66-2000</t>
  </si>
  <si>
    <t>TOTAL DE DESCUENTOS</t>
  </si>
  <si>
    <t>LÍQUIDO</t>
  </si>
  <si>
    <t>BONOS Y OTRAS REMUNERACIONES</t>
  </si>
  <si>
    <t>BONO MCD</t>
  </si>
  <si>
    <t>BONO PROFESIONAL</t>
  </si>
  <si>
    <t>COMPLEMENTO PERSONAL</t>
  </si>
  <si>
    <t>BONO DE ANTIGÜEDAD</t>
  </si>
  <si>
    <t>GASTOS DE REPRESENTACIÓN</t>
  </si>
  <si>
    <t>LIQUIDO</t>
  </si>
  <si>
    <t>DIETAS</t>
  </si>
  <si>
    <t>NOMBRE Y APELLIDOS</t>
  </si>
  <si>
    <t>DIRECCIÓN SUPERIOR</t>
  </si>
  <si>
    <t>BONO REAJUSTE</t>
  </si>
  <si>
    <t>DIRECTOR TECNICO II</t>
  </si>
  <si>
    <t>SUBDIRECTOR TECNICO II</t>
  </si>
  <si>
    <t>JUAN ALBERTO MONZON ESQUIVEL</t>
  </si>
  <si>
    <t>ANA JANNETTE REYES ORTIZ</t>
  </si>
  <si>
    <t>SECRETARIO EJECUTIVO I</t>
  </si>
  <si>
    <t>TECNICO EN INFORMATICA I</t>
  </si>
  <si>
    <t>PABLO FERNANDO ARMIJO MORALES</t>
  </si>
  <si>
    <t>TECNICO PROFESIONAL I</t>
  </si>
  <si>
    <t>TECNICO PROFESIONAL II</t>
  </si>
  <si>
    <t>TRABAJADOR ESPECIALIZADO III</t>
  </si>
  <si>
    <t>TRABAJADOR OPERATIVO IV</t>
  </si>
  <si>
    <t>DINA ALEJANDRA DONIS MORALES</t>
  </si>
  <si>
    <t>PROFESIONAL II</t>
  </si>
  <si>
    <t>SULMA DANITZA GUZMAN CERVANTES DE CASTELLANOS</t>
  </si>
  <si>
    <t>ASISTENTE PROFESIONAL IV</t>
  </si>
  <si>
    <t>ASESOR PROFESIONAL ESPECIALIZADO III</t>
  </si>
  <si>
    <t>ASESOR PROFESIONAL ESPECIALIZADO IV</t>
  </si>
  <si>
    <t>BYRON ALEXANDER LOPEZ</t>
  </si>
  <si>
    <t>PROFESIONAL III</t>
  </si>
  <si>
    <t>ALBA LUCIA CONTRERAS JACINTO</t>
  </si>
  <si>
    <t>MAYRA JANETTE AXPUAC ASPUAC</t>
  </si>
  <si>
    <t>KARIN ZUSELLI DE LA CRUZ DUARTE</t>
  </si>
  <si>
    <t>MIGUEL PATZAN QUELEX</t>
  </si>
  <si>
    <t>MARTA LUZ CASTILLO CIFUENTES</t>
  </si>
  <si>
    <t>JESSIKA MARNELLY SOLIS MINAS</t>
  </si>
  <si>
    <t>OFICINISTA II</t>
  </si>
  <si>
    <t>ASISTENTE ADMINISTRATIVO IV</t>
  </si>
  <si>
    <t>ANALISTA DE RECURSOS HUMANOS II</t>
  </si>
  <si>
    <t>LILIAN CAROLINA CHINCHILLA</t>
  </si>
  <si>
    <t>PROFESIONAL ADMINISTRATIVO I</t>
  </si>
  <si>
    <t>KATHERINE SUCELY GODOY BERNAL</t>
  </si>
  <si>
    <t>ASISTENTE ADMINISTRATIVO II</t>
  </si>
  <si>
    <t>ASISTENTE JURIDICO IV</t>
  </si>
  <si>
    <t>CONSERJE</t>
  </si>
  <si>
    <t>ROSA ELVIRA LIC VÁSQUEZ</t>
  </si>
  <si>
    <t>AMELLY PAOLA CIFUENTES GARCÍA</t>
  </si>
  <si>
    <t>ASISTENTE FINANCIERO III</t>
  </si>
  <si>
    <t>ELMER CHAVEZ BOC</t>
  </si>
  <si>
    <t>OPERADOR DE AUDIOVISUALES</t>
  </si>
  <si>
    <t>PROFESIONAL FINANCIERO II</t>
  </si>
  <si>
    <t>OSMIN CORADO CÁRDENAS</t>
  </si>
  <si>
    <t>ASISTENTE ADMINISTRATIVO III</t>
  </si>
  <si>
    <t>VIGILANTE</t>
  </si>
  <si>
    <t>ARCHIVADOR</t>
  </si>
  <si>
    <t>CARLOS ENRIQUE RODAS MIRANDA</t>
  </si>
  <si>
    <t>ANTONIO CUPERTINO PEREIRA PORRES</t>
  </si>
  <si>
    <t>JUAN CARLOS EZEQUIEL ALONZO PONCIANO</t>
  </si>
  <si>
    <t>COSTO DE BOLETO</t>
  </si>
  <si>
    <t>MONTO VIÁTICOS</t>
  </si>
  <si>
    <t>MINISTRO</t>
  </si>
  <si>
    <t>VICEMINISTRO</t>
  </si>
  <si>
    <t>DOMINGO GUMERCINDO VASQUEZ ACEITUNO</t>
  </si>
  <si>
    <t xml:space="preserve">SERGIO ALEJANDRO ANTILLÓN HERNÁNDEZ </t>
  </si>
  <si>
    <t>OSCAR GILBERTO ESQUIT CUÁ</t>
  </si>
  <si>
    <t xml:space="preserve">ESWIN BAUDILIO CATALÁN HERNÁNDEZ </t>
  </si>
  <si>
    <t>ALBA AIDE GONZALEZ GABRIEL</t>
  </si>
  <si>
    <t>ESTUARDO JOSE ESTUPIANIAN LEIVA</t>
  </si>
  <si>
    <t>MARIO RICARDO GANDARA  MENDOZA</t>
  </si>
  <si>
    <t>RAFAEL ESTUARDO JIMÉNEZ VELÁSQUEZ</t>
  </si>
  <si>
    <t>HAMILTON ALFREDO BARRIOS ORTIZ</t>
  </si>
  <si>
    <t>TÉCNICO PROFESIONAL II</t>
  </si>
  <si>
    <t>WILSON  ISAAC LÓPEZ ARÉVALO</t>
  </si>
  <si>
    <t>JUAN JOSÉ YAT OXOM</t>
  </si>
  <si>
    <t>SONIA MARGARITA CHILE PÉREZ</t>
  </si>
  <si>
    <t>ANA MARÍA ISABEL PÉREZ OSORIO</t>
  </si>
  <si>
    <t>CELIA MARIA OVALLE VALDÉS</t>
  </si>
  <si>
    <t xml:space="preserve">SILVIA CAROLINA CASTILLO PERDOMO </t>
  </si>
  <si>
    <t>KAREN SAMARA PENAGOS LEMUS</t>
  </si>
  <si>
    <t>RICARDO LOPEZ CASTELLANOS</t>
  </si>
  <si>
    <t>MARÍA INES ORTEGA HERNÁNDEZ</t>
  </si>
  <si>
    <t>DANIEL MELGAR GIRÓN</t>
  </si>
  <si>
    <t>PEDRO LUIS GARCÍA</t>
  </si>
  <si>
    <t>.</t>
  </si>
  <si>
    <t>SILVIA ORALIA BOC CONCOHA</t>
  </si>
  <si>
    <t>CLAUDIA MARÍA PATZAN CHITAY DE SUBUYUJ</t>
  </si>
  <si>
    <t>MARCOS ERMENEGILDO ELÍAS ALVARADO</t>
  </si>
  <si>
    <t>PEDRO DE JESUS RODRIGUEZ GIRÓN</t>
  </si>
  <si>
    <t>PROFESIONAL ADMINISTRATIVO II</t>
  </si>
  <si>
    <t>WENDY ELIZABETH DUARTE JUÁREZ DE CARDONA</t>
  </si>
  <si>
    <t>MARTA EDISA GUERRA RUANO DE MADRID</t>
  </si>
  <si>
    <t>MARCELO CHURUNEL</t>
  </si>
  <si>
    <t>ALBA MARINA PEREZ QUINTANA</t>
  </si>
  <si>
    <t>VITALINO CHOC CAC</t>
  </si>
  <si>
    <t xml:space="preserve">VIGILANTE </t>
  </si>
  <si>
    <t xml:space="preserve">VERONICA YESENIA ZACARIAS ZABALETA </t>
  </si>
  <si>
    <t>VICTOR SABAN SICAN</t>
  </si>
  <si>
    <t>JOSÉ ANTONIO GUZMÁN GARCÍA</t>
  </si>
  <si>
    <t>SUBJEFE DEL DEPARTAMENTO DE CONTABILIDAD</t>
  </si>
  <si>
    <t>MADELLYN ESMERALDA IGUARDIA ORTIZ</t>
  </si>
  <si>
    <t xml:space="preserve"> KARLA MARÍA CHOY ALVARADO </t>
  </si>
  <si>
    <t xml:space="preserve"> ASISTENTE DE PLANIFICACIÓN IV </t>
  </si>
  <si>
    <t xml:space="preserve"> KIMBERLY LARISA HERNANDEZ CRUZ </t>
  </si>
  <si>
    <t>ANDREA CELESTE ESRADA AGUILAR</t>
  </si>
  <si>
    <t xml:space="preserve"> ASISTENTE ADMINISTRATIVO IV </t>
  </si>
  <si>
    <t>ANGEL RAUL HERRERA AREVALO</t>
  </si>
  <si>
    <t>SHEILY NOHEMY ECHEVERRIA ROJAS</t>
  </si>
  <si>
    <t xml:space="preserve"> AUXILIAR PROFESIONAL ADMINISTRATIVO I </t>
  </si>
  <si>
    <t>JESSY PAOLA CONSTANZA MARTINEZ</t>
  </si>
  <si>
    <t>DALILA DEL ROSARIO ENRIQUEZ JUAREZ</t>
  </si>
  <si>
    <t xml:space="preserve">SUBJEFE DE TESORERIA </t>
  </si>
  <si>
    <t>AUDITOR  II</t>
  </si>
  <si>
    <t xml:space="preserve">TELMA JUDITH ARRIOLA GUDIEL DE CERVANTES </t>
  </si>
  <si>
    <t>OSCAR ANIBAL SEB GONZÁLEZ</t>
  </si>
  <si>
    <t>HONORARIOS</t>
  </si>
  <si>
    <t xml:space="preserve">ASESOR PROFESIONAL III </t>
  </si>
  <si>
    <t>PROFESIONAL I</t>
  </si>
  <si>
    <t>AUXILIAR DE RECURSOS HUMANOS III</t>
  </si>
  <si>
    <t>KIMBERLI DAYANA LÓPEZ VELÁSQUEZ</t>
  </si>
  <si>
    <t>MARIO RENATO MONTERROSO GARCIA</t>
  </si>
  <si>
    <t>LIGIA DEL CARMEN  SALAZAR VALENZUELA ALEJOS</t>
  </si>
  <si>
    <t>RODOLFO MARROQUIN GUTIERREZ</t>
  </si>
  <si>
    <t>BIANCA LORENA LUCAS VELEZ</t>
  </si>
  <si>
    <t>ASISTENTE DE ADQUISICIONES III</t>
  </si>
  <si>
    <t>KENNIA DE LOS ANGELES MONZÓN LÓPEZ</t>
  </si>
  <si>
    <t>ANA ELIZABETH GARCIA MERIDA</t>
  </si>
  <si>
    <t>CARMEN MARIA  CATALAN LOPEZ</t>
  </si>
  <si>
    <t xml:space="preserve">LESLIE MELANIE JAZMIN GALEANO MORALES </t>
  </si>
  <si>
    <t>RECONOCIMIENTO DE GASTOS</t>
  </si>
  <si>
    <t>AJUSTE AL SALARIO</t>
  </si>
  <si>
    <t>MONTO DE TRANSPORTE Según  Resolución  No. 1-2018.</t>
  </si>
  <si>
    <t>EDWIN RANDOLFO CHAVEZ TAKS</t>
  </si>
  <si>
    <t>ANDREA MARIA SALGUERO BUCARO</t>
  </si>
  <si>
    <t xml:space="preserve">AUXILIAR PROFESIONAL ADMINISTRATIVO I </t>
  </si>
  <si>
    <t>MONTO DE TRANSPORTE Según  Resolución  No. 1-2018.*</t>
  </si>
  <si>
    <t>SUCELY MARIA DE LOS ANGELES  CHACÓN PALMA</t>
  </si>
  <si>
    <t>ARISTIDES ESTUARDO FLORES ROJAS</t>
  </si>
  <si>
    <t>MONTO TRASPORTE</t>
  </si>
  <si>
    <t>SILVIA MARIA TIRIQUIZ MEJIA</t>
  </si>
  <si>
    <t>THELMA GABRIELA FIGUEROA VIVAR</t>
  </si>
  <si>
    <t>ANDREA ISABEL FIGUEROA ARGUETA</t>
  </si>
  <si>
    <t>RAQUEL EUGENIA MENDOZA LINARES</t>
  </si>
  <si>
    <t>JUNIOR ALEXANDER CHAJÓN TEPEU</t>
  </si>
  <si>
    <t>CARLOS ERNESTO GARRIDO REYNA</t>
  </si>
  <si>
    <t>REINA LUCY SALAZAR ESTRADA</t>
  </si>
  <si>
    <t>ISIS GABRIELA OROZCO ALVARADO</t>
  </si>
  <si>
    <t>ROLANDO RUÍZ RAMÍREZ</t>
  </si>
  <si>
    <t>MEHALCAR ALBERTO ALVAREZ MEDINA</t>
  </si>
  <si>
    <t>JORGE MARIO RIVAS AMAYA</t>
  </si>
  <si>
    <t>ERICK ARMANDO PADILLA CANO</t>
  </si>
  <si>
    <t>EDWIN ENRIQUE POLANCO ESCOBAR</t>
  </si>
  <si>
    <t>KAREN PAOLA CASTAÑEDA MUÑOZ</t>
  </si>
  <si>
    <t>BELTON ROBERTO CHOC VILLATORO</t>
  </si>
  <si>
    <t>SANDRA ABELINA CONTRERAS NORIEGA</t>
  </si>
  <si>
    <t>MARLON ESTUARDO CRUZ TOBIAS</t>
  </si>
  <si>
    <t>CELSO MAURICIO FIGUEROA QUEVEDO</t>
  </si>
  <si>
    <t>PAOLA JANETH REYES CARRILLO</t>
  </si>
  <si>
    <t>LAZARO QUELEX YOC</t>
  </si>
  <si>
    <t>MARIANO SICAY CRUZ</t>
  </si>
  <si>
    <t>BONO VACACIONAL</t>
  </si>
  <si>
    <t>MYNOR OSWALDO MARRPQUIN DE LEON</t>
  </si>
  <si>
    <t>OBSERVACIONES</t>
  </si>
  <si>
    <t>AROLDO RAMOS GARCIA</t>
  </si>
  <si>
    <t>WENDY KARENINA RAMIREZ VALLADARES</t>
  </si>
  <si>
    <t>ELDER DE JESUS SUCHITE VARGAS</t>
  </si>
  <si>
    <t>ALEJANDRA SUSETH CARRILLO SOLORZANO</t>
  </si>
  <si>
    <t>SERVICIOS TECNICOS</t>
  </si>
  <si>
    <t>ARIANA ISABEL RODAS GIRON</t>
  </si>
  <si>
    <t>SERVICIOS PROFESIONALES</t>
  </si>
  <si>
    <t>AUDREY  DOTRICE DE LEON FERRER</t>
  </si>
  <si>
    <t xml:space="preserve">CARLOS ESTUARDO JOSÉ ARCEYUZ MADRÍZ </t>
  </si>
  <si>
    <t>CARLOS FERNANDO  PAZ GARCIA</t>
  </si>
  <si>
    <t xml:space="preserve">CESAR ESTUARDO  MICHEO LÓPEZ </t>
  </si>
  <si>
    <t xml:space="preserve">DANIA ISMENE ORTIZ RABANALES </t>
  </si>
  <si>
    <t xml:space="preserve">DENIS ALFREDO  PEÑA NUFIO </t>
  </si>
  <si>
    <t>ERICK DARIO CHIQUITO VELASQUEZ</t>
  </si>
  <si>
    <t>ERIK HERMOGENES GENTO ARGUETA</t>
  </si>
  <si>
    <t xml:space="preserve">ESTUARDO RENE  TORRES AGUILAR </t>
  </si>
  <si>
    <t>ILWIN ANTONIO VILLALTA GARCIA</t>
  </si>
  <si>
    <t>JAIME RAMIRO BAUTISTA CASTAÑÓN</t>
  </si>
  <si>
    <t>JORGE JOSÉ VIZCAINO MALDONADO</t>
  </si>
  <si>
    <t xml:space="preserve">JUAN CARLOS PINILLOS GARCIA </t>
  </si>
  <si>
    <t>JULIO RUBÉN CASTRO MUÑOZ</t>
  </si>
  <si>
    <t xml:space="preserve">LIZA MARÍA  MESIAS DÍAZ </t>
  </si>
  <si>
    <t>MARCO VINICIO PEREZ DE PAZ</t>
  </si>
  <si>
    <t>MARIO ROBERTO CASTAÑEDA LOPEZ</t>
  </si>
  <si>
    <t xml:space="preserve">MARIO ROLANDO  SOTO RODRIGUEZ </t>
  </si>
  <si>
    <t xml:space="preserve">ODILIO   DE LEÓN CAMPOS </t>
  </si>
  <si>
    <t xml:space="preserve">RONY EZEQUIEL GERARDO VALDÉS FONSECA </t>
  </si>
  <si>
    <t xml:space="preserve">ROQUE AMADEO  RAMÍREZ CHÁVEZ </t>
  </si>
  <si>
    <t xml:space="preserve">SERGIO ERNESTO  YAX MORALES </t>
  </si>
  <si>
    <t>SOFIA ALEJANDRA  VALDEZ RIOS</t>
  </si>
  <si>
    <t xml:space="preserve">SOFIA ELVIRA  TABLAS GONZÁLEZ </t>
  </si>
  <si>
    <t>TERESA CARLOTA  MORALES  DE VILLATORO</t>
  </si>
  <si>
    <t xml:space="preserve">WALTER VINICIO  CASTILLO MUÑOZ </t>
  </si>
  <si>
    <t>ZISI BETZABE ARCHILA NAVARRO</t>
  </si>
  <si>
    <t xml:space="preserve">HEIDY MARISOL  VÉLIZ JUÁREZ </t>
  </si>
  <si>
    <t>EVELY BRIZEYDA VELASQUEZ PERDOMO</t>
  </si>
  <si>
    <t>GLADYS ELIZABETH PALALA GALVEZ</t>
  </si>
  <si>
    <t>EMILY PAOLA CALDERON AGUILAR</t>
  </si>
  <si>
    <t>JOSE ARTURO MORALES QUEZADA</t>
  </si>
  <si>
    <t>GERSON RENE FLORES CABRERA</t>
  </si>
  <si>
    <t xml:space="preserve">ZUJAELL GUADALUPE  CASTELLANOS GARCIA </t>
  </si>
  <si>
    <t>SAUL ABELARDO ESTRADA CHACON</t>
  </si>
  <si>
    <t>DIRECTOR EJECUTIVO IV</t>
  </si>
  <si>
    <t>ALAIN  ASTOLFO  CIFUENTES CHAVARRIA</t>
  </si>
  <si>
    <t>MARIO ROLANDO GODINEZ MENDEZ</t>
  </si>
  <si>
    <t>ERVIN SAUL CIFUENTES SAMAYOA</t>
  </si>
  <si>
    <t>FLORIDALMA CARRILLO CABRERA</t>
  </si>
  <si>
    <t>PAOLA GABRIELA HERNANDEZ TRUJILLO</t>
  </si>
  <si>
    <t>LILIAN VERONICA HERNANDEZ DE LEON</t>
  </si>
  <si>
    <t>MARIO HUMBERTO HERNANDEZ CORADO</t>
  </si>
  <si>
    <t>SERGIO LIONEL SOSA MORALES**</t>
  </si>
  <si>
    <t>**PAGO DE 13 DIAS DE MARZO Y EL MES DE ABRIL 2019</t>
  </si>
  <si>
    <t>JAIME ESTUARDO HURTARTE RAMIREZ</t>
  </si>
  <si>
    <t>DOROTHY SAMANTHA MALDONADO HERMOSILLA*</t>
  </si>
  <si>
    <t>*PAGO DE 14 DIAS DE MARZO Y EL MES DE ABRIL 2019</t>
  </si>
  <si>
    <t>OTTO RENE MORALES PEÑA</t>
  </si>
  <si>
    <t>VERONICA ELIZABETH MENDEZ ROSALES</t>
  </si>
  <si>
    <t>RITA LORENA RAMIREZ HERRERA</t>
  </si>
  <si>
    <t>ASISTENTE DE PLANIFICACIÓN III</t>
  </si>
  <si>
    <t>JEFE DE COMPRAS</t>
  </si>
  <si>
    <t xml:space="preserve">PROFESIONAL JURÍDICO II </t>
  </si>
  <si>
    <t>VERNON ZADY  AYALA RAMOS</t>
  </si>
  <si>
    <t>ASDRUBAL YEBEL LOPEZ DE LEON</t>
  </si>
  <si>
    <t xml:space="preserve">DALILA MARIBEL VELIZ PINEDA GARCIA* </t>
  </si>
  <si>
    <t>*PAGO DEL 18 DE MARZO AL MES DE ABRIL 2019</t>
  </si>
  <si>
    <t>KAREN LISBETH ORTIZ BOLAÑOS DE DUBON**</t>
  </si>
  <si>
    <t>**PAGO DE 3 DIAS POR RESCISION</t>
  </si>
  <si>
    <t>Q. 65.00 - Q. 617.00 -Q 201.30</t>
  </si>
  <si>
    <t>Q. 70.00 - Q. 552.00</t>
  </si>
  <si>
    <t>Q. 207.90 - Q. 625.00 - Q. 546.80</t>
  </si>
  <si>
    <t>Q. 63.00 - Q. 630.00</t>
  </si>
  <si>
    <t>Q. 623.00 - 111.20</t>
  </si>
  <si>
    <t>Q. 526.00 - Q. 208.80</t>
  </si>
  <si>
    <t>JUAN PABLO RODRÍGUEZ CIGUENZA</t>
  </si>
  <si>
    <t>Q.9,275.00 - Q. 10,062.22 - Q.4,626.55</t>
  </si>
  <si>
    <t>Q. 515.50 - Q 474.50 - Q 337.50</t>
  </si>
  <si>
    <t>Q. 103.25 - Q 565.00 - Q 180.50- Q 210.00</t>
  </si>
  <si>
    <t>Q. 251.00 - Q. 209.40 - Q. 70.00</t>
  </si>
  <si>
    <t>Q. 603.25 - Q. 615.50</t>
  </si>
  <si>
    <t xml:space="preserve">JOSÉ LUIS  TOBÍAS CARDONA </t>
  </si>
  <si>
    <t>DIRECCION SUPERIOR</t>
  </si>
  <si>
    <t>SUB GRUPO 18</t>
  </si>
  <si>
    <t>APELLIDOS Y NOMBRES</t>
  </si>
  <si>
    <t>TOTAL HONORARIO</t>
  </si>
  <si>
    <t>Monto Viáticos</t>
  </si>
  <si>
    <t xml:space="preserve">Periodo 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</si>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</sst>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Q&quot;#,##0_);[Red]\(&quot;Q&quot;#,##0\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[$Q-100A]#,##0.00"/>
    <numFmt numFmtId="165" formatCode="_([$Q-100A]* #,##0.00_);_([$Q-100A]* \(#,##0.00\);_([$Q-100A]* &quot;-&quot;??_);_(@_)"/>
    <numFmt numFmtId="166" formatCode="dd/mm/yyyy;@"/>
    <numFmt numFmtId="167" formatCode="_(\Q* #,##0.00_);_(\Q* \(#,##0.00\);_(\Q* \-??_);_(@_)"/>
    <numFmt numFmtId="168" formatCode="_(* #,##0.00_);_(* \(#,##0.00\);_(* \-??_);_(@_)"/>
    <numFmt numFmtId="169" formatCode="#,##0.00000000000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5" fillId="0" borderId="0" applyFill="0" applyBorder="0" applyAlignment="0" applyProtection="0"/>
    <xf numFmtId="44" fontId="8" fillId="0" borderId="0" applyFill="0" applyBorder="0" applyAlignment="0" applyProtection="0"/>
    <xf numFmtId="0" fontId="12" fillId="0" borderId="0"/>
    <xf numFmtId="0" fontId="12" fillId="0" borderId="0"/>
    <xf numFmtId="0" fontId="8" fillId="0" borderId="0"/>
    <xf numFmtId="44" fontId="8" fillId="0" borderId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167" fontId="5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9">
    <xf numFmtId="0" fontId="0" fillId="0" borderId="0" xfId="0"/>
    <xf numFmtId="0" fontId="6" fillId="0" borderId="0" xfId="0" applyFont="1" applyAlignment="1">
      <alignment horizontal="center"/>
    </xf>
    <xf numFmtId="44" fontId="5" fillId="0" borderId="0" xfId="5"/>
    <xf numFmtId="44" fontId="5" fillId="0" borderId="0" xfId="5" applyAlignment="1">
      <alignment wrapText="1"/>
    </xf>
    <xf numFmtId="0" fontId="10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44" fontId="5" fillId="0" borderId="0" xfId="5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44" fontId="5" fillId="0" borderId="0" xfId="5" applyAlignment="1">
      <alignment horizontal="right"/>
    </xf>
    <xf numFmtId="0" fontId="14" fillId="3" borderId="5" xfId="0" applyFont="1" applyFill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4" fontId="5" fillId="0" borderId="0" xfId="5" applyAlignment="1">
      <alignment horizontal="right" wrapText="1"/>
    </xf>
    <xf numFmtId="0" fontId="14" fillId="3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5" fillId="0" borderId="0" xfId="8" applyFont="1" applyBorder="1" applyAlignment="1"/>
    <xf numFmtId="0" fontId="1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wrapText="1"/>
    </xf>
    <xf numFmtId="0" fontId="0" fillId="0" borderId="0" xfId="0" applyBorder="1"/>
    <xf numFmtId="44" fontId="21" fillId="4" borderId="0" xfId="5" applyFont="1" applyFill="1" applyBorder="1"/>
    <xf numFmtId="44" fontId="21" fillId="4" borderId="0" xfId="5" applyFont="1" applyFill="1" applyBorder="1" applyAlignment="1">
      <alignment horizontal="right"/>
    </xf>
    <xf numFmtId="44" fontId="0" fillId="0" borderId="0" xfId="0" applyNumberFormat="1" applyBorder="1"/>
    <xf numFmtId="44" fontId="20" fillId="0" borderId="0" xfId="6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65" fontId="0" fillId="0" borderId="0" xfId="0" applyNumberFormat="1" applyFont="1" applyBorder="1" applyAlignment="1" applyProtection="1">
      <alignment horizontal="right" vertical="center" wrapText="1"/>
      <protection locked="0"/>
    </xf>
    <xf numFmtId="44" fontId="20" fillId="0" borderId="0" xfId="22" applyFont="1" applyBorder="1" applyAlignment="1">
      <alignment horizontal="right" vertical="center" wrapText="1"/>
    </xf>
    <xf numFmtId="44" fontId="5" fillId="0" borderId="0" xfId="5" applyFont="1" applyFill="1" applyBorder="1" applyAlignment="1">
      <alignment horizontal="right" vertical="center"/>
    </xf>
    <xf numFmtId="44" fontId="21" fillId="4" borderId="0" xfId="0" applyNumberFormat="1" applyFont="1" applyFill="1" applyBorder="1" applyAlignment="1">
      <alignment vertical="center"/>
    </xf>
    <xf numFmtId="44" fontId="5" fillId="0" borderId="0" xfId="5" applyBorder="1"/>
    <xf numFmtId="44" fontId="5" fillId="0" borderId="0" xfId="5" applyBorder="1" applyAlignment="1">
      <alignment horizontal="right"/>
    </xf>
    <xf numFmtId="44" fontId="5" fillId="0" borderId="0" xfId="5" applyBorder="1" applyAlignment="1">
      <alignment horizontal="right" wrapText="1"/>
    </xf>
    <xf numFmtId="44" fontId="14" fillId="3" borderId="5" xfId="5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" fontId="0" fillId="0" borderId="0" xfId="0" applyNumberFormat="1"/>
    <xf numFmtId="0" fontId="6" fillId="0" borderId="0" xfId="0" applyFont="1" applyAlignment="1">
      <alignment horizontal="left" wrapText="1"/>
    </xf>
    <xf numFmtId="44" fontId="14" fillId="3" borderId="2" xfId="5" applyFont="1" applyFill="1" applyBorder="1" applyAlignment="1">
      <alignment horizontal="center" vertical="center" wrapText="1"/>
    </xf>
    <xf numFmtId="0" fontId="22" fillId="4" borderId="0" xfId="0" applyFont="1" applyFill="1" applyAlignment="1">
      <alignment vertical="center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2" fillId="4" borderId="3" xfId="7" applyFont="1" applyFill="1" applyBorder="1" applyAlignment="1">
      <alignment vertical="center" wrapText="1"/>
    </xf>
    <xf numFmtId="44" fontId="24" fillId="4" borderId="3" xfId="6" applyNumberFormat="1" applyFont="1" applyFill="1" applyBorder="1" applyAlignment="1">
      <alignment vertical="center"/>
    </xf>
    <xf numFmtId="2" fontId="22" fillId="4" borderId="0" xfId="0" applyNumberFormat="1" applyFont="1" applyFill="1" applyAlignment="1">
      <alignment vertical="center"/>
    </xf>
    <xf numFmtId="0" fontId="25" fillId="3" borderId="3" xfId="0" applyFont="1" applyFill="1" applyBorder="1" applyAlignment="1">
      <alignment horizontal="center" vertical="center" wrapText="1"/>
    </xf>
    <xf numFmtId="0" fontId="26" fillId="4" borderId="1" xfId="7" applyFont="1" applyFill="1" applyBorder="1" applyAlignment="1">
      <alignment vertical="center" wrapText="1"/>
    </xf>
    <xf numFmtId="0" fontId="27" fillId="4" borderId="1" xfId="7" applyFont="1" applyFill="1" applyBorder="1" applyAlignment="1">
      <alignment vertical="center" wrapText="1"/>
    </xf>
    <xf numFmtId="44" fontId="28" fillId="7" borderId="1" xfId="6" applyFont="1" applyFill="1" applyBorder="1" applyAlignment="1" applyProtection="1">
      <alignment vertical="center" wrapText="1"/>
    </xf>
    <xf numFmtId="44" fontId="28" fillId="4" borderId="1" xfId="6" applyFont="1" applyFill="1" applyBorder="1" applyAlignment="1" applyProtection="1">
      <alignment vertical="center" wrapText="1"/>
    </xf>
    <xf numFmtId="164" fontId="27" fillId="4" borderId="1" xfId="0" applyNumberFormat="1" applyFont="1" applyFill="1" applyBorder="1" applyAlignment="1">
      <alignment wrapText="1"/>
    </xf>
    <xf numFmtId="44" fontId="26" fillId="4" borderId="1" xfId="5" applyFont="1" applyFill="1" applyBorder="1" applyAlignment="1">
      <alignment wrapText="1"/>
    </xf>
    <xf numFmtId="44" fontId="27" fillId="0" borderId="1" xfId="5" applyFont="1" applyBorder="1" applyAlignment="1">
      <alignment wrapText="1"/>
    </xf>
    <xf numFmtId="0" fontId="27" fillId="4" borderId="1" xfId="0" applyFont="1" applyFill="1" applyBorder="1" applyAlignment="1">
      <alignment vertical="center" wrapText="1"/>
    </xf>
    <xf numFmtId="0" fontId="27" fillId="4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28" fillId="4" borderId="1" xfId="7" applyFont="1" applyFill="1" applyBorder="1" applyAlignment="1">
      <alignment vertical="center" wrapText="1"/>
    </xf>
    <xf numFmtId="0" fontId="28" fillId="0" borderId="1" xfId="7" applyFont="1" applyFill="1" applyBorder="1" applyAlignment="1">
      <alignment vertical="center" wrapText="1"/>
    </xf>
    <xf numFmtId="44" fontId="28" fillId="0" borderId="1" xfId="6" applyFont="1" applyFill="1" applyBorder="1" applyAlignment="1" applyProtection="1">
      <alignment vertical="center" wrapText="1"/>
    </xf>
    <xf numFmtId="44" fontId="27" fillId="4" borderId="1" xfId="5" applyFont="1" applyFill="1" applyBorder="1" applyAlignment="1">
      <alignment wrapText="1"/>
    </xf>
    <xf numFmtId="0" fontId="26" fillId="4" borderId="1" xfId="20" applyFont="1" applyFill="1" applyBorder="1" applyAlignment="1">
      <alignment vertical="center" wrapText="1"/>
    </xf>
    <xf numFmtId="0" fontId="27" fillId="4" borderId="1" xfId="0" applyFont="1" applyFill="1" applyBorder="1" applyAlignment="1">
      <alignment wrapText="1"/>
    </xf>
    <xf numFmtId="0" fontId="27" fillId="0" borderId="1" xfId="0" applyFont="1" applyBorder="1" applyAlignment="1">
      <alignment wrapText="1"/>
    </xf>
    <xf numFmtId="44" fontId="26" fillId="4" borderId="1" xfId="6" applyFont="1" applyFill="1" applyBorder="1" applyAlignment="1" applyProtection="1">
      <alignment vertical="center" wrapText="1"/>
    </xf>
    <xf numFmtId="0" fontId="29" fillId="4" borderId="1" xfId="7" applyFont="1" applyFill="1" applyBorder="1" applyAlignment="1">
      <alignment vertical="center" wrapText="1"/>
    </xf>
    <xf numFmtId="167" fontId="27" fillId="4" borderId="1" xfId="21" applyFont="1" applyFill="1" applyBorder="1" applyAlignment="1">
      <alignment vertical="center" wrapText="1"/>
    </xf>
    <xf numFmtId="0" fontId="29" fillId="4" borderId="1" xfId="0" applyFont="1" applyFill="1" applyBorder="1" applyAlignment="1">
      <alignment vertical="center" wrapText="1"/>
    </xf>
    <xf numFmtId="44" fontId="28" fillId="4" borderId="1" xfId="6" applyFont="1" applyFill="1" applyBorder="1" applyAlignment="1">
      <alignment vertical="center" wrapText="1"/>
    </xf>
    <xf numFmtId="168" fontId="28" fillId="4" borderId="1" xfId="3" applyNumberFormat="1" applyFont="1" applyFill="1" applyBorder="1" applyAlignment="1" applyProtection="1">
      <alignment vertical="center" wrapText="1"/>
    </xf>
    <xf numFmtId="167" fontId="28" fillId="0" borderId="1" xfId="7" applyNumberFormat="1" applyFont="1" applyFill="1" applyBorder="1" applyAlignment="1">
      <alignment vertical="center" wrapText="1"/>
    </xf>
    <xf numFmtId="44" fontId="27" fillId="0" borderId="1" xfId="5" applyFont="1" applyBorder="1"/>
    <xf numFmtId="49" fontId="0" fillId="0" borderId="0" xfId="5" applyNumberFormat="1" applyFont="1" applyAlignment="1">
      <alignment vertical="top" wrapText="1"/>
    </xf>
    <xf numFmtId="0" fontId="28" fillId="4" borderId="1" xfId="7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vertical="center"/>
    </xf>
    <xf numFmtId="167" fontId="28" fillId="4" borderId="1" xfId="7" applyNumberFormat="1" applyFont="1" applyFill="1" applyBorder="1" applyAlignment="1">
      <alignment horizontal="left" vertical="center" wrapText="1"/>
    </xf>
    <xf numFmtId="0" fontId="27" fillId="4" borderId="0" xfId="0" applyFont="1" applyFill="1"/>
    <xf numFmtId="44" fontId="27" fillId="0" borderId="1" xfId="5" applyFont="1" applyBorder="1" applyAlignment="1">
      <alignment vertical="center"/>
    </xf>
    <xf numFmtId="0" fontId="26" fillId="4" borderId="1" xfId="7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14" fillId="3" borderId="10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/>
    </xf>
    <xf numFmtId="44" fontId="5" fillId="4" borderId="1" xfId="5" applyFill="1" applyBorder="1"/>
    <xf numFmtId="167" fontId="28" fillId="4" borderId="0" xfId="7" applyNumberFormat="1" applyFont="1" applyFill="1" applyBorder="1" applyAlignment="1">
      <alignment horizontal="left" vertical="center" wrapText="1"/>
    </xf>
    <xf numFmtId="44" fontId="27" fillId="4" borderId="0" xfId="5" applyFont="1" applyFill="1" applyBorder="1" applyAlignment="1">
      <alignment vertical="center"/>
    </xf>
    <xf numFmtId="0" fontId="25" fillId="6" borderId="1" xfId="0" applyFont="1" applyFill="1" applyBorder="1" applyAlignment="1">
      <alignment horizontal="center" vertical="center"/>
    </xf>
    <xf numFmtId="44" fontId="5" fillId="4" borderId="0" xfId="5" applyFill="1"/>
    <xf numFmtId="44" fontId="5" fillId="4" borderId="0" xfId="5" applyFill="1" applyAlignment="1">
      <alignment horizontal="right"/>
    </xf>
    <xf numFmtId="44" fontId="0" fillId="0" borderId="0" xfId="0" applyNumberFormat="1"/>
    <xf numFmtId="44" fontId="0" fillId="0" borderId="0" xfId="5" applyFont="1"/>
    <xf numFmtId="44" fontId="14" fillId="3" borderId="5" xfId="5" applyFont="1" applyFill="1" applyBorder="1" applyAlignment="1">
      <alignment horizontal="center" vertical="center" wrapText="1"/>
    </xf>
    <xf numFmtId="44" fontId="14" fillId="3" borderId="10" xfId="5" applyFont="1" applyFill="1" applyBorder="1" applyAlignment="1">
      <alignment horizontal="center" vertical="center" wrapText="1"/>
    </xf>
    <xf numFmtId="169" fontId="0" fillId="0" borderId="0" xfId="0" applyNumberFormat="1"/>
    <xf numFmtId="6" fontId="0" fillId="0" borderId="0" xfId="0" applyNumberFormat="1"/>
    <xf numFmtId="165" fontId="28" fillId="4" borderId="1" xfId="3" applyNumberFormat="1" applyFont="1" applyFill="1" applyBorder="1" applyAlignment="1">
      <alignment horizontal="left" vertical="center"/>
    </xf>
    <xf numFmtId="165" fontId="28" fillId="4" borderId="1" xfId="19" applyNumberFormat="1" applyFont="1" applyFill="1" applyBorder="1" applyAlignment="1" applyProtection="1">
      <alignment horizontal="left" vertical="center" wrapText="1"/>
    </xf>
    <xf numFmtId="165" fontId="28" fillId="4" borderId="1" xfId="19" applyNumberFormat="1" applyFont="1" applyFill="1" applyBorder="1" applyAlignment="1" applyProtection="1">
      <alignment horizontal="left" vertical="center"/>
    </xf>
    <xf numFmtId="165" fontId="27" fillId="4" borderId="1" xfId="5" applyNumberFormat="1" applyFont="1" applyFill="1" applyBorder="1" applyAlignment="1">
      <alignment horizontal="left" vertical="center"/>
    </xf>
    <xf numFmtId="165" fontId="27" fillId="0" borderId="1" xfId="5" applyNumberFormat="1" applyFont="1" applyBorder="1" applyAlignment="1">
      <alignment horizontal="left" vertical="center"/>
    </xf>
    <xf numFmtId="165" fontId="27" fillId="0" borderId="1" xfId="0" applyNumberFormat="1" applyFont="1" applyBorder="1" applyAlignment="1">
      <alignment horizontal="left" vertical="center"/>
    </xf>
    <xf numFmtId="165" fontId="28" fillId="4" borderId="1" xfId="17" applyNumberFormat="1" applyFont="1" applyFill="1" applyBorder="1" applyAlignment="1" applyProtection="1">
      <alignment horizontal="left" vertical="center"/>
    </xf>
    <xf numFmtId="165" fontId="26" fillId="4" borderId="1" xfId="17" applyNumberFormat="1" applyFont="1" applyFill="1" applyBorder="1" applyAlignment="1" applyProtection="1">
      <alignment horizontal="left" vertical="center"/>
    </xf>
    <xf numFmtId="165" fontId="27" fillId="4" borderId="1" xfId="17" applyNumberFormat="1" applyFont="1" applyFill="1" applyBorder="1" applyAlignment="1" applyProtection="1">
      <alignment horizontal="left" vertical="center"/>
    </xf>
    <xf numFmtId="165" fontId="28" fillId="4" borderId="1" xfId="17" applyNumberFormat="1" applyFont="1" applyFill="1" applyBorder="1" applyAlignment="1" applyProtection="1">
      <alignment horizontal="left" vertical="center" wrapText="1"/>
    </xf>
    <xf numFmtId="165" fontId="26" fillId="4" borderId="1" xfId="17" applyNumberFormat="1" applyFont="1" applyFill="1" applyBorder="1" applyAlignment="1" applyProtection="1">
      <alignment horizontal="left" vertical="center" wrapText="1"/>
    </xf>
    <xf numFmtId="165" fontId="29" fillId="4" borderId="1" xfId="6" applyNumberFormat="1" applyFont="1" applyFill="1" applyBorder="1" applyAlignment="1">
      <alignment horizontal="left" vertical="center"/>
    </xf>
    <xf numFmtId="165" fontId="28" fillId="4" borderId="1" xfId="19" applyNumberFormat="1" applyFont="1" applyFill="1" applyBorder="1" applyAlignment="1">
      <alignment horizontal="left" vertical="center"/>
    </xf>
    <xf numFmtId="165" fontId="28" fillId="4" borderId="1" xfId="19" applyNumberFormat="1" applyFont="1" applyFill="1" applyBorder="1" applyAlignment="1">
      <alignment horizontal="left" vertical="center" wrapText="1"/>
    </xf>
    <xf numFmtId="165" fontId="28" fillId="4" borderId="1" xfId="18" applyNumberFormat="1" applyFont="1" applyFill="1" applyBorder="1" applyAlignment="1" applyProtection="1">
      <alignment horizontal="left" vertical="center" wrapText="1"/>
    </xf>
    <xf numFmtId="165" fontId="28" fillId="4" borderId="1" xfId="18" applyNumberFormat="1" applyFont="1" applyFill="1" applyBorder="1" applyAlignment="1" applyProtection="1">
      <alignment horizontal="left" vertical="center"/>
    </xf>
    <xf numFmtId="165" fontId="28" fillId="4" borderId="1" xfId="18" applyNumberFormat="1" applyFont="1" applyFill="1" applyBorder="1" applyAlignment="1">
      <alignment horizontal="left" vertical="center" wrapText="1"/>
    </xf>
    <xf numFmtId="165" fontId="26" fillId="4" borderId="1" xfId="17" applyNumberFormat="1" applyFont="1" applyFill="1" applyBorder="1" applyAlignment="1">
      <alignment horizontal="left" vertical="center"/>
    </xf>
    <xf numFmtId="165" fontId="26" fillId="4" borderId="1" xfId="19" applyNumberFormat="1" applyFont="1" applyFill="1" applyBorder="1" applyAlignment="1">
      <alignment horizontal="left" vertical="center"/>
    </xf>
    <xf numFmtId="165" fontId="28" fillId="0" borderId="1" xfId="6" applyNumberFormat="1" applyFont="1" applyFill="1" applyBorder="1" applyAlignment="1" applyProtection="1">
      <alignment horizontal="left" vertical="center"/>
    </xf>
    <xf numFmtId="165" fontId="28" fillId="4" borderId="1" xfId="6" applyNumberFormat="1" applyFont="1" applyFill="1" applyBorder="1" applyAlignment="1" applyProtection="1">
      <alignment horizontal="left" vertical="center"/>
    </xf>
    <xf numFmtId="165" fontId="26" fillId="4" borderId="1" xfId="6" applyNumberFormat="1" applyFont="1" applyFill="1" applyBorder="1" applyAlignment="1" applyProtection="1">
      <alignment horizontal="left" vertical="center"/>
    </xf>
    <xf numFmtId="165" fontId="27" fillId="4" borderId="1" xfId="0" applyNumberFormat="1" applyFont="1" applyFill="1" applyBorder="1" applyAlignment="1">
      <alignment horizontal="left" vertical="center"/>
    </xf>
    <xf numFmtId="165" fontId="26" fillId="4" borderId="1" xfId="5" applyNumberFormat="1" applyFont="1" applyFill="1" applyBorder="1" applyAlignment="1">
      <alignment horizontal="left" vertical="center"/>
    </xf>
    <xf numFmtId="44" fontId="30" fillId="0" borderId="0" xfId="5" applyFont="1" applyAlignment="1">
      <alignment horizontal="right" wrapText="1"/>
    </xf>
    <xf numFmtId="44" fontId="26" fillId="4" borderId="1" xfId="5" applyFont="1" applyFill="1" applyBorder="1" applyAlignment="1">
      <alignment horizontal="right" vertical="center"/>
    </xf>
    <xf numFmtId="44" fontId="26" fillId="4" borderId="13" xfId="5" applyFont="1" applyFill="1" applyBorder="1" applyAlignment="1">
      <alignment vertical="center"/>
    </xf>
    <xf numFmtId="44" fontId="20" fillId="0" borderId="1" xfId="22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44" fontId="5" fillId="0" borderId="14" xfId="5" applyFont="1" applyFill="1" applyBorder="1" applyAlignment="1">
      <alignment horizontal="center" vertical="center"/>
    </xf>
    <xf numFmtId="44" fontId="5" fillId="0" borderId="12" xfId="5" applyFont="1" applyFill="1" applyBorder="1" applyAlignment="1">
      <alignment horizontal="center" vertical="center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27" fillId="0" borderId="1" xfId="5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4" fontId="32" fillId="0" borderId="14" xfId="5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44" fontId="14" fillId="3" borderId="5" xfId="5" applyFont="1" applyFill="1" applyBorder="1" applyAlignment="1">
      <alignment horizontal="center" vertical="center" wrapText="1"/>
    </xf>
    <xf numFmtId="44" fontId="14" fillId="3" borderId="2" xfId="5" applyFont="1" applyFill="1" applyBorder="1" applyAlignment="1">
      <alignment horizontal="center" vertical="center" wrapText="1"/>
    </xf>
    <xf numFmtId="49" fontId="0" fillId="0" borderId="0" xfId="5" applyNumberFormat="1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44" fontId="14" fillId="3" borderId="10" xfId="5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44" fontId="5" fillId="3" borderId="5" xfId="5" applyFill="1" applyBorder="1" applyAlignment="1">
      <alignment horizontal="center" vertical="center" wrapText="1"/>
    </xf>
    <xf numFmtId="44" fontId="5" fillId="3" borderId="2" xfId="5" applyFill="1" applyBorder="1" applyAlignment="1">
      <alignment horizontal="center" vertical="center" wrapText="1"/>
    </xf>
    <xf numFmtId="44" fontId="14" fillId="3" borderId="1" xfId="5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/>
    </xf>
    <xf numFmtId="44" fontId="31" fillId="3" borderId="1" xfId="5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44" fontId="5" fillId="3" borderId="1" xfId="5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 wrapText="1"/>
    </xf>
    <xf numFmtId="0" fontId="6" fillId="0" borderId="0" xfId="0" applyFont="1"/>
    <xf numFmtId="14" fontId="0" fillId="0" borderId="0" xfId="0" applyNumberFormat="1"/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0" fontId="33" fillId="3" borderId="16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 wrapText="1"/>
    </xf>
    <xf numFmtId="0" fontId="33" fillId="3" borderId="18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4" fontId="33" fillId="0" borderId="3" xfId="10" applyFont="1" applyFill="1" applyBorder="1" applyAlignment="1">
      <alignment horizontal="justify" vertical="center" wrapText="1"/>
    </xf>
    <xf numFmtId="44" fontId="33" fillId="0" borderId="3" xfId="10" applyFont="1" applyBorder="1" applyAlignment="1">
      <alignment horizontal="justify" vertical="center"/>
    </xf>
    <xf numFmtId="44" fontId="6" fillId="0" borderId="3" xfId="10" applyFont="1" applyBorder="1" applyAlignment="1">
      <alignment horizontal="justify" vertical="center"/>
    </xf>
    <xf numFmtId="44" fontId="33" fillId="0" borderId="3" xfId="1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4" fontId="33" fillId="0" borderId="1" xfId="10" applyFont="1" applyFill="1" applyBorder="1" applyAlignment="1">
      <alignment horizontal="justify" vertical="center" wrapText="1"/>
    </xf>
    <xf numFmtId="44" fontId="33" fillId="0" borderId="1" xfId="10" applyFont="1" applyBorder="1" applyAlignment="1">
      <alignment horizontal="justify" vertical="center"/>
    </xf>
    <xf numFmtId="44" fontId="6" fillId="0" borderId="1" xfId="10" applyFont="1" applyBorder="1" applyAlignment="1">
      <alignment horizontal="justify" vertical="center"/>
    </xf>
    <xf numFmtId="44" fontId="33" fillId="0" borderId="1" xfId="1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</cellXfs>
  <cellStyles count="24">
    <cellStyle name="20% - Énfasis1 10 2" xfId="1"/>
    <cellStyle name="20% - Énfasis1 10 3" xfId="12"/>
    <cellStyle name="20% - Énfasis1 11 2" xfId="15"/>
    <cellStyle name="20% - Énfasis1 11 3" xfId="13"/>
    <cellStyle name="20% - Énfasis1 12 2" xfId="14"/>
    <cellStyle name="20% - Énfasis1 12 3" xfId="11"/>
    <cellStyle name="20% - Énfasis1 13 2" xfId="2"/>
    <cellStyle name="Millares 2" xfId="3"/>
    <cellStyle name="Millares 6 2 2" xfId="4"/>
    <cellStyle name="Moneda" xfId="5" builtinId="4"/>
    <cellStyle name="Moneda 10 3 2 4 3" xfId="17"/>
    <cellStyle name="Moneda 10 6 3" xfId="18"/>
    <cellStyle name="Moneda 10 8" xfId="16"/>
    <cellStyle name="Moneda 10 8 2 2 2 2 2 7 2 2 3" xfId="19"/>
    <cellStyle name="Moneda 12" xfId="21"/>
    <cellStyle name="Moneda 2" xfId="6"/>
    <cellStyle name="Moneda 2 2" xfId="22"/>
    <cellStyle name="Moneda 2 3" xfId="23"/>
    <cellStyle name="Moneda 3" xfId="10"/>
    <cellStyle name="Normal" xfId="0" builtinId="0"/>
    <cellStyle name="Normal 2" xfId="7"/>
    <cellStyle name="Normal 25" xfId="8"/>
    <cellStyle name="Normal 5 10" xfId="9"/>
    <cellStyle name="Normal_CUENTAS 029 Y SUB 18 ENERO 200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587188</xdr:colOff>
      <xdr:row>1</xdr:row>
      <xdr:rowOff>196781</xdr:rowOff>
    </xdr:from>
    <xdr:to>
      <xdr:col>2</xdr:col>
      <xdr:colOff>3741644</xdr:colOff>
      <xdr:row>5</xdr:row>
      <xdr:rowOff>173691</xdr:rowOff>
    </xdr:to>
    <xdr:pic>
      <xdr:nvPicPr>
        <xdr:cNvPr id="16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423" y="353663"/>
          <a:ext cx="3154456" cy="87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165652</xdr:colOff>
      <xdr:row>2</xdr:row>
      <xdr:rowOff>157784</xdr:rowOff>
    </xdr:from>
    <xdr:to>
      <xdr:col>2</xdr:col>
      <xdr:colOff>1870627</xdr:colOff>
      <xdr:row>6</xdr:row>
      <xdr:rowOff>4970</xdr:rowOff>
    </xdr:to>
    <xdr:pic>
      <xdr:nvPicPr>
        <xdr:cNvPr id="36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571914"/>
          <a:ext cx="2069409" cy="63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217004</xdr:colOff>
      <xdr:row>2</xdr:row>
      <xdr:rowOff>61706</xdr:rowOff>
    </xdr:from>
    <xdr:to>
      <xdr:col>2</xdr:col>
      <xdr:colOff>2019714</xdr:colOff>
      <xdr:row>5</xdr:row>
      <xdr:rowOff>115957</xdr:rowOff>
    </xdr:to>
    <xdr:pic>
      <xdr:nvPicPr>
        <xdr:cNvPr id="26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39" y="475836"/>
          <a:ext cx="1802710" cy="71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57150</xdr:rowOff>
    </xdr:from>
    <xdr:to>
      <xdr:col>1</xdr:col>
      <xdr:colOff>1981200</xdr:colOff>
      <xdr:row>3</xdr:row>
      <xdr:rowOff>238125</xdr:rowOff>
    </xdr:to>
    <xdr:pic>
      <xdr:nvPicPr>
        <xdr:cNvPr id="47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476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228600</xdr:rowOff>
    </xdr:from>
    <xdr:to>
      <xdr:col>1</xdr:col>
      <xdr:colOff>1844675</xdr:colOff>
      <xdr:row>6</xdr:row>
      <xdr:rowOff>66675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90525"/>
          <a:ext cx="2235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B2:T124"/>
  <sheetViews>
    <sheetView tabSelected="1" view="pageBreakPreview" zoomScale="85" zoomScaleNormal="100" zoomScaleSheetLayoutView="85" workbookViewId="0">
      <selection activeCell="D15" sqref="D15"/>
    </sheetView>
  </sheetViews>
  <sheetFormatPr baseColWidth="10" defaultColWidth="11.5703125" defaultRowHeight="12.75" x14ac:dyDescent="0.2"/>
  <cols>
    <col min="1" max="1" width="10.5703125" customWidth="1"/>
    <col min="2" max="2" width="7.5703125" style="9" customWidth="1"/>
    <col min="3" max="3" width="57.28515625" style="6" customWidth="1"/>
    <col min="4" max="4" width="45.140625" customWidth="1"/>
    <col min="5" max="6" width="17" style="2" customWidth="1"/>
    <col min="7" max="7" width="13.140625" style="2" customWidth="1"/>
    <col min="8" max="13" width="17" style="2" customWidth="1"/>
    <col min="14" max="14" width="19.5703125" style="2" customWidth="1"/>
    <col min="15" max="16" width="17" style="2" customWidth="1"/>
    <col min="17" max="17" width="22.140625" style="2" customWidth="1"/>
    <col min="18" max="18" width="39.140625" style="14" customWidth="1"/>
    <col min="19" max="19" width="18" customWidth="1"/>
  </cols>
  <sheetData>
    <row r="2" spans="2:20" ht="19.5" customHeight="1" x14ac:dyDescent="0.3"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2:20" ht="19.5" x14ac:dyDescent="0.3">
      <c r="B3" s="143" t="s">
        <v>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2:20" ht="19.5" customHeight="1" x14ac:dyDescent="0.25">
      <c r="B4" s="144" t="s">
        <v>23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20" x14ac:dyDescent="0.2">
      <c r="B5" s="145" t="s">
        <v>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2:20" ht="14.25" customHeight="1" x14ac:dyDescent="0.2">
      <c r="B6" s="145" t="s">
        <v>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</row>
    <row r="7" spans="2:20" ht="14.25" customHeight="1" x14ac:dyDescent="0.2">
      <c r="B7" s="134">
        <v>43585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</row>
    <row r="8" spans="2:20" ht="13.5" thickBot="1" x14ac:dyDescent="0.25">
      <c r="B8" s="10"/>
      <c r="C8" s="5"/>
    </row>
    <row r="9" spans="2:20" s="9" customFormat="1" ht="13.5" customHeight="1" x14ac:dyDescent="0.2">
      <c r="B9" s="135" t="s">
        <v>4</v>
      </c>
      <c r="C9" s="137" t="s">
        <v>22</v>
      </c>
      <c r="D9" s="137" t="s">
        <v>9</v>
      </c>
      <c r="E9" s="139" t="s">
        <v>10</v>
      </c>
      <c r="F9" s="36"/>
      <c r="G9" s="139" t="s">
        <v>14</v>
      </c>
      <c r="H9" s="139"/>
      <c r="I9" s="139"/>
      <c r="J9" s="139"/>
      <c r="K9" s="139"/>
      <c r="L9" s="139"/>
      <c r="M9" s="139"/>
      <c r="N9" s="139"/>
      <c r="O9" s="139" t="s">
        <v>12</v>
      </c>
      <c r="P9" s="139" t="s">
        <v>13</v>
      </c>
      <c r="Q9" s="139" t="s">
        <v>148</v>
      </c>
      <c r="R9" s="137" t="s">
        <v>73</v>
      </c>
      <c r="S9" s="132" t="s">
        <v>72</v>
      </c>
    </row>
    <row r="10" spans="2:20" s="9" customFormat="1" ht="40.5" customHeight="1" x14ac:dyDescent="0.2">
      <c r="B10" s="136"/>
      <c r="C10" s="138"/>
      <c r="D10" s="138"/>
      <c r="E10" s="140"/>
      <c r="F10" s="40" t="s">
        <v>24</v>
      </c>
      <c r="G10" s="40" t="s">
        <v>15</v>
      </c>
      <c r="H10" s="40" t="s">
        <v>16</v>
      </c>
      <c r="I10" s="40" t="s">
        <v>11</v>
      </c>
      <c r="J10" s="40" t="s">
        <v>17</v>
      </c>
      <c r="K10" s="40" t="s">
        <v>18</v>
      </c>
      <c r="L10" s="40" t="s">
        <v>19</v>
      </c>
      <c r="M10" s="40" t="s">
        <v>21</v>
      </c>
      <c r="N10" s="40" t="s">
        <v>5</v>
      </c>
      <c r="O10" s="140"/>
      <c r="P10" s="140"/>
      <c r="Q10" s="140"/>
      <c r="R10" s="138"/>
      <c r="S10" s="133"/>
    </row>
    <row r="11" spans="2:20" s="56" customFormat="1" ht="15.75" x14ac:dyDescent="0.2">
      <c r="B11" s="57">
        <v>1</v>
      </c>
      <c r="C11" s="48" t="s">
        <v>178</v>
      </c>
      <c r="D11" s="74" t="s">
        <v>74</v>
      </c>
      <c r="E11" s="97">
        <v>17500</v>
      </c>
      <c r="F11" s="96">
        <v>0</v>
      </c>
      <c r="G11" s="97">
        <v>6000</v>
      </c>
      <c r="H11" s="97">
        <v>375</v>
      </c>
      <c r="I11" s="98">
        <v>250</v>
      </c>
      <c r="J11" s="97">
        <v>6000</v>
      </c>
      <c r="K11" s="96">
        <v>0</v>
      </c>
      <c r="L11" s="97">
        <v>12000</v>
      </c>
      <c r="M11" s="96">
        <v>0</v>
      </c>
      <c r="N11" s="99">
        <f>SUM(E11:M11)</f>
        <v>42125</v>
      </c>
      <c r="O11" s="99">
        <v>6739</v>
      </c>
      <c r="P11" s="99">
        <f>N11-O11</f>
        <v>35386</v>
      </c>
      <c r="Q11" s="100">
        <v>0</v>
      </c>
      <c r="R11" s="129" t="s">
        <v>250</v>
      </c>
      <c r="S11" s="127">
        <v>5900</v>
      </c>
      <c r="T11" s="55"/>
    </row>
    <row r="12" spans="2:20" s="56" customFormat="1" ht="16.5" customHeight="1" x14ac:dyDescent="0.2">
      <c r="B12" s="57">
        <v>2</v>
      </c>
      <c r="C12" s="48" t="s">
        <v>27</v>
      </c>
      <c r="D12" s="74" t="s">
        <v>75</v>
      </c>
      <c r="E12" s="97">
        <v>12773</v>
      </c>
      <c r="F12" s="96">
        <v>0</v>
      </c>
      <c r="G12" s="97">
        <v>6000</v>
      </c>
      <c r="H12" s="97">
        <v>375</v>
      </c>
      <c r="I12" s="98">
        <v>250</v>
      </c>
      <c r="J12" s="97">
        <v>5000</v>
      </c>
      <c r="K12" s="96">
        <v>0</v>
      </c>
      <c r="L12" s="97">
        <v>12000</v>
      </c>
      <c r="M12" s="96">
        <v>0</v>
      </c>
      <c r="N12" s="99">
        <f t="shared" ref="N12:N59" si="0">SUM(E12:M12)</f>
        <v>36398</v>
      </c>
      <c r="O12" s="101">
        <v>5462.22</v>
      </c>
      <c r="P12" s="99">
        <f>N12-O12</f>
        <v>30935.78</v>
      </c>
      <c r="Q12" s="100">
        <v>0</v>
      </c>
      <c r="R12" s="100">
        <v>0</v>
      </c>
      <c r="S12" s="100">
        <v>0</v>
      </c>
      <c r="T12" s="55"/>
    </row>
    <row r="13" spans="2:20" s="56" customFormat="1" ht="16.5" customHeight="1" x14ac:dyDescent="0.2">
      <c r="B13" s="57">
        <v>3</v>
      </c>
      <c r="C13" s="75" t="s">
        <v>133</v>
      </c>
      <c r="D13" s="74" t="s">
        <v>75</v>
      </c>
      <c r="E13" s="97">
        <v>12773</v>
      </c>
      <c r="F13" s="96">
        <v>0</v>
      </c>
      <c r="G13" s="97">
        <v>6000</v>
      </c>
      <c r="H13" s="97"/>
      <c r="I13" s="98">
        <v>250</v>
      </c>
      <c r="J13" s="97">
        <v>5000</v>
      </c>
      <c r="K13" s="96">
        <v>0</v>
      </c>
      <c r="L13" s="97">
        <v>12000</v>
      </c>
      <c r="M13" s="96">
        <v>0</v>
      </c>
      <c r="N13" s="99">
        <f t="shared" si="0"/>
        <v>36023</v>
      </c>
      <c r="O13" s="101">
        <v>5390.03</v>
      </c>
      <c r="P13" s="99">
        <f t="shared" ref="P13:P58" si="1">N13-O13</f>
        <v>30632.97</v>
      </c>
      <c r="Q13" s="100">
        <v>0</v>
      </c>
      <c r="R13" s="100">
        <v>0</v>
      </c>
      <c r="S13" s="100">
        <v>0</v>
      </c>
      <c r="T13" s="55"/>
    </row>
    <row r="14" spans="2:20" s="56" customFormat="1" ht="33" customHeight="1" x14ac:dyDescent="0.2">
      <c r="B14" s="57">
        <v>4</v>
      </c>
      <c r="C14" s="74" t="s">
        <v>134</v>
      </c>
      <c r="D14" s="76" t="s">
        <v>130</v>
      </c>
      <c r="E14" s="102">
        <v>3295</v>
      </c>
      <c r="F14" s="96"/>
      <c r="G14" s="102">
        <v>1800</v>
      </c>
      <c r="H14" s="96">
        <v>375</v>
      </c>
      <c r="I14" s="98">
        <v>250</v>
      </c>
      <c r="J14" s="96">
        <v>1800</v>
      </c>
      <c r="K14" s="96">
        <v>0</v>
      </c>
      <c r="L14" s="96">
        <v>0</v>
      </c>
      <c r="M14" s="96">
        <v>0</v>
      </c>
      <c r="N14" s="99">
        <f t="shared" si="0"/>
        <v>7520</v>
      </c>
      <c r="O14" s="101">
        <v>1379.58</v>
      </c>
      <c r="P14" s="99">
        <f>N14-O14</f>
        <v>6140.42</v>
      </c>
      <c r="Q14" s="100">
        <v>0</v>
      </c>
      <c r="R14" s="100">
        <v>0</v>
      </c>
      <c r="S14" s="100">
        <v>0</v>
      </c>
    </row>
    <row r="15" spans="2:20" s="56" customFormat="1" ht="16.5" customHeight="1" x14ac:dyDescent="0.2">
      <c r="B15" s="57">
        <v>5</v>
      </c>
      <c r="C15" s="48" t="s">
        <v>212</v>
      </c>
      <c r="D15" s="74" t="s">
        <v>75</v>
      </c>
      <c r="E15" s="97">
        <v>12773</v>
      </c>
      <c r="F15" s="96">
        <v>0</v>
      </c>
      <c r="G15" s="97">
        <v>6000</v>
      </c>
      <c r="H15" s="97">
        <v>375</v>
      </c>
      <c r="I15" s="98">
        <v>250</v>
      </c>
      <c r="J15" s="97">
        <v>5000</v>
      </c>
      <c r="K15" s="96">
        <v>0</v>
      </c>
      <c r="L15" s="97">
        <v>12000</v>
      </c>
      <c r="M15" s="96">
        <v>0</v>
      </c>
      <c r="N15" s="99">
        <f t="shared" si="0"/>
        <v>36398</v>
      </c>
      <c r="O15" s="100">
        <v>5462.22</v>
      </c>
      <c r="P15" s="99">
        <f>N15-O15</f>
        <v>30935.78</v>
      </c>
      <c r="Q15" s="100">
        <v>0</v>
      </c>
      <c r="R15" s="100">
        <v>0</v>
      </c>
      <c r="S15" s="100">
        <v>0</v>
      </c>
      <c r="T15" s="55"/>
    </row>
    <row r="16" spans="2:20" s="56" customFormat="1" ht="16.5" customHeight="1" x14ac:dyDescent="0.2">
      <c r="B16" s="57">
        <v>6</v>
      </c>
      <c r="C16" s="74" t="s">
        <v>76</v>
      </c>
      <c r="D16" s="76" t="s">
        <v>26</v>
      </c>
      <c r="E16" s="103">
        <v>8216</v>
      </c>
      <c r="F16" s="96">
        <v>0</v>
      </c>
      <c r="G16" s="102">
        <v>5000</v>
      </c>
      <c r="H16" s="96">
        <v>0</v>
      </c>
      <c r="I16" s="98">
        <v>250</v>
      </c>
      <c r="J16" s="102">
        <v>2500</v>
      </c>
      <c r="K16" s="96">
        <v>0</v>
      </c>
      <c r="L16" s="96">
        <v>0</v>
      </c>
      <c r="M16" s="96">
        <v>0</v>
      </c>
      <c r="N16" s="99">
        <f t="shared" si="0"/>
        <v>15966</v>
      </c>
      <c r="O16" s="100">
        <v>3497.79</v>
      </c>
      <c r="P16" s="99">
        <f t="shared" si="1"/>
        <v>12468.21</v>
      </c>
      <c r="Q16" s="100">
        <v>0</v>
      </c>
      <c r="R16" s="100">
        <v>0</v>
      </c>
      <c r="S16" s="100">
        <v>0</v>
      </c>
      <c r="T16" s="55"/>
    </row>
    <row r="17" spans="2:20" s="56" customFormat="1" ht="16.5" customHeight="1" x14ac:dyDescent="0.2">
      <c r="B17" s="57">
        <v>7</v>
      </c>
      <c r="C17" s="74" t="s">
        <v>44</v>
      </c>
      <c r="D17" s="76" t="s">
        <v>26</v>
      </c>
      <c r="E17" s="103">
        <v>8216</v>
      </c>
      <c r="F17" s="96">
        <v>0</v>
      </c>
      <c r="G17" s="102">
        <v>5000</v>
      </c>
      <c r="H17" s="103">
        <v>375</v>
      </c>
      <c r="I17" s="98">
        <v>250</v>
      </c>
      <c r="J17" s="102">
        <v>2500</v>
      </c>
      <c r="K17" s="96">
        <v>0</v>
      </c>
      <c r="L17" s="96">
        <v>0</v>
      </c>
      <c r="M17" s="96">
        <v>0</v>
      </c>
      <c r="N17" s="99">
        <f t="shared" si="0"/>
        <v>16341</v>
      </c>
      <c r="O17" s="100">
        <v>3585.7</v>
      </c>
      <c r="P17" s="99">
        <f t="shared" si="1"/>
        <v>12755.3</v>
      </c>
      <c r="Q17" s="100">
        <v>0</v>
      </c>
      <c r="R17" s="100">
        <v>0</v>
      </c>
      <c r="S17" s="100">
        <v>0</v>
      </c>
      <c r="T17" s="55"/>
    </row>
    <row r="18" spans="2:20" s="77" customFormat="1" ht="16.5" customHeight="1" x14ac:dyDescent="0.25">
      <c r="B18" s="57">
        <v>8</v>
      </c>
      <c r="C18" s="48" t="s">
        <v>94</v>
      </c>
      <c r="D18" s="48" t="s">
        <v>37</v>
      </c>
      <c r="E18" s="102">
        <f>3525</f>
        <v>3525</v>
      </c>
      <c r="F18" s="96">
        <v>0</v>
      </c>
      <c r="G18" s="102">
        <v>1800</v>
      </c>
      <c r="H18" s="104">
        <v>375</v>
      </c>
      <c r="I18" s="98">
        <v>250</v>
      </c>
      <c r="J18" s="96">
        <v>1800</v>
      </c>
      <c r="K18" s="96">
        <v>0</v>
      </c>
      <c r="L18" s="96">
        <v>0</v>
      </c>
      <c r="M18" s="96">
        <v>0</v>
      </c>
      <c r="N18" s="99">
        <f t="shared" si="0"/>
        <v>7750</v>
      </c>
      <c r="O18" s="101">
        <v>1328.33</v>
      </c>
      <c r="P18" s="99">
        <f>N18-O18</f>
        <v>6421.67</v>
      </c>
      <c r="Q18" s="100">
        <v>0</v>
      </c>
      <c r="R18" s="100">
        <v>0</v>
      </c>
      <c r="S18" s="100">
        <v>0</v>
      </c>
    </row>
    <row r="19" spans="2:20" s="77" customFormat="1" ht="16.5" customHeight="1" x14ac:dyDescent="0.25">
      <c r="B19" s="57">
        <v>9</v>
      </c>
      <c r="C19" s="48" t="s">
        <v>91</v>
      </c>
      <c r="D19" s="48" t="s">
        <v>25</v>
      </c>
      <c r="E19" s="102">
        <v>10261</v>
      </c>
      <c r="F19" s="96">
        <v>0</v>
      </c>
      <c r="G19" s="102">
        <v>5000</v>
      </c>
      <c r="H19" s="104">
        <v>375</v>
      </c>
      <c r="I19" s="98">
        <v>250</v>
      </c>
      <c r="J19" s="102">
        <v>4000</v>
      </c>
      <c r="K19" s="96">
        <v>0</v>
      </c>
      <c r="L19" s="96">
        <v>0</v>
      </c>
      <c r="M19" s="96">
        <v>0</v>
      </c>
      <c r="N19" s="99">
        <f t="shared" si="0"/>
        <v>19886</v>
      </c>
      <c r="O19" s="101">
        <f>7489.56-3072.76</f>
        <v>4416.8</v>
      </c>
      <c r="P19" s="99">
        <f>N19-O19</f>
        <v>15469.2</v>
      </c>
      <c r="Q19" s="100">
        <v>0</v>
      </c>
      <c r="R19" s="100">
        <v>0</v>
      </c>
      <c r="S19" s="100">
        <v>0</v>
      </c>
    </row>
    <row r="20" spans="2:20" s="56" customFormat="1" ht="16.5" customHeight="1" x14ac:dyDescent="0.2">
      <c r="B20" s="57">
        <v>10</v>
      </c>
      <c r="C20" s="48" t="s">
        <v>170</v>
      </c>
      <c r="D20" s="76" t="s">
        <v>25</v>
      </c>
      <c r="E20" s="102">
        <v>10261</v>
      </c>
      <c r="F20" s="96">
        <v>0</v>
      </c>
      <c r="G20" s="105">
        <v>5000</v>
      </c>
      <c r="H20" s="106">
        <v>375</v>
      </c>
      <c r="I20" s="98">
        <v>250</v>
      </c>
      <c r="J20" s="105">
        <v>4000</v>
      </c>
      <c r="K20" s="96">
        <v>0</v>
      </c>
      <c r="L20" s="96">
        <v>0</v>
      </c>
      <c r="M20" s="96">
        <v>0</v>
      </c>
      <c r="N20" s="99">
        <f t="shared" si="0"/>
        <v>19886</v>
      </c>
      <c r="O20" s="99">
        <v>4416.8</v>
      </c>
      <c r="P20" s="99">
        <f t="shared" ref="P20" si="2">N20-O20</f>
        <v>15469.2</v>
      </c>
      <c r="Q20" s="100">
        <v>0</v>
      </c>
      <c r="R20" s="100">
        <v>0</v>
      </c>
      <c r="S20" s="100">
        <v>0</v>
      </c>
      <c r="T20" s="55"/>
    </row>
    <row r="21" spans="2:20" s="56" customFormat="1" ht="16.5" customHeight="1" x14ac:dyDescent="0.2">
      <c r="B21" s="57">
        <v>11</v>
      </c>
      <c r="C21" s="48" t="s">
        <v>238</v>
      </c>
      <c r="D21" s="58" t="s">
        <v>26</v>
      </c>
      <c r="E21" s="107">
        <v>8216</v>
      </c>
      <c r="F21" s="96">
        <v>0</v>
      </c>
      <c r="G21" s="98">
        <v>5000</v>
      </c>
      <c r="H21" s="108"/>
      <c r="I21" s="98">
        <v>250</v>
      </c>
      <c r="J21" s="98">
        <v>3000</v>
      </c>
      <c r="K21" s="96">
        <v>0</v>
      </c>
      <c r="L21" s="96">
        <v>0</v>
      </c>
      <c r="M21" s="96">
        <v>0</v>
      </c>
      <c r="N21" s="99">
        <f t="shared" si="0"/>
        <v>16466</v>
      </c>
      <c r="O21" s="99">
        <v>3620.22</v>
      </c>
      <c r="P21" s="99">
        <f>+N21-O21</f>
        <v>12845.78</v>
      </c>
      <c r="Q21" s="100">
        <v>0</v>
      </c>
      <c r="R21" s="100">
        <v>0</v>
      </c>
      <c r="S21" s="100">
        <v>0</v>
      </c>
      <c r="T21" s="55"/>
    </row>
    <row r="22" spans="2:20" s="56" customFormat="1" ht="16.5" customHeight="1" x14ac:dyDescent="0.2">
      <c r="B22" s="57">
        <v>12</v>
      </c>
      <c r="C22" s="74" t="s">
        <v>45</v>
      </c>
      <c r="D22" s="76" t="s">
        <v>40</v>
      </c>
      <c r="E22" s="106">
        <f>6297</f>
        <v>6297</v>
      </c>
      <c r="F22" s="96">
        <v>0</v>
      </c>
      <c r="G22" s="105">
        <v>4000</v>
      </c>
      <c r="H22" s="106">
        <v>375</v>
      </c>
      <c r="I22" s="98">
        <v>250</v>
      </c>
      <c r="J22" s="105">
        <v>2000</v>
      </c>
      <c r="K22" s="96">
        <v>0</v>
      </c>
      <c r="L22" s="96">
        <v>0</v>
      </c>
      <c r="M22" s="96">
        <v>0</v>
      </c>
      <c r="N22" s="99">
        <f t="shared" si="0"/>
        <v>12922</v>
      </c>
      <c r="O22" s="100">
        <v>2613.85</v>
      </c>
      <c r="P22" s="99">
        <f t="shared" si="1"/>
        <v>10308.15</v>
      </c>
      <c r="Q22" s="100">
        <v>0</v>
      </c>
      <c r="R22" s="100">
        <v>0</v>
      </c>
      <c r="S22" s="100">
        <v>0</v>
      </c>
      <c r="T22" s="55"/>
    </row>
    <row r="23" spans="2:20" s="56" customFormat="1" ht="16.5" customHeight="1" x14ac:dyDescent="0.2">
      <c r="B23" s="57">
        <v>13</v>
      </c>
      <c r="C23" s="48" t="s">
        <v>36</v>
      </c>
      <c r="D23" s="74" t="s">
        <v>37</v>
      </c>
      <c r="E23" s="97">
        <v>3525</v>
      </c>
      <c r="F23" s="96">
        <v>0</v>
      </c>
      <c r="G23" s="97">
        <v>1800</v>
      </c>
      <c r="H23" s="109">
        <v>375</v>
      </c>
      <c r="I23" s="98">
        <v>250</v>
      </c>
      <c r="J23" s="97">
        <v>1800</v>
      </c>
      <c r="K23" s="96">
        <v>0</v>
      </c>
      <c r="L23" s="96">
        <v>0</v>
      </c>
      <c r="M23" s="96">
        <v>0</v>
      </c>
      <c r="N23" s="99">
        <f t="shared" si="0"/>
        <v>7750</v>
      </c>
      <c r="O23" s="100">
        <v>1328.33</v>
      </c>
      <c r="P23" s="99">
        <f t="shared" si="1"/>
        <v>6421.67</v>
      </c>
      <c r="Q23" s="100">
        <v>0</v>
      </c>
      <c r="R23" s="100">
        <v>0</v>
      </c>
      <c r="S23" s="100">
        <v>0</v>
      </c>
      <c r="T23" s="55"/>
    </row>
    <row r="24" spans="2:20" s="56" customFormat="1" ht="16.5" customHeight="1" x14ac:dyDescent="0.2">
      <c r="B24" s="57">
        <v>14</v>
      </c>
      <c r="C24" s="74" t="s">
        <v>46</v>
      </c>
      <c r="D24" s="76" t="s">
        <v>40</v>
      </c>
      <c r="E24" s="106">
        <v>6297</v>
      </c>
      <c r="F24" s="96">
        <v>0</v>
      </c>
      <c r="G24" s="105">
        <v>4000</v>
      </c>
      <c r="H24" s="106">
        <v>375</v>
      </c>
      <c r="I24" s="98">
        <v>250</v>
      </c>
      <c r="J24" s="105">
        <v>2000</v>
      </c>
      <c r="K24" s="96">
        <v>0</v>
      </c>
      <c r="L24" s="96">
        <v>0</v>
      </c>
      <c r="M24" s="96">
        <v>0</v>
      </c>
      <c r="N24" s="99">
        <f t="shared" si="0"/>
        <v>12922</v>
      </c>
      <c r="O24" s="100">
        <v>2613.85</v>
      </c>
      <c r="P24" s="99">
        <f t="shared" si="1"/>
        <v>10308.15</v>
      </c>
      <c r="Q24" s="100">
        <v>0</v>
      </c>
      <c r="R24" s="128">
        <v>0</v>
      </c>
      <c r="S24" s="100">
        <v>0</v>
      </c>
      <c r="T24" s="55"/>
    </row>
    <row r="25" spans="2:20" s="56" customFormat="1" ht="16.5" customHeight="1" x14ac:dyDescent="0.2">
      <c r="B25" s="57">
        <v>15</v>
      </c>
      <c r="C25" s="48" t="s">
        <v>77</v>
      </c>
      <c r="D25" s="74" t="s">
        <v>43</v>
      </c>
      <c r="E25" s="110">
        <f>3757</f>
        <v>3757</v>
      </c>
      <c r="F25" s="96">
        <v>0</v>
      </c>
      <c r="G25" s="111">
        <f>1800</f>
        <v>1800</v>
      </c>
      <c r="H25" s="96">
        <v>0</v>
      </c>
      <c r="I25" s="98">
        <v>250</v>
      </c>
      <c r="J25" s="112">
        <v>1800</v>
      </c>
      <c r="K25" s="96">
        <v>0</v>
      </c>
      <c r="L25" s="96">
        <v>0</v>
      </c>
      <c r="M25" s="96">
        <v>0</v>
      </c>
      <c r="N25" s="99">
        <f t="shared" si="0"/>
        <v>7607</v>
      </c>
      <c r="O25" s="100">
        <v>1398.33</v>
      </c>
      <c r="P25" s="99">
        <f t="shared" si="1"/>
        <v>6208.67</v>
      </c>
      <c r="Q25" s="100">
        <v>0</v>
      </c>
      <c r="R25" s="100">
        <v>0</v>
      </c>
      <c r="S25" s="100">
        <v>0</v>
      </c>
      <c r="T25" s="55"/>
    </row>
    <row r="26" spans="2:20" s="56" customFormat="1" ht="16.5" customHeight="1" x14ac:dyDescent="0.2">
      <c r="B26" s="57">
        <v>16</v>
      </c>
      <c r="C26" s="74" t="s">
        <v>174</v>
      </c>
      <c r="D26" s="76" t="s">
        <v>35</v>
      </c>
      <c r="E26" s="102">
        <v>1105</v>
      </c>
      <c r="F26" s="96">
        <v>200</v>
      </c>
      <c r="G26" s="102">
        <v>1000</v>
      </c>
      <c r="H26" s="96">
        <v>0</v>
      </c>
      <c r="I26" s="98">
        <v>250</v>
      </c>
      <c r="J26" s="96">
        <v>0</v>
      </c>
      <c r="K26" s="96">
        <v>0</v>
      </c>
      <c r="L26" s="96"/>
      <c r="M26" s="96"/>
      <c r="N26" s="99">
        <f t="shared" si="0"/>
        <v>2555</v>
      </c>
      <c r="O26" s="100">
        <f>517.53-194.83</f>
        <v>322.69999999999993</v>
      </c>
      <c r="P26" s="99">
        <f>+N26-O26</f>
        <v>2232.3000000000002</v>
      </c>
      <c r="Q26" s="100">
        <v>0</v>
      </c>
      <c r="R26" s="100">
        <v>0</v>
      </c>
      <c r="S26" s="100">
        <v>0</v>
      </c>
    </row>
    <row r="27" spans="2:20" s="56" customFormat="1" ht="16.5" customHeight="1" x14ac:dyDescent="0.2">
      <c r="B27" s="57">
        <v>17</v>
      </c>
      <c r="C27" s="48" t="s">
        <v>171</v>
      </c>
      <c r="D27" s="74" t="s">
        <v>34</v>
      </c>
      <c r="E27" s="98">
        <v>1168</v>
      </c>
      <c r="F27" s="98">
        <v>200</v>
      </c>
      <c r="G27" s="98">
        <v>1000</v>
      </c>
      <c r="H27" s="96">
        <v>0</v>
      </c>
      <c r="I27" s="98">
        <v>250</v>
      </c>
      <c r="J27" s="98">
        <v>500</v>
      </c>
      <c r="K27" s="108">
        <v>50</v>
      </c>
      <c r="L27" s="96">
        <v>0</v>
      </c>
      <c r="M27" s="96">
        <v>0</v>
      </c>
      <c r="N27" s="99">
        <f t="shared" si="0"/>
        <v>3168</v>
      </c>
      <c r="O27" s="99">
        <v>408.52</v>
      </c>
      <c r="P27" s="99">
        <f>+N27-O27</f>
        <v>2759.48</v>
      </c>
      <c r="Q27" s="100">
        <v>0</v>
      </c>
      <c r="R27" s="100">
        <v>0</v>
      </c>
      <c r="S27" s="100">
        <v>0</v>
      </c>
      <c r="T27" s="55"/>
    </row>
    <row r="28" spans="2:20" s="56" customFormat="1" ht="15.75" x14ac:dyDescent="0.2">
      <c r="B28" s="57">
        <v>18</v>
      </c>
      <c r="C28" s="74" t="s">
        <v>78</v>
      </c>
      <c r="D28" s="74" t="s">
        <v>34</v>
      </c>
      <c r="E28" s="102">
        <f>1168</f>
        <v>1168</v>
      </c>
      <c r="F28" s="102">
        <v>700</v>
      </c>
      <c r="G28" s="102">
        <v>1000</v>
      </c>
      <c r="H28" s="96">
        <v>0</v>
      </c>
      <c r="I28" s="98">
        <v>250</v>
      </c>
      <c r="J28" s="96">
        <v>0</v>
      </c>
      <c r="K28" s="96">
        <v>0</v>
      </c>
      <c r="L28" s="96">
        <v>0</v>
      </c>
      <c r="M28" s="96">
        <v>0</v>
      </c>
      <c r="N28" s="99">
        <f t="shared" si="0"/>
        <v>3118</v>
      </c>
      <c r="O28" s="100">
        <v>401.52</v>
      </c>
      <c r="P28" s="99">
        <f t="shared" si="1"/>
        <v>2716.48</v>
      </c>
      <c r="Q28" s="100">
        <v>0</v>
      </c>
      <c r="R28" s="131">
        <v>300.5</v>
      </c>
      <c r="S28" s="100">
        <v>0</v>
      </c>
      <c r="T28" s="55"/>
    </row>
    <row r="29" spans="2:20" s="56" customFormat="1" ht="16.5" customHeight="1" x14ac:dyDescent="0.2">
      <c r="B29" s="57">
        <v>19</v>
      </c>
      <c r="C29" s="48" t="s">
        <v>249</v>
      </c>
      <c r="D29" s="74" t="s">
        <v>35</v>
      </c>
      <c r="E29" s="98">
        <v>1105</v>
      </c>
      <c r="F29" s="98">
        <v>250</v>
      </c>
      <c r="G29" s="98">
        <v>1000</v>
      </c>
      <c r="H29" s="96">
        <v>0</v>
      </c>
      <c r="I29" s="98">
        <v>250</v>
      </c>
      <c r="J29" s="98">
        <v>450</v>
      </c>
      <c r="K29" s="108">
        <v>50</v>
      </c>
      <c r="L29" s="96">
        <v>0</v>
      </c>
      <c r="M29" s="96">
        <v>0</v>
      </c>
      <c r="N29" s="99">
        <f t="shared" si="0"/>
        <v>3105</v>
      </c>
      <c r="O29" s="100">
        <v>399.7</v>
      </c>
      <c r="P29" s="99">
        <f t="shared" si="1"/>
        <v>2705.3</v>
      </c>
      <c r="Q29" s="125">
        <v>1483.87</v>
      </c>
      <c r="R29" s="100">
        <v>0</v>
      </c>
      <c r="S29" s="100">
        <v>0</v>
      </c>
      <c r="T29" s="55"/>
    </row>
    <row r="30" spans="2:20" s="56" customFormat="1" ht="16.5" customHeight="1" x14ac:dyDescent="0.2">
      <c r="B30" s="57">
        <v>20</v>
      </c>
      <c r="C30" s="48" t="s">
        <v>172</v>
      </c>
      <c r="D30" s="74" t="s">
        <v>35</v>
      </c>
      <c r="E30" s="98">
        <v>1105</v>
      </c>
      <c r="F30" s="98">
        <v>250</v>
      </c>
      <c r="G30" s="98">
        <v>1000</v>
      </c>
      <c r="H30" s="96">
        <v>0</v>
      </c>
      <c r="I30" s="98">
        <v>250</v>
      </c>
      <c r="J30" s="98">
        <v>500</v>
      </c>
      <c r="K30" s="96">
        <v>0</v>
      </c>
      <c r="L30" s="96">
        <v>0</v>
      </c>
      <c r="M30" s="96">
        <v>0</v>
      </c>
      <c r="N30" s="99">
        <f t="shared" si="0"/>
        <v>3105</v>
      </c>
      <c r="O30" s="100">
        <v>399.7</v>
      </c>
      <c r="P30" s="99">
        <f t="shared" si="1"/>
        <v>2705.3</v>
      </c>
      <c r="Q30" s="100">
        <v>0</v>
      </c>
      <c r="R30" s="130" t="s">
        <v>253</v>
      </c>
      <c r="S30" s="100">
        <v>0</v>
      </c>
      <c r="T30" s="55"/>
    </row>
    <row r="31" spans="2:20" s="56" customFormat="1" ht="16.5" customHeight="1" x14ac:dyDescent="0.2">
      <c r="B31" s="57">
        <v>21</v>
      </c>
      <c r="C31" s="74" t="s">
        <v>79</v>
      </c>
      <c r="D31" s="74" t="s">
        <v>35</v>
      </c>
      <c r="E31" s="102">
        <f>1105</f>
        <v>1105</v>
      </c>
      <c r="F31" s="102">
        <v>700</v>
      </c>
      <c r="G31" s="102">
        <v>1000</v>
      </c>
      <c r="H31" s="96">
        <v>0</v>
      </c>
      <c r="I31" s="98">
        <v>250</v>
      </c>
      <c r="J31" s="96">
        <v>0</v>
      </c>
      <c r="K31" s="96">
        <v>0</v>
      </c>
      <c r="L31" s="96">
        <v>0</v>
      </c>
      <c r="M31" s="96">
        <v>0</v>
      </c>
      <c r="N31" s="99">
        <f t="shared" si="0"/>
        <v>3055</v>
      </c>
      <c r="O31" s="100">
        <v>392.7</v>
      </c>
      <c r="P31" s="99">
        <f t="shared" si="1"/>
        <v>2662.3</v>
      </c>
      <c r="Q31" s="126">
        <v>1483.87</v>
      </c>
      <c r="R31" s="100">
        <v>0</v>
      </c>
      <c r="S31" s="100">
        <v>0</v>
      </c>
      <c r="T31" s="55"/>
    </row>
    <row r="32" spans="2:20" s="56" customFormat="1" ht="16.5" customHeight="1" x14ac:dyDescent="0.2">
      <c r="B32" s="57">
        <v>22</v>
      </c>
      <c r="C32" s="74" t="s">
        <v>47</v>
      </c>
      <c r="D32" s="74" t="s">
        <v>34</v>
      </c>
      <c r="E32" s="102">
        <v>1168</v>
      </c>
      <c r="F32" s="102">
        <v>500</v>
      </c>
      <c r="G32" s="102">
        <v>1000</v>
      </c>
      <c r="H32" s="96">
        <v>0</v>
      </c>
      <c r="I32" s="98">
        <v>250</v>
      </c>
      <c r="J32" s="103">
        <v>200</v>
      </c>
      <c r="K32" s="113">
        <v>75</v>
      </c>
      <c r="L32" s="96">
        <v>0</v>
      </c>
      <c r="M32" s="96">
        <v>0</v>
      </c>
      <c r="N32" s="99">
        <f t="shared" si="0"/>
        <v>3193</v>
      </c>
      <c r="O32" s="100">
        <v>412.02</v>
      </c>
      <c r="P32" s="99">
        <f t="shared" si="1"/>
        <v>2780.98</v>
      </c>
      <c r="Q32" s="126">
        <v>1483.87</v>
      </c>
      <c r="R32" s="100">
        <v>0</v>
      </c>
      <c r="S32" s="100">
        <v>0</v>
      </c>
      <c r="T32" s="55"/>
    </row>
    <row r="33" spans="2:20" s="56" customFormat="1" ht="16.5" customHeight="1" x14ac:dyDescent="0.2">
      <c r="B33" s="57">
        <v>23</v>
      </c>
      <c r="C33" s="74" t="s">
        <v>80</v>
      </c>
      <c r="D33" s="74" t="s">
        <v>34</v>
      </c>
      <c r="E33" s="102">
        <v>1168</v>
      </c>
      <c r="F33" s="102">
        <v>200</v>
      </c>
      <c r="G33" s="102">
        <v>1000</v>
      </c>
      <c r="H33" s="96">
        <v>0</v>
      </c>
      <c r="I33" s="98">
        <v>250</v>
      </c>
      <c r="J33" s="103">
        <v>500</v>
      </c>
      <c r="K33" s="103">
        <v>35</v>
      </c>
      <c r="L33" s="96">
        <v>0</v>
      </c>
      <c r="M33" s="96">
        <v>0</v>
      </c>
      <c r="N33" s="99">
        <f t="shared" si="0"/>
        <v>3153</v>
      </c>
      <c r="O33" s="100">
        <v>406.42</v>
      </c>
      <c r="P33" s="99">
        <f t="shared" si="1"/>
        <v>2746.58</v>
      </c>
      <c r="Q33" s="100">
        <v>0</v>
      </c>
      <c r="R33" s="100">
        <v>0</v>
      </c>
      <c r="S33" s="100">
        <v>0</v>
      </c>
      <c r="T33" s="55"/>
    </row>
    <row r="34" spans="2:20" s="56" customFormat="1" ht="25.5" customHeight="1" x14ac:dyDescent="0.2">
      <c r="B34" s="57">
        <v>24</v>
      </c>
      <c r="C34" s="79" t="s">
        <v>81</v>
      </c>
      <c r="D34" s="66" t="s">
        <v>25</v>
      </c>
      <c r="E34" s="103">
        <f>10261</f>
        <v>10261</v>
      </c>
      <c r="F34" s="96">
        <v>0</v>
      </c>
      <c r="G34" s="102">
        <f>5000</f>
        <v>5000</v>
      </c>
      <c r="H34" s="96">
        <v>0</v>
      </c>
      <c r="I34" s="98">
        <v>250</v>
      </c>
      <c r="J34" s="102">
        <v>4000</v>
      </c>
      <c r="K34" s="96">
        <v>0</v>
      </c>
      <c r="L34" s="96">
        <v>0</v>
      </c>
      <c r="M34" s="96">
        <v>0</v>
      </c>
      <c r="N34" s="99">
        <f t="shared" si="0"/>
        <v>19511</v>
      </c>
      <c r="O34" s="100">
        <v>4328.88</v>
      </c>
      <c r="P34" s="99">
        <f t="shared" si="1"/>
        <v>15182.119999999999</v>
      </c>
      <c r="Q34" s="100">
        <v>0</v>
      </c>
      <c r="R34" s="130" t="s">
        <v>252</v>
      </c>
      <c r="S34" s="100">
        <v>0</v>
      </c>
      <c r="T34" s="55"/>
    </row>
    <row r="35" spans="2:20" s="56" customFormat="1" ht="16.5" customHeight="1" x14ac:dyDescent="0.2">
      <c r="B35" s="57">
        <v>25</v>
      </c>
      <c r="C35" s="47" t="s">
        <v>82</v>
      </c>
      <c r="D35" s="66" t="s">
        <v>26</v>
      </c>
      <c r="E35" s="103">
        <v>8216</v>
      </c>
      <c r="F35" s="96">
        <v>0</v>
      </c>
      <c r="G35" s="102">
        <f>5000</f>
        <v>5000</v>
      </c>
      <c r="H35" s="103">
        <v>375</v>
      </c>
      <c r="I35" s="98">
        <v>250</v>
      </c>
      <c r="J35" s="102">
        <v>4000</v>
      </c>
      <c r="K35" s="96">
        <v>0</v>
      </c>
      <c r="L35" s="96">
        <v>0</v>
      </c>
      <c r="M35" s="96">
        <v>0</v>
      </c>
      <c r="N35" s="99">
        <f t="shared" si="0"/>
        <v>17841</v>
      </c>
      <c r="O35" s="100">
        <v>3937.36</v>
      </c>
      <c r="P35" s="99">
        <f t="shared" si="1"/>
        <v>13903.64</v>
      </c>
      <c r="Q35" s="100">
        <v>0</v>
      </c>
      <c r="R35" s="100">
        <v>0</v>
      </c>
      <c r="S35" s="100">
        <v>0</v>
      </c>
      <c r="T35" s="55"/>
    </row>
    <row r="36" spans="2:20" s="56" customFormat="1" ht="16.5" customHeight="1" x14ac:dyDescent="0.2">
      <c r="B36" s="57">
        <v>26</v>
      </c>
      <c r="C36" s="48" t="s">
        <v>83</v>
      </c>
      <c r="D36" s="74" t="s">
        <v>32</v>
      </c>
      <c r="E36" s="98">
        <v>2315</v>
      </c>
      <c r="F36" s="96">
        <v>0</v>
      </c>
      <c r="G36" s="98">
        <v>1000</v>
      </c>
      <c r="H36" s="96">
        <v>0</v>
      </c>
      <c r="I36" s="98">
        <v>250</v>
      </c>
      <c r="J36" s="98">
        <v>600</v>
      </c>
      <c r="K36" s="98">
        <v>50</v>
      </c>
      <c r="L36" s="96">
        <v>0</v>
      </c>
      <c r="M36" s="96">
        <v>0</v>
      </c>
      <c r="N36" s="99">
        <f t="shared" si="0"/>
        <v>4215</v>
      </c>
      <c r="O36" s="100">
        <v>555.1</v>
      </c>
      <c r="P36" s="99">
        <f t="shared" si="1"/>
        <v>3659.9</v>
      </c>
      <c r="Q36" s="100">
        <v>0</v>
      </c>
      <c r="R36" s="100">
        <v>0</v>
      </c>
      <c r="S36" s="100">
        <v>0</v>
      </c>
      <c r="T36" s="55"/>
    </row>
    <row r="37" spans="2:20" s="77" customFormat="1" ht="16.5" customHeight="1" x14ac:dyDescent="0.25">
      <c r="B37" s="57">
        <v>27</v>
      </c>
      <c r="C37" s="48" t="s">
        <v>93</v>
      </c>
      <c r="D37" s="48" t="s">
        <v>32</v>
      </c>
      <c r="E37" s="102">
        <v>1575</v>
      </c>
      <c r="F37" s="96">
        <v>0</v>
      </c>
      <c r="G37" s="102">
        <v>1000</v>
      </c>
      <c r="H37" s="96">
        <v>0</v>
      </c>
      <c r="I37" s="98">
        <v>250</v>
      </c>
      <c r="J37" s="96">
        <v>600</v>
      </c>
      <c r="K37" s="96">
        <v>0</v>
      </c>
      <c r="L37" s="96">
        <v>0</v>
      </c>
      <c r="M37" s="96">
        <v>0</v>
      </c>
      <c r="N37" s="99">
        <f t="shared" si="0"/>
        <v>3425</v>
      </c>
      <c r="O37" s="99">
        <v>444.5</v>
      </c>
      <c r="P37" s="99">
        <f>+N37-O37</f>
        <v>2980.5</v>
      </c>
      <c r="Q37" s="100">
        <v>0</v>
      </c>
      <c r="R37" s="100">
        <v>0</v>
      </c>
      <c r="S37" s="100">
        <v>0</v>
      </c>
    </row>
    <row r="38" spans="2:20" s="56" customFormat="1" ht="16.5" customHeight="1" x14ac:dyDescent="0.2">
      <c r="B38" s="57">
        <v>28</v>
      </c>
      <c r="C38" s="48" t="s">
        <v>31</v>
      </c>
      <c r="D38" s="74" t="s">
        <v>32</v>
      </c>
      <c r="E38" s="98">
        <v>1575</v>
      </c>
      <c r="F38" s="96">
        <v>0</v>
      </c>
      <c r="G38" s="98">
        <v>1000</v>
      </c>
      <c r="H38" s="96">
        <v>0</v>
      </c>
      <c r="I38" s="98">
        <v>250</v>
      </c>
      <c r="J38" s="98">
        <v>600</v>
      </c>
      <c r="K38" s="108">
        <v>50</v>
      </c>
      <c r="L38" s="96">
        <v>0</v>
      </c>
      <c r="M38" s="96">
        <v>0</v>
      </c>
      <c r="N38" s="99">
        <f t="shared" si="0"/>
        <v>3475</v>
      </c>
      <c r="O38" s="99">
        <f>1491.14-1039.64</f>
        <v>451.5</v>
      </c>
      <c r="P38" s="99">
        <f t="shared" si="1"/>
        <v>3023.5</v>
      </c>
      <c r="Q38" s="100">
        <v>0</v>
      </c>
      <c r="R38" s="100">
        <v>0</v>
      </c>
      <c r="S38" s="100">
        <v>0</v>
      </c>
      <c r="T38" s="55"/>
    </row>
    <row r="39" spans="2:20" s="56" customFormat="1" ht="16.5" customHeight="1" x14ac:dyDescent="0.2">
      <c r="B39" s="57">
        <v>29</v>
      </c>
      <c r="C39" s="48" t="s">
        <v>84</v>
      </c>
      <c r="D39" s="74" t="s">
        <v>85</v>
      </c>
      <c r="E39" s="98">
        <v>1302</v>
      </c>
      <c r="F39" s="96">
        <v>0</v>
      </c>
      <c r="G39" s="98">
        <v>1000</v>
      </c>
      <c r="H39" s="96">
        <v>0</v>
      </c>
      <c r="I39" s="98">
        <v>250</v>
      </c>
      <c r="J39" s="98">
        <v>600</v>
      </c>
      <c r="K39" s="96">
        <v>0</v>
      </c>
      <c r="L39" s="96">
        <v>0</v>
      </c>
      <c r="M39" s="96">
        <v>0</v>
      </c>
      <c r="N39" s="99">
        <f t="shared" si="0"/>
        <v>3152</v>
      </c>
      <c r="O39" s="99">
        <v>406.28</v>
      </c>
      <c r="P39" s="99">
        <f t="shared" si="1"/>
        <v>2745.7200000000003</v>
      </c>
      <c r="Q39" s="100">
        <v>0</v>
      </c>
      <c r="R39" s="100">
        <v>0</v>
      </c>
      <c r="S39" s="100">
        <v>0</v>
      </c>
      <c r="T39" s="55"/>
    </row>
    <row r="40" spans="2:20" s="56" customFormat="1" ht="16.5" customHeight="1" x14ac:dyDescent="0.2">
      <c r="B40" s="57">
        <v>30</v>
      </c>
      <c r="C40" s="48" t="s">
        <v>86</v>
      </c>
      <c r="D40" s="74" t="s">
        <v>35</v>
      </c>
      <c r="E40" s="98">
        <v>1105</v>
      </c>
      <c r="F40" s="98">
        <v>200</v>
      </c>
      <c r="G40" s="98">
        <v>1000</v>
      </c>
      <c r="H40" s="96">
        <v>0</v>
      </c>
      <c r="I40" s="98">
        <v>250</v>
      </c>
      <c r="J40" s="98">
        <v>500</v>
      </c>
      <c r="K40" s="98">
        <v>50</v>
      </c>
      <c r="L40" s="96">
        <v>0</v>
      </c>
      <c r="M40" s="96">
        <v>0</v>
      </c>
      <c r="N40" s="99">
        <f t="shared" si="0"/>
        <v>3105</v>
      </c>
      <c r="O40" s="99">
        <f>1951.81-1552.11</f>
        <v>399.70000000000005</v>
      </c>
      <c r="P40" s="99">
        <f t="shared" si="1"/>
        <v>2705.3</v>
      </c>
      <c r="Q40" s="100">
        <v>0</v>
      </c>
      <c r="R40" s="100">
        <v>0</v>
      </c>
      <c r="S40" s="100">
        <v>0</v>
      </c>
      <c r="T40" s="55"/>
    </row>
    <row r="41" spans="2:20" s="56" customFormat="1" ht="16.5" customHeight="1" x14ac:dyDescent="0.2">
      <c r="B41" s="57">
        <v>31</v>
      </c>
      <c r="C41" s="48" t="s">
        <v>87</v>
      </c>
      <c r="D41" s="74" t="s">
        <v>30</v>
      </c>
      <c r="E41" s="98">
        <v>1698</v>
      </c>
      <c r="F41" s="96">
        <v>0</v>
      </c>
      <c r="G41" s="98">
        <v>1000</v>
      </c>
      <c r="H41" s="96">
        <v>0</v>
      </c>
      <c r="I41" s="98">
        <v>250</v>
      </c>
      <c r="J41" s="98">
        <v>600</v>
      </c>
      <c r="K41" s="98">
        <v>50</v>
      </c>
      <c r="L41" s="96">
        <v>0</v>
      </c>
      <c r="M41" s="96">
        <v>0</v>
      </c>
      <c r="N41" s="99">
        <f t="shared" si="0"/>
        <v>3598</v>
      </c>
      <c r="O41" s="99">
        <f>100.44+368.28</f>
        <v>468.71999999999997</v>
      </c>
      <c r="P41" s="99">
        <f t="shared" ref="P41:P49" si="3">N41-O41</f>
        <v>3129.28</v>
      </c>
      <c r="Q41" s="100">
        <v>0</v>
      </c>
      <c r="R41" s="100">
        <v>0</v>
      </c>
      <c r="S41" s="100">
        <v>0</v>
      </c>
    </row>
    <row r="42" spans="2:20" s="56" customFormat="1" ht="16.5" customHeight="1" x14ac:dyDescent="0.2">
      <c r="B42" s="57">
        <v>32</v>
      </c>
      <c r="C42" s="74" t="s">
        <v>145</v>
      </c>
      <c r="D42" s="76" t="s">
        <v>25</v>
      </c>
      <c r="E42" s="102">
        <v>10261</v>
      </c>
      <c r="F42" s="96"/>
      <c r="G42" s="102">
        <v>5000</v>
      </c>
      <c r="H42" s="96"/>
      <c r="I42" s="98">
        <v>250</v>
      </c>
      <c r="J42" s="96"/>
      <c r="K42" s="96"/>
      <c r="L42" s="96"/>
      <c r="M42" s="96"/>
      <c r="N42" s="99">
        <f t="shared" si="0"/>
        <v>15511</v>
      </c>
      <c r="O42" s="100">
        <v>3391.12</v>
      </c>
      <c r="P42" s="99">
        <f>+N42-O42</f>
        <v>12119.880000000001</v>
      </c>
      <c r="Q42" s="100">
        <v>0</v>
      </c>
      <c r="R42" s="100">
        <v>0</v>
      </c>
      <c r="S42" s="100">
        <v>0</v>
      </c>
    </row>
    <row r="43" spans="2:20" s="56" customFormat="1" ht="16.5" customHeight="1" x14ac:dyDescent="0.2">
      <c r="B43" s="57">
        <v>33</v>
      </c>
      <c r="C43" s="48" t="s">
        <v>28</v>
      </c>
      <c r="D43" s="66" t="s">
        <v>29</v>
      </c>
      <c r="E43" s="98">
        <v>1286</v>
      </c>
      <c r="F43" s="96">
        <v>0</v>
      </c>
      <c r="G43" s="98">
        <v>1000</v>
      </c>
      <c r="H43" s="96">
        <v>0</v>
      </c>
      <c r="I43" s="98">
        <v>250</v>
      </c>
      <c r="J43" s="114">
        <v>800</v>
      </c>
      <c r="K43" s="98">
        <v>35</v>
      </c>
      <c r="L43" s="96">
        <v>0</v>
      </c>
      <c r="M43" s="96">
        <v>0</v>
      </c>
      <c r="N43" s="99">
        <f t="shared" si="0"/>
        <v>3371</v>
      </c>
      <c r="O43" s="99">
        <f>93.63+343.31</f>
        <v>436.94</v>
      </c>
      <c r="P43" s="99">
        <f t="shared" si="3"/>
        <v>2934.06</v>
      </c>
      <c r="Q43" s="100">
        <v>0</v>
      </c>
      <c r="R43" s="100">
        <v>0</v>
      </c>
      <c r="S43" s="100">
        <v>0</v>
      </c>
    </row>
    <row r="44" spans="2:20" s="56" customFormat="1" ht="15.75" x14ac:dyDescent="0.2">
      <c r="B44" s="57">
        <v>34</v>
      </c>
      <c r="C44" s="48" t="s">
        <v>219</v>
      </c>
      <c r="D44" s="76" t="s">
        <v>25</v>
      </c>
      <c r="E44" s="115">
        <v>10261</v>
      </c>
      <c r="F44" s="116">
        <v>0</v>
      </c>
      <c r="G44" s="117">
        <v>5000</v>
      </c>
      <c r="H44" s="118"/>
      <c r="I44" s="118">
        <v>250</v>
      </c>
      <c r="J44" s="119">
        <v>4000</v>
      </c>
      <c r="K44" s="100"/>
      <c r="L44" s="119"/>
      <c r="M44" s="116"/>
      <c r="N44" s="99">
        <f t="shared" si="0"/>
        <v>19511</v>
      </c>
      <c r="O44" s="101">
        <v>4344.26</v>
      </c>
      <c r="P44" s="101">
        <f>+N44-O44</f>
        <v>15166.74</v>
      </c>
      <c r="Q44" s="100">
        <v>0</v>
      </c>
      <c r="R44" s="100">
        <v>0</v>
      </c>
      <c r="S44" s="100">
        <v>0</v>
      </c>
    </row>
    <row r="45" spans="2:20" s="56" customFormat="1" ht="15.75" x14ac:dyDescent="0.2">
      <c r="B45" s="57">
        <v>35</v>
      </c>
      <c r="C45" s="48" t="s">
        <v>220</v>
      </c>
      <c r="D45" s="76" t="s">
        <v>25</v>
      </c>
      <c r="E45" s="115">
        <v>10261</v>
      </c>
      <c r="F45" s="116">
        <v>0</v>
      </c>
      <c r="G45" s="117">
        <v>5000</v>
      </c>
      <c r="H45" s="118">
        <v>375</v>
      </c>
      <c r="I45" s="118">
        <v>250</v>
      </c>
      <c r="J45" s="119">
        <v>0</v>
      </c>
      <c r="K45" s="100">
        <v>0</v>
      </c>
      <c r="L45" s="119">
        <v>0</v>
      </c>
      <c r="M45" s="116">
        <v>0</v>
      </c>
      <c r="N45" s="99">
        <f t="shared" si="0"/>
        <v>15886</v>
      </c>
      <c r="O45" s="101">
        <v>3463.2</v>
      </c>
      <c r="P45" s="101">
        <f>+N45-O45</f>
        <v>12422.8</v>
      </c>
      <c r="Q45" s="100">
        <v>0</v>
      </c>
      <c r="R45" s="100">
        <v>0</v>
      </c>
      <c r="S45" s="100">
        <v>0</v>
      </c>
    </row>
    <row r="46" spans="2:20" s="56" customFormat="1" ht="16.5" customHeight="1" x14ac:dyDescent="0.2">
      <c r="B46" s="57">
        <v>36</v>
      </c>
      <c r="C46" s="48" t="s">
        <v>42</v>
      </c>
      <c r="D46" s="74" t="s">
        <v>37</v>
      </c>
      <c r="E46" s="98">
        <v>3525</v>
      </c>
      <c r="F46" s="96">
        <v>0</v>
      </c>
      <c r="G46" s="98">
        <v>1800</v>
      </c>
      <c r="H46" s="108">
        <v>375</v>
      </c>
      <c r="I46" s="98">
        <v>250</v>
      </c>
      <c r="J46" s="98">
        <v>1800</v>
      </c>
      <c r="K46" s="96">
        <v>0</v>
      </c>
      <c r="L46" s="96">
        <v>0</v>
      </c>
      <c r="M46" s="96">
        <v>0</v>
      </c>
      <c r="N46" s="99">
        <f t="shared" si="0"/>
        <v>7750</v>
      </c>
      <c r="O46" s="100">
        <v>1429.13</v>
      </c>
      <c r="P46" s="99">
        <f t="shared" si="3"/>
        <v>6320.87</v>
      </c>
      <c r="Q46" s="100">
        <v>0</v>
      </c>
      <c r="R46" s="100">
        <v>0</v>
      </c>
      <c r="S46" s="100">
        <v>0</v>
      </c>
    </row>
    <row r="47" spans="2:20" s="77" customFormat="1" ht="16.5" customHeight="1" x14ac:dyDescent="0.25">
      <c r="B47" s="57">
        <v>37</v>
      </c>
      <c r="C47" s="48" t="s">
        <v>92</v>
      </c>
      <c r="D47" s="48" t="s">
        <v>50</v>
      </c>
      <c r="E47" s="102">
        <f>1159</f>
        <v>1159</v>
      </c>
      <c r="F47" s="96">
        <v>0</v>
      </c>
      <c r="G47" s="102">
        <v>1000</v>
      </c>
      <c r="H47" s="96">
        <v>0</v>
      </c>
      <c r="I47" s="98">
        <v>250</v>
      </c>
      <c r="J47" s="96">
        <v>600</v>
      </c>
      <c r="K47" s="96">
        <v>0</v>
      </c>
      <c r="L47" s="96">
        <v>0</v>
      </c>
      <c r="M47" s="96">
        <v>0</v>
      </c>
      <c r="N47" s="99">
        <f t="shared" si="0"/>
        <v>3009</v>
      </c>
      <c r="O47" s="101">
        <v>386.26</v>
      </c>
      <c r="P47" s="99">
        <f t="shared" si="3"/>
        <v>2622.74</v>
      </c>
      <c r="Q47" s="100">
        <v>0</v>
      </c>
      <c r="R47" s="100">
        <v>0</v>
      </c>
      <c r="S47" s="100">
        <v>0</v>
      </c>
    </row>
    <row r="48" spans="2:20" s="56" customFormat="1" ht="16.5" customHeight="1" x14ac:dyDescent="0.2">
      <c r="B48" s="57">
        <v>38</v>
      </c>
      <c r="C48" s="48" t="s">
        <v>88</v>
      </c>
      <c r="D48" s="74" t="s">
        <v>33</v>
      </c>
      <c r="E48" s="98">
        <f>1701</f>
        <v>1701</v>
      </c>
      <c r="F48" s="96">
        <v>0</v>
      </c>
      <c r="G48" s="98">
        <f>1000</f>
        <v>1000</v>
      </c>
      <c r="H48" s="96">
        <v>0</v>
      </c>
      <c r="I48" s="98">
        <v>250</v>
      </c>
      <c r="J48" s="98">
        <v>800</v>
      </c>
      <c r="K48" s="98">
        <v>50</v>
      </c>
      <c r="L48" s="96">
        <v>0</v>
      </c>
      <c r="M48" s="96">
        <v>0</v>
      </c>
      <c r="N48" s="99">
        <f t="shared" si="0"/>
        <v>3801</v>
      </c>
      <c r="O48" s="99">
        <v>497.14</v>
      </c>
      <c r="P48" s="99">
        <f t="shared" si="3"/>
        <v>3303.86</v>
      </c>
      <c r="Q48" s="100">
        <v>0</v>
      </c>
      <c r="R48" s="100">
        <v>0</v>
      </c>
      <c r="S48" s="100">
        <v>0</v>
      </c>
    </row>
    <row r="49" spans="2:19" s="56" customFormat="1" ht="16.5" customHeight="1" x14ac:dyDescent="0.2">
      <c r="B49" s="57">
        <v>39</v>
      </c>
      <c r="C49" s="48" t="s">
        <v>89</v>
      </c>
      <c r="D49" s="74" t="s">
        <v>33</v>
      </c>
      <c r="E49" s="98">
        <v>1701</v>
      </c>
      <c r="F49" s="96">
        <v>0</v>
      </c>
      <c r="G49" s="98">
        <v>1000</v>
      </c>
      <c r="H49" s="96">
        <v>0</v>
      </c>
      <c r="I49" s="98">
        <v>250</v>
      </c>
      <c r="J49" s="98">
        <v>1000</v>
      </c>
      <c r="K49" s="96">
        <v>0</v>
      </c>
      <c r="L49" s="96">
        <v>0</v>
      </c>
      <c r="M49" s="96">
        <v>0</v>
      </c>
      <c r="N49" s="99">
        <f t="shared" si="0"/>
        <v>3951</v>
      </c>
      <c r="O49" s="100">
        <v>518.14</v>
      </c>
      <c r="P49" s="99">
        <f t="shared" si="3"/>
        <v>3432.86</v>
      </c>
      <c r="Q49" s="100">
        <v>0</v>
      </c>
      <c r="R49" s="100">
        <v>0</v>
      </c>
      <c r="S49" s="100">
        <v>0</v>
      </c>
    </row>
    <row r="50" spans="2:19" s="56" customFormat="1" ht="16.5" customHeight="1" x14ac:dyDescent="0.2">
      <c r="B50" s="57">
        <v>40</v>
      </c>
      <c r="C50" s="74" t="s">
        <v>49</v>
      </c>
      <c r="D50" s="74" t="s">
        <v>41</v>
      </c>
      <c r="E50" s="107">
        <f>6297</f>
        <v>6297</v>
      </c>
      <c r="F50" s="96">
        <v>0</v>
      </c>
      <c r="G50" s="98">
        <v>4000</v>
      </c>
      <c r="H50" s="96">
        <v>0</v>
      </c>
      <c r="I50" s="98">
        <v>250</v>
      </c>
      <c r="J50" s="96">
        <v>2000</v>
      </c>
      <c r="K50" s="96">
        <v>0</v>
      </c>
      <c r="L50" s="96">
        <v>0</v>
      </c>
      <c r="M50" s="96">
        <v>0</v>
      </c>
      <c r="N50" s="99">
        <f t="shared" si="0"/>
        <v>12547</v>
      </c>
      <c r="O50" s="101">
        <f>368.91+317.51+1844.55</f>
        <v>2530.9700000000003</v>
      </c>
      <c r="P50" s="99">
        <f>+N50-O50</f>
        <v>10016.029999999999</v>
      </c>
      <c r="Q50" s="100">
        <v>0</v>
      </c>
      <c r="R50" s="100">
        <v>0</v>
      </c>
      <c r="S50" s="100">
        <v>0</v>
      </c>
    </row>
    <row r="51" spans="2:19" s="56" customFormat="1" ht="16.5" customHeight="1" x14ac:dyDescent="0.2">
      <c r="B51" s="57">
        <v>41</v>
      </c>
      <c r="C51" s="74" t="s">
        <v>48</v>
      </c>
      <c r="D51" s="66" t="s">
        <v>25</v>
      </c>
      <c r="E51" s="106">
        <v>10261</v>
      </c>
      <c r="F51" s="96">
        <v>0</v>
      </c>
      <c r="G51" s="105">
        <v>5000</v>
      </c>
      <c r="H51" s="106">
        <f>(375)</f>
        <v>375</v>
      </c>
      <c r="I51" s="98">
        <v>250</v>
      </c>
      <c r="J51" s="105">
        <v>4000</v>
      </c>
      <c r="K51" s="96">
        <v>0</v>
      </c>
      <c r="L51" s="96">
        <v>0</v>
      </c>
      <c r="M51" s="96">
        <v>0</v>
      </c>
      <c r="N51" s="99">
        <f t="shared" si="0"/>
        <v>19886</v>
      </c>
      <c r="O51" s="100">
        <f>5186.91-770.11</f>
        <v>4416.8</v>
      </c>
      <c r="P51" s="99">
        <f>+N51-O51</f>
        <v>15469.2</v>
      </c>
      <c r="Q51" s="100">
        <v>0</v>
      </c>
      <c r="R51" s="100">
        <v>0</v>
      </c>
      <c r="S51" s="100">
        <v>0</v>
      </c>
    </row>
    <row r="52" spans="2:19" s="56" customFormat="1" ht="16.5" customHeight="1" x14ac:dyDescent="0.2">
      <c r="B52" s="57">
        <v>42</v>
      </c>
      <c r="C52" s="74" t="s">
        <v>135</v>
      </c>
      <c r="D52" s="76" t="s">
        <v>129</v>
      </c>
      <c r="E52" s="102">
        <f>6297</f>
        <v>6297</v>
      </c>
      <c r="F52" s="96"/>
      <c r="G52" s="102">
        <v>4000</v>
      </c>
      <c r="H52" s="96">
        <v>375</v>
      </c>
      <c r="I52" s="98">
        <v>250</v>
      </c>
      <c r="J52" s="96">
        <v>2000</v>
      </c>
      <c r="K52" s="96">
        <v>0</v>
      </c>
      <c r="L52" s="96">
        <v>0</v>
      </c>
      <c r="M52" s="96">
        <v>0</v>
      </c>
      <c r="N52" s="99">
        <f t="shared" si="0"/>
        <v>12922</v>
      </c>
      <c r="O52" s="101">
        <v>2784.16</v>
      </c>
      <c r="P52" s="99">
        <f>+N52-O52</f>
        <v>10137.84</v>
      </c>
      <c r="Q52" s="100">
        <v>0</v>
      </c>
      <c r="R52" s="100">
        <v>0</v>
      </c>
      <c r="S52" s="100">
        <v>0</v>
      </c>
    </row>
    <row r="53" spans="2:19" s="56" customFormat="1" ht="16.5" customHeight="1" x14ac:dyDescent="0.2">
      <c r="B53" s="57">
        <v>43</v>
      </c>
      <c r="C53" s="48" t="s">
        <v>90</v>
      </c>
      <c r="D53" s="74" t="s">
        <v>41</v>
      </c>
      <c r="E53" s="98">
        <v>6759</v>
      </c>
      <c r="F53" s="96">
        <v>0</v>
      </c>
      <c r="G53" s="98">
        <v>3000</v>
      </c>
      <c r="H53" s="108">
        <v>375</v>
      </c>
      <c r="I53" s="98">
        <v>250</v>
      </c>
      <c r="J53" s="98">
        <v>3000</v>
      </c>
      <c r="K53" s="96">
        <v>0</v>
      </c>
      <c r="L53" s="96">
        <v>0</v>
      </c>
      <c r="M53" s="96">
        <v>0</v>
      </c>
      <c r="N53" s="99">
        <f t="shared" si="0"/>
        <v>13384</v>
      </c>
      <c r="O53" s="100">
        <v>2715.95</v>
      </c>
      <c r="P53" s="99">
        <f>N53-O53</f>
        <v>10668.05</v>
      </c>
      <c r="Q53" s="100">
        <v>0</v>
      </c>
      <c r="R53" s="100">
        <v>0</v>
      </c>
      <c r="S53" s="100">
        <v>0</v>
      </c>
    </row>
    <row r="54" spans="2:19" s="56" customFormat="1" ht="16.5" customHeight="1" x14ac:dyDescent="0.2">
      <c r="B54" s="57">
        <v>44</v>
      </c>
      <c r="C54" s="74" t="s">
        <v>95</v>
      </c>
      <c r="D54" s="74" t="s">
        <v>37</v>
      </c>
      <c r="E54" s="98">
        <f>3525</f>
        <v>3525</v>
      </c>
      <c r="F54" s="96">
        <v>0</v>
      </c>
      <c r="G54" s="98">
        <v>1800</v>
      </c>
      <c r="H54" s="96">
        <v>375</v>
      </c>
      <c r="I54" s="98">
        <v>250</v>
      </c>
      <c r="J54" s="96">
        <v>1800</v>
      </c>
      <c r="K54" s="96">
        <v>0</v>
      </c>
      <c r="L54" s="96">
        <v>0</v>
      </c>
      <c r="M54" s="96">
        <v>0</v>
      </c>
      <c r="N54" s="99">
        <f t="shared" si="0"/>
        <v>7750</v>
      </c>
      <c r="O54" s="100">
        <v>1429.13</v>
      </c>
      <c r="P54" s="99">
        <f t="shared" si="1"/>
        <v>6320.87</v>
      </c>
      <c r="Q54" s="100">
        <v>0</v>
      </c>
      <c r="R54" s="130" t="s">
        <v>251</v>
      </c>
      <c r="S54" s="100">
        <v>0</v>
      </c>
    </row>
    <row r="55" spans="2:19" s="56" customFormat="1" ht="26.25" customHeight="1" x14ac:dyDescent="0.2">
      <c r="B55" s="57">
        <v>45</v>
      </c>
      <c r="C55" s="74" t="s">
        <v>38</v>
      </c>
      <c r="D55" s="74" t="s">
        <v>39</v>
      </c>
      <c r="E55" s="98">
        <f>2441</f>
        <v>2441</v>
      </c>
      <c r="F55" s="96">
        <v>0</v>
      </c>
      <c r="G55" s="98">
        <v>1000</v>
      </c>
      <c r="H55" s="96">
        <v>0</v>
      </c>
      <c r="I55" s="98">
        <v>250</v>
      </c>
      <c r="J55" s="96">
        <v>1000</v>
      </c>
      <c r="K55" s="108">
        <f>75</f>
        <v>75</v>
      </c>
      <c r="L55" s="96">
        <v>0</v>
      </c>
      <c r="M55" s="96">
        <v>0</v>
      </c>
      <c r="N55" s="99">
        <f t="shared" si="0"/>
        <v>4766</v>
      </c>
      <c r="O55" s="101">
        <f>742.66-60</f>
        <v>682.66</v>
      </c>
      <c r="P55" s="99">
        <f t="shared" si="1"/>
        <v>4083.34</v>
      </c>
      <c r="Q55" s="100">
        <v>0</v>
      </c>
      <c r="R55" s="100">
        <v>0</v>
      </c>
      <c r="S55" s="100">
        <v>0</v>
      </c>
    </row>
    <row r="56" spans="2:19" s="56" customFormat="1" ht="15.75" x14ac:dyDescent="0.2">
      <c r="B56" s="57">
        <v>46</v>
      </c>
      <c r="C56" s="80" t="s">
        <v>239</v>
      </c>
      <c r="D56" s="80" t="s">
        <v>25</v>
      </c>
      <c r="E56" s="98">
        <v>14895</v>
      </c>
      <c r="F56" s="96"/>
      <c r="G56" s="98">
        <v>7258.06</v>
      </c>
      <c r="H56" s="96">
        <v>544.35</v>
      </c>
      <c r="I56" s="98">
        <v>362.9</v>
      </c>
      <c r="J56" s="96">
        <v>5806.45</v>
      </c>
      <c r="K56" s="108"/>
      <c r="L56" s="96"/>
      <c r="M56" s="96"/>
      <c r="N56" s="99">
        <f t="shared" si="0"/>
        <v>28866.760000000002</v>
      </c>
      <c r="O56" s="101">
        <v>6132.21</v>
      </c>
      <c r="P56" s="99">
        <f>+N56-O56</f>
        <v>22734.550000000003</v>
      </c>
      <c r="Q56" s="100">
        <v>0</v>
      </c>
      <c r="R56" s="100">
        <v>0</v>
      </c>
      <c r="S56" s="100">
        <v>0</v>
      </c>
    </row>
    <row r="57" spans="2:19" s="56" customFormat="1" ht="15.75" x14ac:dyDescent="0.2">
      <c r="B57" s="57">
        <v>47</v>
      </c>
      <c r="C57" s="48" t="s">
        <v>126</v>
      </c>
      <c r="D57" s="76" t="s">
        <v>37</v>
      </c>
      <c r="E57" s="115">
        <v>3525</v>
      </c>
      <c r="F57" s="116"/>
      <c r="G57" s="117">
        <v>1800</v>
      </c>
      <c r="H57" s="118">
        <v>375</v>
      </c>
      <c r="I57" s="118">
        <v>250</v>
      </c>
      <c r="J57" s="119">
        <v>1800</v>
      </c>
      <c r="K57" s="100"/>
      <c r="L57" s="119"/>
      <c r="M57" s="116"/>
      <c r="N57" s="99">
        <f t="shared" si="0"/>
        <v>7750</v>
      </c>
      <c r="O57" s="101">
        <v>1429.13</v>
      </c>
      <c r="P57" s="118">
        <f>+N57-O57</f>
        <v>6320.87</v>
      </c>
      <c r="Q57" s="100">
        <v>0</v>
      </c>
      <c r="R57" s="100">
        <v>0</v>
      </c>
      <c r="S57" s="100">
        <v>0</v>
      </c>
    </row>
    <row r="58" spans="2:19" s="56" customFormat="1" ht="16.5" customHeight="1" x14ac:dyDescent="0.2">
      <c r="B58" s="57">
        <v>48</v>
      </c>
      <c r="C58" s="74" t="s">
        <v>96</v>
      </c>
      <c r="D58" s="76" t="s">
        <v>40</v>
      </c>
      <c r="E58" s="102">
        <v>6297</v>
      </c>
      <c r="F58" s="96">
        <v>0</v>
      </c>
      <c r="G58" s="102">
        <v>4000</v>
      </c>
      <c r="H58" s="96">
        <v>375</v>
      </c>
      <c r="I58" s="98">
        <v>250</v>
      </c>
      <c r="J58" s="96">
        <v>2000</v>
      </c>
      <c r="K58" s="96">
        <v>0</v>
      </c>
      <c r="L58" s="96">
        <v>0</v>
      </c>
      <c r="M58" s="96">
        <v>0</v>
      </c>
      <c r="N58" s="99">
        <f t="shared" si="0"/>
        <v>12922</v>
      </c>
      <c r="O58" s="100">
        <v>2784.16</v>
      </c>
      <c r="P58" s="99">
        <f t="shared" si="1"/>
        <v>10137.84</v>
      </c>
      <c r="Q58" s="100">
        <v>0</v>
      </c>
      <c r="R58" s="130" t="s">
        <v>254</v>
      </c>
      <c r="S58" s="100">
        <v>0</v>
      </c>
    </row>
    <row r="59" spans="2:19" s="56" customFormat="1" ht="16.5" customHeight="1" x14ac:dyDescent="0.2">
      <c r="B59" s="57">
        <v>49</v>
      </c>
      <c r="C59" s="74" t="s">
        <v>241</v>
      </c>
      <c r="D59" s="76" t="s">
        <v>25</v>
      </c>
      <c r="E59" s="102">
        <v>1026.0999999999999</v>
      </c>
      <c r="F59" s="96"/>
      <c r="G59" s="102">
        <v>500</v>
      </c>
      <c r="H59" s="96"/>
      <c r="I59" s="98">
        <v>25</v>
      </c>
      <c r="J59" s="96"/>
      <c r="K59" s="96"/>
      <c r="L59" s="96"/>
      <c r="M59" s="96"/>
      <c r="N59" s="99">
        <f t="shared" si="0"/>
        <v>1551.1</v>
      </c>
      <c r="O59" s="100">
        <v>735.43</v>
      </c>
      <c r="P59" s="99">
        <f>+N59-O59</f>
        <v>815.67</v>
      </c>
      <c r="Q59" s="100"/>
      <c r="R59" s="100"/>
      <c r="S59" s="100"/>
    </row>
    <row r="60" spans="2:19" ht="15.75" x14ac:dyDescent="0.2">
      <c r="C60"/>
      <c r="D60" s="85"/>
      <c r="E60" s="38"/>
      <c r="G60" s="38"/>
      <c r="N60" s="86"/>
    </row>
    <row r="61" spans="2:19" ht="12.75" customHeight="1" x14ac:dyDescent="0.2">
      <c r="C61" s="39" t="s">
        <v>175</v>
      </c>
      <c r="N61" s="38"/>
      <c r="O61" s="38"/>
      <c r="Q61" s="141"/>
    </row>
    <row r="62" spans="2:19" x14ac:dyDescent="0.2">
      <c r="C62" s="39" t="s">
        <v>240</v>
      </c>
      <c r="O62" s="7"/>
      <c r="Q62" s="141"/>
    </row>
    <row r="63" spans="2:19" x14ac:dyDescent="0.2">
      <c r="C63" s="39" t="s">
        <v>242</v>
      </c>
      <c r="N63" s="38"/>
      <c r="O63" s="38"/>
      <c r="Q63" s="141"/>
    </row>
    <row r="64" spans="2:19" x14ac:dyDescent="0.2">
      <c r="C64" s="39"/>
      <c r="O64" s="7"/>
      <c r="Q64" s="141"/>
    </row>
    <row r="65" spans="3:17" ht="11.25" customHeight="1" x14ac:dyDescent="0.2">
      <c r="C65" s="39"/>
      <c r="O65" s="7"/>
      <c r="Q65" s="141"/>
    </row>
    <row r="66" spans="3:17" x14ac:dyDescent="0.2">
      <c r="C66" s="39"/>
      <c r="O66" s="7"/>
      <c r="Q66" s="141"/>
    </row>
    <row r="67" spans="3:17" x14ac:dyDescent="0.2">
      <c r="C67" s="39"/>
      <c r="O67" s="7"/>
      <c r="Q67" s="141"/>
    </row>
    <row r="68" spans="3:17" x14ac:dyDescent="0.2">
      <c r="O68" s="7"/>
      <c r="Q68" s="141"/>
    </row>
    <row r="69" spans="3:17" x14ac:dyDescent="0.2">
      <c r="O69" s="7"/>
      <c r="Q69" s="73"/>
    </row>
    <row r="70" spans="3:17" x14ac:dyDescent="0.2">
      <c r="O70" s="7"/>
      <c r="Q70" s="73"/>
    </row>
    <row r="71" spans="3:17" x14ac:dyDescent="0.2">
      <c r="O71" s="7"/>
      <c r="Q71" s="73"/>
    </row>
    <row r="72" spans="3:17" x14ac:dyDescent="0.2">
      <c r="O72" s="7"/>
      <c r="Q72" s="73"/>
    </row>
    <row r="73" spans="3:17" x14ac:dyDescent="0.2">
      <c r="O73" s="7"/>
      <c r="Q73" s="73"/>
    </row>
    <row r="74" spans="3:17" x14ac:dyDescent="0.2">
      <c r="O74" s="7"/>
      <c r="Q74" s="73"/>
    </row>
    <row r="75" spans="3:17" x14ac:dyDescent="0.2">
      <c r="O75" s="7"/>
      <c r="Q75" s="73"/>
    </row>
    <row r="76" spans="3:17" x14ac:dyDescent="0.2">
      <c r="O76" s="7"/>
      <c r="Q76" s="73"/>
    </row>
    <row r="77" spans="3:17" x14ac:dyDescent="0.2">
      <c r="O77" s="7"/>
    </row>
    <row r="78" spans="3:17" x14ac:dyDescent="0.2">
      <c r="O78" s="7"/>
    </row>
    <row r="79" spans="3:17" x14ac:dyDescent="0.2">
      <c r="O79" s="7"/>
    </row>
    <row r="80" spans="3:17" x14ac:dyDescent="0.2">
      <c r="O80" s="7"/>
    </row>
    <row r="81" spans="15:15" x14ac:dyDescent="0.2">
      <c r="O81" s="7"/>
    </row>
    <row r="82" spans="15:15" x14ac:dyDescent="0.2">
      <c r="O82" s="7"/>
    </row>
    <row r="83" spans="15:15" x14ac:dyDescent="0.2">
      <c r="O83" s="7"/>
    </row>
    <row r="84" spans="15:15" x14ac:dyDescent="0.2">
      <c r="O84" s="7"/>
    </row>
    <row r="85" spans="15:15" x14ac:dyDescent="0.2">
      <c r="O85" s="7"/>
    </row>
    <row r="86" spans="15:15" x14ac:dyDescent="0.2">
      <c r="O86" s="7"/>
    </row>
    <row r="87" spans="15:15" x14ac:dyDescent="0.2">
      <c r="O87" s="7"/>
    </row>
    <row r="88" spans="15:15" x14ac:dyDescent="0.2">
      <c r="O88" s="7"/>
    </row>
    <row r="89" spans="15:15" x14ac:dyDescent="0.2">
      <c r="O89" s="7"/>
    </row>
    <row r="90" spans="15:15" x14ac:dyDescent="0.2">
      <c r="O90" s="7"/>
    </row>
    <row r="91" spans="15:15" x14ac:dyDescent="0.2">
      <c r="O91" s="7"/>
    </row>
    <row r="92" spans="15:15" x14ac:dyDescent="0.2">
      <c r="O92" s="7"/>
    </row>
    <row r="93" spans="15:15" x14ac:dyDescent="0.2">
      <c r="O93" s="7"/>
    </row>
    <row r="94" spans="15:15" x14ac:dyDescent="0.2">
      <c r="O94" s="7"/>
    </row>
    <row r="95" spans="15:15" x14ac:dyDescent="0.2">
      <c r="O95" s="7"/>
    </row>
    <row r="96" spans="15:15" x14ac:dyDescent="0.2">
      <c r="O96" s="7"/>
    </row>
    <row r="97" spans="15:15" x14ac:dyDescent="0.2">
      <c r="O97" s="7"/>
    </row>
    <row r="98" spans="15:15" x14ac:dyDescent="0.2">
      <c r="O98" s="7"/>
    </row>
    <row r="99" spans="15:15" x14ac:dyDescent="0.2">
      <c r="O99" s="7"/>
    </row>
    <row r="100" spans="15:15" x14ac:dyDescent="0.2">
      <c r="O100" s="7"/>
    </row>
    <row r="101" spans="15:15" x14ac:dyDescent="0.2">
      <c r="O101" s="7"/>
    </row>
    <row r="102" spans="15:15" x14ac:dyDescent="0.2">
      <c r="O102" s="7"/>
    </row>
    <row r="103" spans="15:15" x14ac:dyDescent="0.2">
      <c r="O103" s="7"/>
    </row>
    <row r="104" spans="15:15" x14ac:dyDescent="0.2">
      <c r="O104" s="7"/>
    </row>
    <row r="105" spans="15:15" x14ac:dyDescent="0.2">
      <c r="O105" s="7"/>
    </row>
    <row r="106" spans="15:15" x14ac:dyDescent="0.2">
      <c r="O106" s="7"/>
    </row>
    <row r="107" spans="15:15" x14ac:dyDescent="0.2">
      <c r="O107" s="7"/>
    </row>
    <row r="108" spans="15:15" x14ac:dyDescent="0.2">
      <c r="O108" s="7"/>
    </row>
    <row r="109" spans="15:15" x14ac:dyDescent="0.2">
      <c r="O109" s="7"/>
    </row>
    <row r="110" spans="15:15" x14ac:dyDescent="0.2">
      <c r="O110" s="7"/>
    </row>
    <row r="111" spans="15:15" x14ac:dyDescent="0.2">
      <c r="O111" s="7"/>
    </row>
    <row r="112" spans="15:15" x14ac:dyDescent="0.2">
      <c r="O112" s="7"/>
    </row>
    <row r="113" spans="15:15" x14ac:dyDescent="0.2">
      <c r="O113" s="7"/>
    </row>
    <row r="114" spans="15:15" x14ac:dyDescent="0.2">
      <c r="O114" s="7"/>
    </row>
    <row r="115" spans="15:15" x14ac:dyDescent="0.2">
      <c r="O115" s="7"/>
    </row>
    <row r="116" spans="15:15" x14ac:dyDescent="0.2">
      <c r="O116" s="7"/>
    </row>
    <row r="117" spans="15:15" x14ac:dyDescent="0.2">
      <c r="O117" s="7"/>
    </row>
    <row r="118" spans="15:15" x14ac:dyDescent="0.2">
      <c r="O118" s="7"/>
    </row>
    <row r="119" spans="15:15" x14ac:dyDescent="0.2">
      <c r="O119" s="7"/>
    </row>
    <row r="120" spans="15:15" x14ac:dyDescent="0.2">
      <c r="O120" s="7"/>
    </row>
    <row r="121" spans="15:15" x14ac:dyDescent="0.2">
      <c r="O121" s="7"/>
    </row>
    <row r="122" spans="15:15" x14ac:dyDescent="0.2">
      <c r="O122" s="7"/>
    </row>
    <row r="123" spans="15:15" x14ac:dyDescent="0.2">
      <c r="O123" s="7"/>
    </row>
    <row r="124" spans="15:15" x14ac:dyDescent="0.2">
      <c r="O124" s="7"/>
    </row>
  </sheetData>
  <protectedRanges>
    <protectedRange sqref="C20" name="Rango1_1_3_1_2_1_1_1_1_1_1_1_2_1"/>
  </protectedRanges>
  <autoFilter ref="B9:R58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7">
    <mergeCell ref="Q61:Q68"/>
    <mergeCell ref="B2:R2"/>
    <mergeCell ref="B3:R3"/>
    <mergeCell ref="B4:R4"/>
    <mergeCell ref="B5:R5"/>
    <mergeCell ref="B6:R6"/>
    <mergeCell ref="S9:S10"/>
    <mergeCell ref="B7:R7"/>
    <mergeCell ref="B9:B10"/>
    <mergeCell ref="D9:D10"/>
    <mergeCell ref="O9:O10"/>
    <mergeCell ref="E9:E10"/>
    <mergeCell ref="P9:P10"/>
    <mergeCell ref="C9:C10"/>
    <mergeCell ref="G9:N9"/>
    <mergeCell ref="Q9:Q10"/>
    <mergeCell ref="R9:R10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40" orientation="landscape" useFirstPageNumber="1" r:id="rId1"/>
  <headerFooter alignWithMargins="0"/>
  <rowBreaks count="1" manualBreakCount="1">
    <brk id="68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2:R131"/>
  <sheetViews>
    <sheetView topLeftCell="D1" zoomScaleNormal="100" workbookViewId="0">
      <selection activeCell="N11" sqref="N11"/>
    </sheetView>
  </sheetViews>
  <sheetFormatPr baseColWidth="10" defaultColWidth="11.5703125" defaultRowHeight="12.75" x14ac:dyDescent="0.2"/>
  <cols>
    <col min="2" max="2" width="5.42578125" customWidth="1"/>
    <col min="3" max="3" width="44.28515625" customWidth="1"/>
    <col min="4" max="4" width="33.140625" customWidth="1"/>
    <col min="5" max="5" width="13.140625" customWidth="1"/>
    <col min="6" max="6" width="11.85546875" customWidth="1"/>
    <col min="7" max="7" width="13.85546875" customWidth="1"/>
    <col min="8" max="9" width="11.85546875" customWidth="1"/>
    <col min="10" max="10" width="15.7109375" customWidth="1"/>
    <col min="11" max="14" width="15.42578125" customWidth="1"/>
    <col min="15" max="15" width="22.140625" style="2" customWidth="1"/>
    <col min="16" max="16" width="23.85546875" style="11" customWidth="1"/>
    <col min="17" max="17" width="24.140625" style="14" customWidth="1"/>
  </cols>
  <sheetData>
    <row r="2" spans="1:18" ht="19.5" customHeight="1" x14ac:dyDescent="0.3">
      <c r="C2" s="142" t="s">
        <v>0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8" ht="19.5" x14ac:dyDescent="0.3">
      <c r="B3" s="1"/>
      <c r="C3" s="143" t="s">
        <v>1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8" ht="15" x14ac:dyDescent="0.25">
      <c r="B4" s="144" t="s">
        <v>23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8" x14ac:dyDescent="0.2">
      <c r="B5" s="145" t="s">
        <v>7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8" ht="14.25" customHeight="1" x14ac:dyDescent="0.2">
      <c r="B6" s="145" t="s">
        <v>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8" ht="14.25" customHeight="1" x14ac:dyDescent="0.2">
      <c r="B7" s="146">
        <v>43585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5"/>
      <c r="R7" s="145"/>
    </row>
    <row r="8" spans="1:18" ht="13.5" thickBot="1" x14ac:dyDescent="0.25"/>
    <row r="9" spans="1:18" s="37" customFormat="1" ht="20.25" customHeight="1" x14ac:dyDescent="0.2">
      <c r="B9" s="135" t="s">
        <v>4</v>
      </c>
      <c r="C9" s="137" t="s">
        <v>22</v>
      </c>
      <c r="D9" s="137" t="s">
        <v>9</v>
      </c>
      <c r="E9" s="137" t="s">
        <v>10</v>
      </c>
      <c r="F9" s="137" t="s">
        <v>14</v>
      </c>
      <c r="G9" s="137"/>
      <c r="H9" s="137"/>
      <c r="I9" s="137"/>
      <c r="J9" s="137"/>
      <c r="K9" s="137" t="s">
        <v>12</v>
      </c>
      <c r="L9" s="137" t="s">
        <v>20</v>
      </c>
      <c r="M9" s="139" t="s">
        <v>173</v>
      </c>
      <c r="N9" s="92"/>
      <c r="O9" s="139" t="s">
        <v>72</v>
      </c>
      <c r="P9" s="139" t="s">
        <v>142</v>
      </c>
      <c r="Q9" s="150" t="s">
        <v>73</v>
      </c>
    </row>
    <row r="10" spans="1:18" s="10" customFormat="1" ht="36" customHeight="1" thickBot="1" x14ac:dyDescent="0.25">
      <c r="B10" s="149"/>
      <c r="C10" s="148"/>
      <c r="D10" s="148"/>
      <c r="E10" s="148"/>
      <c r="F10" s="82" t="s">
        <v>15</v>
      </c>
      <c r="G10" s="82" t="s">
        <v>17</v>
      </c>
      <c r="H10" s="82" t="s">
        <v>16</v>
      </c>
      <c r="I10" s="82" t="s">
        <v>11</v>
      </c>
      <c r="J10" s="82" t="s">
        <v>5</v>
      </c>
      <c r="K10" s="148"/>
      <c r="L10" s="148"/>
      <c r="M10" s="147"/>
      <c r="N10" s="93" t="s">
        <v>21</v>
      </c>
      <c r="O10" s="147"/>
      <c r="P10" s="147"/>
      <c r="Q10" s="151"/>
    </row>
    <row r="11" spans="1:18" s="41" customFormat="1" ht="30" customHeight="1" x14ac:dyDescent="0.2">
      <c r="B11" s="42">
        <v>1</v>
      </c>
      <c r="C11" s="43" t="s">
        <v>237</v>
      </c>
      <c r="D11" s="43" t="s">
        <v>218</v>
      </c>
      <c r="E11" s="44">
        <v>25000</v>
      </c>
      <c r="F11" s="44">
        <v>0</v>
      </c>
      <c r="G11" s="44">
        <v>0</v>
      </c>
      <c r="H11" s="44">
        <v>0</v>
      </c>
      <c r="I11" s="44">
        <v>250</v>
      </c>
      <c r="J11" s="44">
        <f>SUM(E11:I11)</f>
        <v>25250</v>
      </c>
      <c r="K11" s="44">
        <v>5675.13</v>
      </c>
      <c r="L11" s="44">
        <f>+J11-K11</f>
        <v>19574.87</v>
      </c>
      <c r="M11" s="44">
        <v>0</v>
      </c>
      <c r="N11" s="44"/>
      <c r="O11" s="44">
        <v>0</v>
      </c>
      <c r="P11" s="44">
        <v>0</v>
      </c>
      <c r="Q11" s="44">
        <v>0</v>
      </c>
      <c r="R11" s="45"/>
    </row>
    <row r="12" spans="1:18" s="22" customFormat="1" ht="15" x14ac:dyDescent="0.25">
      <c r="A12" s="16"/>
      <c r="B12" s="17"/>
      <c r="C12" s="18"/>
      <c r="D12" s="19"/>
      <c r="E12" s="20" t="s">
        <v>97</v>
      </c>
      <c r="F12" s="20"/>
      <c r="G12" s="20"/>
      <c r="H12" s="20"/>
      <c r="I12" s="20"/>
      <c r="J12" s="21"/>
      <c r="O12" s="23"/>
      <c r="P12" s="24"/>
      <c r="Q12" s="24"/>
    </row>
    <row r="13" spans="1:18" s="22" customFormat="1" ht="15" x14ac:dyDescent="0.25">
      <c r="C13" s="18"/>
      <c r="O13" s="23"/>
      <c r="P13" s="24"/>
      <c r="Q13" s="24"/>
    </row>
    <row r="14" spans="1:18" s="22" customFormat="1" ht="15" x14ac:dyDescent="0.25">
      <c r="J14" s="25">
        <f>+J13-J12</f>
        <v>0</v>
      </c>
      <c r="O14" s="23"/>
      <c r="P14" s="24"/>
      <c r="Q14" s="24"/>
    </row>
    <row r="15" spans="1:18" s="22" customFormat="1" ht="15" x14ac:dyDescent="0.25">
      <c r="O15" s="23"/>
      <c r="P15" s="24"/>
      <c r="Q15" s="24"/>
    </row>
    <row r="16" spans="1:18" s="22" customFormat="1" ht="15" x14ac:dyDescent="0.25">
      <c r="C16" s="39" t="s">
        <v>175</v>
      </c>
      <c r="O16" s="23"/>
      <c r="P16" s="24"/>
      <c r="Q16" s="24"/>
    </row>
    <row r="17" spans="3:17" s="22" customFormat="1" ht="15" x14ac:dyDescent="0.25">
      <c r="C17" s="4"/>
      <c r="O17" s="23"/>
      <c r="P17" s="24"/>
      <c r="Q17" s="24"/>
    </row>
    <row r="18" spans="3:17" s="22" customFormat="1" ht="15" x14ac:dyDescent="0.25">
      <c r="O18" s="23"/>
      <c r="P18" s="24"/>
      <c r="Q18" s="26"/>
    </row>
    <row r="19" spans="3:17" s="22" customFormat="1" ht="15" x14ac:dyDescent="0.25">
      <c r="O19" s="23"/>
      <c r="P19" s="24"/>
      <c r="Q19" s="24"/>
    </row>
    <row r="20" spans="3:17" s="22" customFormat="1" ht="15" x14ac:dyDescent="0.25">
      <c r="O20" s="23"/>
      <c r="P20" s="24"/>
      <c r="Q20" s="24"/>
    </row>
    <row r="21" spans="3:17" s="22" customFormat="1" ht="15" x14ac:dyDescent="0.25">
      <c r="O21" s="23"/>
      <c r="P21" s="24"/>
      <c r="Q21" s="24"/>
    </row>
    <row r="22" spans="3:17" s="22" customFormat="1" ht="15" x14ac:dyDescent="0.25">
      <c r="O22" s="23"/>
      <c r="P22" s="24"/>
      <c r="Q22" s="24"/>
    </row>
    <row r="23" spans="3:17" s="22" customFormat="1" ht="15" x14ac:dyDescent="0.25">
      <c r="O23" s="23"/>
      <c r="P23" s="24"/>
      <c r="Q23" s="24"/>
    </row>
    <row r="24" spans="3:17" s="22" customFormat="1" ht="15" x14ac:dyDescent="0.25">
      <c r="O24" s="23"/>
      <c r="P24" s="24"/>
      <c r="Q24" s="24"/>
    </row>
    <row r="25" spans="3:17" s="22" customFormat="1" ht="15" x14ac:dyDescent="0.25">
      <c r="O25" s="23"/>
      <c r="P25" s="24"/>
      <c r="Q25" s="24"/>
    </row>
    <row r="26" spans="3:17" s="22" customFormat="1" ht="15" x14ac:dyDescent="0.25">
      <c r="O26" s="23"/>
      <c r="P26" s="24"/>
      <c r="Q26" s="24"/>
    </row>
    <row r="27" spans="3:17" s="22" customFormat="1" ht="15" x14ac:dyDescent="0.25">
      <c r="O27" s="23"/>
      <c r="P27" s="24"/>
      <c r="Q27" s="24"/>
    </row>
    <row r="28" spans="3:17" s="22" customFormat="1" ht="15" x14ac:dyDescent="0.25">
      <c r="O28" s="23"/>
      <c r="P28" s="24"/>
      <c r="Q28" s="27"/>
    </row>
    <row r="29" spans="3:17" s="22" customFormat="1" ht="15" x14ac:dyDescent="0.25">
      <c r="O29" s="28"/>
      <c r="P29" s="24"/>
      <c r="Q29" s="24"/>
    </row>
    <row r="30" spans="3:17" s="22" customFormat="1" ht="15" x14ac:dyDescent="0.25">
      <c r="O30" s="23"/>
      <c r="P30" s="24"/>
      <c r="Q30" s="24"/>
    </row>
    <row r="31" spans="3:17" s="22" customFormat="1" ht="15" x14ac:dyDescent="0.25">
      <c r="O31" s="23"/>
      <c r="P31" s="24"/>
      <c r="Q31" s="24"/>
    </row>
    <row r="32" spans="3:17" s="22" customFormat="1" ht="15" x14ac:dyDescent="0.25">
      <c r="O32" s="23"/>
      <c r="P32" s="29"/>
      <c r="Q32" s="30"/>
    </row>
    <row r="33" spans="15:17" s="22" customFormat="1" ht="15" x14ac:dyDescent="0.25">
      <c r="O33" s="23"/>
      <c r="P33" s="24"/>
      <c r="Q33" s="24"/>
    </row>
    <row r="34" spans="15:17" s="22" customFormat="1" ht="15" x14ac:dyDescent="0.25">
      <c r="O34" s="23"/>
      <c r="P34" s="24"/>
      <c r="Q34" s="24"/>
    </row>
    <row r="35" spans="15:17" s="22" customFormat="1" ht="15" x14ac:dyDescent="0.25">
      <c r="O35" s="23"/>
      <c r="P35" s="24"/>
      <c r="Q35" s="24"/>
    </row>
    <row r="36" spans="15:17" s="22" customFormat="1" ht="15" x14ac:dyDescent="0.25">
      <c r="O36" s="23"/>
      <c r="P36" s="24"/>
      <c r="Q36" s="24"/>
    </row>
    <row r="37" spans="15:17" s="22" customFormat="1" ht="15" x14ac:dyDescent="0.25">
      <c r="O37" s="23"/>
      <c r="P37" s="24"/>
      <c r="Q37" s="24"/>
    </row>
    <row r="38" spans="15:17" s="22" customFormat="1" ht="15" x14ac:dyDescent="0.25">
      <c r="O38" s="23"/>
      <c r="P38" s="24"/>
      <c r="Q38" s="24"/>
    </row>
    <row r="39" spans="15:17" s="22" customFormat="1" ht="15" x14ac:dyDescent="0.25">
      <c r="O39" s="23"/>
      <c r="P39" s="24"/>
      <c r="Q39" s="24"/>
    </row>
    <row r="40" spans="15:17" s="22" customFormat="1" ht="15" x14ac:dyDescent="0.25">
      <c r="O40" s="23"/>
      <c r="P40" s="24"/>
      <c r="Q40" s="31"/>
    </row>
    <row r="41" spans="15:17" s="22" customFormat="1" ht="15" x14ac:dyDescent="0.25">
      <c r="O41" s="23"/>
      <c r="P41" s="24"/>
      <c r="Q41" s="24"/>
    </row>
    <row r="42" spans="15:17" s="22" customFormat="1" ht="15" x14ac:dyDescent="0.25">
      <c r="O42" s="23"/>
      <c r="P42" s="24"/>
      <c r="Q42" s="24"/>
    </row>
    <row r="43" spans="15:17" s="22" customFormat="1" ht="15" x14ac:dyDescent="0.25">
      <c r="O43" s="23"/>
      <c r="P43" s="24"/>
      <c r="Q43" s="24"/>
    </row>
    <row r="44" spans="15:17" s="22" customFormat="1" ht="15" x14ac:dyDescent="0.25">
      <c r="O44" s="23"/>
      <c r="P44" s="24"/>
      <c r="Q44" s="24"/>
    </row>
    <row r="45" spans="15:17" s="22" customFormat="1" ht="15" x14ac:dyDescent="0.25">
      <c r="O45" s="23"/>
      <c r="P45" s="24"/>
      <c r="Q45" s="24"/>
    </row>
    <row r="46" spans="15:17" s="22" customFormat="1" ht="15" x14ac:dyDescent="0.25">
      <c r="O46" s="23"/>
      <c r="P46" s="24"/>
      <c r="Q46" s="24"/>
    </row>
    <row r="47" spans="15:17" s="22" customFormat="1" ht="15" x14ac:dyDescent="0.25">
      <c r="O47" s="23"/>
      <c r="P47" s="24"/>
      <c r="Q47" s="24"/>
    </row>
    <row r="48" spans="15:17" s="22" customFormat="1" ht="15" x14ac:dyDescent="0.25">
      <c r="O48" s="23"/>
      <c r="P48" s="24"/>
      <c r="Q48" s="24"/>
    </row>
    <row r="49" spans="15:17" s="22" customFormat="1" ht="15" x14ac:dyDescent="0.25">
      <c r="O49" s="23"/>
      <c r="P49" s="24"/>
      <c r="Q49" s="24"/>
    </row>
    <row r="50" spans="15:17" s="22" customFormat="1" ht="15" x14ac:dyDescent="0.25">
      <c r="O50" s="23"/>
      <c r="P50" s="24"/>
      <c r="Q50" s="24"/>
    </row>
    <row r="51" spans="15:17" s="22" customFormat="1" ht="15" x14ac:dyDescent="0.25">
      <c r="O51" s="23"/>
      <c r="P51" s="24"/>
      <c r="Q51" s="24"/>
    </row>
    <row r="52" spans="15:17" s="22" customFormat="1" ht="15" x14ac:dyDescent="0.25">
      <c r="O52" s="23"/>
      <c r="P52" s="24"/>
      <c r="Q52" s="24"/>
    </row>
    <row r="53" spans="15:17" s="22" customFormat="1" ht="15" x14ac:dyDescent="0.25">
      <c r="O53" s="23"/>
      <c r="P53" s="24"/>
      <c r="Q53" s="24"/>
    </row>
    <row r="54" spans="15:17" s="22" customFormat="1" ht="15" x14ac:dyDescent="0.25">
      <c r="O54" s="23"/>
      <c r="P54" s="24"/>
      <c r="Q54" s="24"/>
    </row>
    <row r="55" spans="15:17" s="22" customFormat="1" ht="15" x14ac:dyDescent="0.25">
      <c r="O55" s="23"/>
      <c r="P55" s="24"/>
      <c r="Q55" s="24"/>
    </row>
    <row r="56" spans="15:17" s="22" customFormat="1" ht="15" x14ac:dyDescent="0.25">
      <c r="O56" s="23"/>
      <c r="P56" s="24"/>
      <c r="Q56" s="24"/>
    </row>
    <row r="57" spans="15:17" s="22" customFormat="1" ht="15" x14ac:dyDescent="0.25">
      <c r="O57" s="23"/>
      <c r="P57" s="24"/>
      <c r="Q57" s="24"/>
    </row>
    <row r="58" spans="15:17" s="22" customFormat="1" ht="15" x14ac:dyDescent="0.25">
      <c r="O58" s="23"/>
      <c r="P58" s="24"/>
      <c r="Q58" s="24"/>
    </row>
    <row r="59" spans="15:17" s="22" customFormat="1" ht="15" x14ac:dyDescent="0.25">
      <c r="O59" s="23"/>
      <c r="P59" s="24"/>
      <c r="Q59" s="24"/>
    </row>
    <row r="60" spans="15:17" s="22" customFormat="1" ht="15" x14ac:dyDescent="0.25">
      <c r="O60" s="32"/>
      <c r="P60" s="24"/>
      <c r="Q60" s="24"/>
    </row>
    <row r="61" spans="15:17" s="22" customFormat="1" ht="15" x14ac:dyDescent="0.25">
      <c r="O61" s="32"/>
      <c r="P61" s="24"/>
      <c r="Q61" s="24"/>
    </row>
    <row r="62" spans="15:17" s="22" customFormat="1" x14ac:dyDescent="0.2">
      <c r="O62" s="33"/>
      <c r="P62" s="34"/>
      <c r="Q62" s="35"/>
    </row>
    <row r="63" spans="15:17" s="22" customFormat="1" x14ac:dyDescent="0.2">
      <c r="O63" s="33"/>
      <c r="P63" s="34"/>
      <c r="Q63" s="35"/>
    </row>
    <row r="64" spans="15:17" s="22" customFormat="1" x14ac:dyDescent="0.2">
      <c r="O64" s="33"/>
      <c r="P64" s="34"/>
      <c r="Q64" s="35"/>
    </row>
    <row r="65" spans="15:17" s="22" customFormat="1" x14ac:dyDescent="0.2">
      <c r="O65" s="33"/>
      <c r="P65" s="34"/>
      <c r="Q65" s="35"/>
    </row>
    <row r="66" spans="15:17" s="22" customFormat="1" x14ac:dyDescent="0.2">
      <c r="O66" s="33"/>
      <c r="P66" s="34"/>
      <c r="Q66" s="35"/>
    </row>
    <row r="67" spans="15:17" s="22" customFormat="1" x14ac:dyDescent="0.2">
      <c r="O67" s="33"/>
      <c r="P67" s="34"/>
      <c r="Q67" s="35"/>
    </row>
    <row r="68" spans="15:17" s="22" customFormat="1" x14ac:dyDescent="0.2">
      <c r="O68" s="33"/>
      <c r="P68" s="34"/>
      <c r="Q68" s="35"/>
    </row>
    <row r="69" spans="15:17" s="22" customFormat="1" x14ac:dyDescent="0.2">
      <c r="O69" s="33"/>
      <c r="P69" s="34"/>
      <c r="Q69" s="35"/>
    </row>
    <row r="70" spans="15:17" s="22" customFormat="1" x14ac:dyDescent="0.2">
      <c r="O70" s="33"/>
      <c r="P70" s="34"/>
      <c r="Q70" s="35"/>
    </row>
    <row r="71" spans="15:17" s="22" customFormat="1" x14ac:dyDescent="0.2">
      <c r="O71" s="33"/>
      <c r="P71" s="34"/>
      <c r="Q71" s="35"/>
    </row>
    <row r="72" spans="15:17" s="22" customFormat="1" x14ac:dyDescent="0.2">
      <c r="O72" s="33"/>
      <c r="P72" s="34"/>
      <c r="Q72" s="35"/>
    </row>
    <row r="73" spans="15:17" s="22" customFormat="1" x14ac:dyDescent="0.2">
      <c r="O73" s="33"/>
      <c r="P73" s="34"/>
      <c r="Q73" s="35"/>
    </row>
    <row r="74" spans="15:17" s="22" customFormat="1" x14ac:dyDescent="0.2">
      <c r="O74" s="33"/>
      <c r="P74" s="34"/>
      <c r="Q74" s="35"/>
    </row>
    <row r="75" spans="15:17" s="22" customFormat="1" x14ac:dyDescent="0.2">
      <c r="O75" s="33"/>
      <c r="P75" s="34"/>
      <c r="Q75" s="35"/>
    </row>
    <row r="76" spans="15:17" s="22" customFormat="1" x14ac:dyDescent="0.2">
      <c r="O76" s="33"/>
      <c r="P76" s="34"/>
      <c r="Q76" s="35"/>
    </row>
    <row r="77" spans="15:17" s="22" customFormat="1" x14ac:dyDescent="0.2">
      <c r="O77" s="33"/>
      <c r="P77" s="34"/>
      <c r="Q77" s="35"/>
    </row>
    <row r="78" spans="15:17" s="22" customFormat="1" x14ac:dyDescent="0.2">
      <c r="O78" s="33"/>
      <c r="P78" s="34"/>
      <c r="Q78" s="35"/>
    </row>
    <row r="79" spans="15:17" s="22" customFormat="1" x14ac:dyDescent="0.2">
      <c r="O79" s="33"/>
      <c r="P79" s="34"/>
      <c r="Q79" s="35"/>
    </row>
    <row r="80" spans="15:17" s="22" customFormat="1" x14ac:dyDescent="0.2">
      <c r="O80" s="33"/>
      <c r="P80" s="34"/>
      <c r="Q80" s="35"/>
    </row>
    <row r="81" spans="15:17" s="22" customFormat="1" x14ac:dyDescent="0.2">
      <c r="O81" s="33"/>
      <c r="P81" s="34"/>
      <c r="Q81" s="35"/>
    </row>
    <row r="82" spans="15:17" s="22" customFormat="1" x14ac:dyDescent="0.2">
      <c r="O82" s="33"/>
      <c r="P82" s="34"/>
      <c r="Q82" s="35"/>
    </row>
    <row r="83" spans="15:17" s="22" customFormat="1" x14ac:dyDescent="0.2">
      <c r="O83" s="33"/>
      <c r="P83" s="34"/>
      <c r="Q83" s="35"/>
    </row>
    <row r="84" spans="15:17" s="22" customFormat="1" x14ac:dyDescent="0.2">
      <c r="O84" s="33"/>
      <c r="P84" s="34"/>
      <c r="Q84" s="35"/>
    </row>
    <row r="85" spans="15:17" s="22" customFormat="1" x14ac:dyDescent="0.2">
      <c r="O85" s="33"/>
      <c r="P85" s="34"/>
      <c r="Q85" s="35"/>
    </row>
    <row r="86" spans="15:17" s="22" customFormat="1" x14ac:dyDescent="0.2">
      <c r="O86" s="33"/>
      <c r="P86" s="34"/>
      <c r="Q86" s="35"/>
    </row>
    <row r="87" spans="15:17" s="22" customFormat="1" x14ac:dyDescent="0.2">
      <c r="O87" s="33"/>
      <c r="P87" s="34"/>
      <c r="Q87" s="35"/>
    </row>
    <row r="88" spans="15:17" s="22" customFormat="1" x14ac:dyDescent="0.2">
      <c r="O88" s="33"/>
      <c r="P88" s="34"/>
      <c r="Q88" s="35"/>
    </row>
    <row r="89" spans="15:17" s="22" customFormat="1" x14ac:dyDescent="0.2">
      <c r="O89" s="33"/>
      <c r="P89" s="34"/>
      <c r="Q89" s="35"/>
    </row>
    <row r="90" spans="15:17" s="22" customFormat="1" x14ac:dyDescent="0.2">
      <c r="O90" s="33"/>
      <c r="P90" s="34"/>
      <c r="Q90" s="35"/>
    </row>
    <row r="91" spans="15:17" s="22" customFormat="1" x14ac:dyDescent="0.2">
      <c r="O91" s="33"/>
      <c r="P91" s="34"/>
      <c r="Q91" s="35"/>
    </row>
    <row r="92" spans="15:17" s="22" customFormat="1" x14ac:dyDescent="0.2">
      <c r="O92" s="33"/>
      <c r="P92" s="34"/>
      <c r="Q92" s="35"/>
    </row>
    <row r="93" spans="15:17" s="22" customFormat="1" x14ac:dyDescent="0.2">
      <c r="O93" s="33"/>
      <c r="P93" s="34"/>
      <c r="Q93" s="35"/>
    </row>
    <row r="94" spans="15:17" s="22" customFormat="1" x14ac:dyDescent="0.2">
      <c r="O94" s="33"/>
      <c r="P94" s="34"/>
      <c r="Q94" s="35"/>
    </row>
    <row r="95" spans="15:17" s="22" customFormat="1" x14ac:dyDescent="0.2">
      <c r="O95" s="33"/>
      <c r="P95" s="34"/>
      <c r="Q95" s="35"/>
    </row>
    <row r="96" spans="15:17" s="22" customFormat="1" x14ac:dyDescent="0.2">
      <c r="O96" s="33"/>
      <c r="P96" s="34"/>
      <c r="Q96" s="35"/>
    </row>
    <row r="97" spans="15:17" s="22" customFormat="1" x14ac:dyDescent="0.2">
      <c r="O97" s="33"/>
      <c r="P97" s="34"/>
      <c r="Q97" s="35"/>
    </row>
    <row r="98" spans="15:17" s="22" customFormat="1" x14ac:dyDescent="0.2">
      <c r="O98" s="33"/>
      <c r="P98" s="34"/>
      <c r="Q98" s="35"/>
    </row>
    <row r="99" spans="15:17" s="22" customFormat="1" x14ac:dyDescent="0.2">
      <c r="O99" s="33"/>
      <c r="P99" s="34"/>
      <c r="Q99" s="35"/>
    </row>
    <row r="100" spans="15:17" s="22" customFormat="1" x14ac:dyDescent="0.2">
      <c r="O100" s="33"/>
      <c r="P100" s="34"/>
      <c r="Q100" s="35"/>
    </row>
    <row r="101" spans="15:17" s="22" customFormat="1" x14ac:dyDescent="0.2">
      <c r="O101" s="33"/>
      <c r="P101" s="34"/>
      <c r="Q101" s="35"/>
    </row>
    <row r="102" spans="15:17" s="22" customFormat="1" x14ac:dyDescent="0.2">
      <c r="O102" s="33"/>
      <c r="P102" s="34"/>
      <c r="Q102" s="35"/>
    </row>
    <row r="103" spans="15:17" s="22" customFormat="1" x14ac:dyDescent="0.2">
      <c r="O103" s="33"/>
      <c r="P103" s="34"/>
      <c r="Q103" s="35"/>
    </row>
    <row r="104" spans="15:17" s="22" customFormat="1" x14ac:dyDescent="0.2">
      <c r="O104" s="33"/>
      <c r="P104" s="34"/>
      <c r="Q104" s="35"/>
    </row>
    <row r="105" spans="15:17" s="22" customFormat="1" x14ac:dyDescent="0.2">
      <c r="O105" s="33"/>
      <c r="P105" s="34"/>
      <c r="Q105" s="35"/>
    </row>
    <row r="106" spans="15:17" s="22" customFormat="1" x14ac:dyDescent="0.2">
      <c r="O106" s="33"/>
      <c r="P106" s="34"/>
      <c r="Q106" s="35"/>
    </row>
    <row r="107" spans="15:17" s="22" customFormat="1" x14ac:dyDescent="0.2">
      <c r="O107" s="33"/>
      <c r="P107" s="34"/>
      <c r="Q107" s="35"/>
    </row>
    <row r="108" spans="15:17" s="22" customFormat="1" x14ac:dyDescent="0.2">
      <c r="O108" s="33"/>
      <c r="P108" s="34"/>
      <c r="Q108" s="35"/>
    </row>
    <row r="109" spans="15:17" s="22" customFormat="1" x14ac:dyDescent="0.2">
      <c r="O109" s="33"/>
      <c r="P109" s="34"/>
      <c r="Q109" s="35"/>
    </row>
    <row r="110" spans="15:17" s="22" customFormat="1" x14ac:dyDescent="0.2">
      <c r="O110" s="33"/>
      <c r="P110" s="34"/>
      <c r="Q110" s="35"/>
    </row>
    <row r="111" spans="15:17" s="22" customFormat="1" x14ac:dyDescent="0.2">
      <c r="O111" s="33"/>
      <c r="P111" s="34"/>
      <c r="Q111" s="35"/>
    </row>
    <row r="112" spans="15:17" s="22" customFormat="1" x14ac:dyDescent="0.2">
      <c r="O112" s="33"/>
      <c r="P112" s="34"/>
      <c r="Q112" s="35"/>
    </row>
    <row r="113" spans="15:17" s="22" customFormat="1" x14ac:dyDescent="0.2">
      <c r="O113" s="33"/>
      <c r="P113" s="34"/>
      <c r="Q113" s="35"/>
    </row>
    <row r="114" spans="15:17" s="22" customFormat="1" x14ac:dyDescent="0.2">
      <c r="O114" s="33"/>
      <c r="P114" s="34"/>
      <c r="Q114" s="35"/>
    </row>
    <row r="115" spans="15:17" s="22" customFormat="1" x14ac:dyDescent="0.2">
      <c r="O115" s="33"/>
      <c r="P115" s="34"/>
      <c r="Q115" s="35"/>
    </row>
    <row r="116" spans="15:17" s="22" customFormat="1" x14ac:dyDescent="0.2">
      <c r="O116" s="33"/>
      <c r="P116" s="34"/>
      <c r="Q116" s="35"/>
    </row>
    <row r="117" spans="15:17" s="22" customFormat="1" x14ac:dyDescent="0.2">
      <c r="O117" s="33"/>
      <c r="P117" s="34"/>
      <c r="Q117" s="35"/>
    </row>
    <row r="118" spans="15:17" s="22" customFormat="1" x14ac:dyDescent="0.2">
      <c r="O118" s="33"/>
      <c r="P118" s="34"/>
      <c r="Q118" s="35"/>
    </row>
    <row r="119" spans="15:17" s="22" customFormat="1" x14ac:dyDescent="0.2">
      <c r="O119" s="33"/>
      <c r="P119" s="34"/>
      <c r="Q119" s="35"/>
    </row>
    <row r="120" spans="15:17" s="22" customFormat="1" x14ac:dyDescent="0.2">
      <c r="O120" s="33"/>
      <c r="P120" s="34"/>
      <c r="Q120" s="35"/>
    </row>
    <row r="121" spans="15:17" s="22" customFormat="1" x14ac:dyDescent="0.2">
      <c r="O121" s="33"/>
      <c r="P121" s="34"/>
      <c r="Q121" s="35"/>
    </row>
    <row r="122" spans="15:17" s="22" customFormat="1" x14ac:dyDescent="0.2">
      <c r="O122" s="33"/>
      <c r="P122" s="34"/>
      <c r="Q122" s="35"/>
    </row>
    <row r="123" spans="15:17" s="22" customFormat="1" x14ac:dyDescent="0.2">
      <c r="O123" s="33"/>
      <c r="P123" s="34"/>
      <c r="Q123" s="35"/>
    </row>
    <row r="124" spans="15:17" s="22" customFormat="1" x14ac:dyDescent="0.2">
      <c r="O124" s="33"/>
      <c r="P124" s="34"/>
      <c r="Q124" s="35"/>
    </row>
    <row r="125" spans="15:17" s="22" customFormat="1" x14ac:dyDescent="0.2">
      <c r="O125" s="33"/>
      <c r="P125" s="34"/>
      <c r="Q125" s="35"/>
    </row>
    <row r="126" spans="15:17" s="22" customFormat="1" x14ac:dyDescent="0.2">
      <c r="O126" s="33"/>
      <c r="P126" s="34"/>
      <c r="Q126" s="35"/>
    </row>
    <row r="127" spans="15:17" s="22" customFormat="1" x14ac:dyDescent="0.2">
      <c r="O127" s="33"/>
      <c r="P127" s="34"/>
      <c r="Q127" s="35"/>
    </row>
    <row r="128" spans="15:17" s="22" customFormat="1" x14ac:dyDescent="0.2">
      <c r="O128" s="33"/>
      <c r="P128" s="34"/>
      <c r="Q128" s="35"/>
    </row>
    <row r="129" spans="15:17" s="22" customFormat="1" x14ac:dyDescent="0.2">
      <c r="O129" s="33"/>
      <c r="P129" s="34"/>
      <c r="Q129" s="35"/>
    </row>
    <row r="130" spans="15:17" s="22" customFormat="1" x14ac:dyDescent="0.2">
      <c r="O130" s="33"/>
      <c r="P130" s="34"/>
      <c r="Q130" s="35"/>
    </row>
    <row r="131" spans="15:17" s="22" customFormat="1" x14ac:dyDescent="0.2">
      <c r="O131" s="33"/>
      <c r="P131" s="34"/>
      <c r="Q131" s="35"/>
    </row>
  </sheetData>
  <protectedRanges>
    <protectedRange sqref="E11:Q11" name="Rango4_5_1_2_3_2_1"/>
  </protectedRanges>
  <mergeCells count="18">
    <mergeCell ref="B7:P7"/>
    <mergeCell ref="Q7:R7"/>
    <mergeCell ref="P9:P10"/>
    <mergeCell ref="E9:E10"/>
    <mergeCell ref="L9:L10"/>
    <mergeCell ref="B9:B10"/>
    <mergeCell ref="C9:C10"/>
    <mergeCell ref="D9:D10"/>
    <mergeCell ref="K9:K10"/>
    <mergeCell ref="O9:O10"/>
    <mergeCell ref="F9:J9"/>
    <mergeCell ref="Q9:Q10"/>
    <mergeCell ref="M9:M10"/>
    <mergeCell ref="C2:P2"/>
    <mergeCell ref="C3:P3"/>
    <mergeCell ref="B4:P4"/>
    <mergeCell ref="B5:P5"/>
    <mergeCell ref="B6:P6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4" firstPageNumber="0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S75"/>
  <sheetViews>
    <sheetView zoomScaleNormal="100" workbookViewId="0">
      <selection activeCell="B11" sqref="B11:B55"/>
    </sheetView>
  </sheetViews>
  <sheetFormatPr baseColWidth="10" defaultColWidth="11.5703125" defaultRowHeight="12.75" x14ac:dyDescent="0.2"/>
  <cols>
    <col min="1" max="1" width="2.85546875" customWidth="1"/>
    <col min="2" max="2" width="5.42578125" customWidth="1"/>
    <col min="3" max="3" width="53.42578125" customWidth="1"/>
    <col min="4" max="4" width="50.5703125" customWidth="1"/>
    <col min="5" max="5" width="16.85546875" customWidth="1"/>
    <col min="6" max="6" width="14.140625" customWidth="1"/>
    <col min="7" max="9" width="11.7109375" customWidth="1"/>
    <col min="10" max="10" width="10.7109375" customWidth="1"/>
    <col min="11" max="11" width="13.5703125" customWidth="1"/>
    <col min="12" max="12" width="17.85546875" style="2" customWidth="1"/>
    <col min="13" max="13" width="20.42578125" style="2" customWidth="1"/>
    <col min="14" max="14" width="20.42578125" customWidth="1"/>
    <col min="15" max="15" width="30.7109375" customWidth="1"/>
  </cols>
  <sheetData>
    <row r="2" spans="2:17" ht="19.5" customHeight="1" x14ac:dyDescent="0.3">
      <c r="C2" s="142" t="s">
        <v>0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2:17" ht="19.5" x14ac:dyDescent="0.3">
      <c r="B3" s="1"/>
      <c r="C3" s="143" t="s">
        <v>1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2:17" ht="19.5" customHeight="1" x14ac:dyDescent="0.25">
      <c r="B4" s="144" t="s">
        <v>23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2:17" x14ac:dyDescent="0.2">
      <c r="B5" s="145" t="s">
        <v>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2:17" ht="14.25" customHeight="1" x14ac:dyDescent="0.2">
      <c r="B6" s="145" t="s">
        <v>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2:17" ht="14.25" customHeight="1" x14ac:dyDescent="0.2">
      <c r="B7" s="134">
        <v>43585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2:17" ht="13.5" thickBot="1" x14ac:dyDescent="0.25"/>
    <row r="9" spans="2:17" s="8" customFormat="1" ht="12.75" customHeight="1" x14ac:dyDescent="0.2">
      <c r="B9" s="135" t="s">
        <v>4</v>
      </c>
      <c r="C9" s="137" t="s">
        <v>22</v>
      </c>
      <c r="D9" s="139" t="s">
        <v>9</v>
      </c>
      <c r="E9" s="137" t="s">
        <v>10</v>
      </c>
      <c r="F9" s="137" t="s">
        <v>14</v>
      </c>
      <c r="G9" s="137"/>
      <c r="H9" s="137"/>
      <c r="I9" s="137"/>
      <c r="J9" s="12"/>
      <c r="K9" s="12"/>
      <c r="L9" s="153" t="s">
        <v>12</v>
      </c>
      <c r="M9" s="153" t="s">
        <v>13</v>
      </c>
      <c r="N9" s="139" t="s">
        <v>144</v>
      </c>
      <c r="O9" s="150" t="s">
        <v>73</v>
      </c>
    </row>
    <row r="10" spans="2:17" s="8" customFormat="1" ht="39" thickBot="1" x14ac:dyDescent="0.25">
      <c r="B10" s="149"/>
      <c r="C10" s="138"/>
      <c r="D10" s="140"/>
      <c r="E10" s="138"/>
      <c r="F10" s="15" t="s">
        <v>15</v>
      </c>
      <c r="G10" s="15" t="s">
        <v>16</v>
      </c>
      <c r="H10" s="15" t="s">
        <v>11</v>
      </c>
      <c r="I10" s="15" t="s">
        <v>143</v>
      </c>
      <c r="J10" s="15" t="s">
        <v>21</v>
      </c>
      <c r="K10" s="15" t="s">
        <v>5</v>
      </c>
      <c r="L10" s="154"/>
      <c r="M10" s="154"/>
      <c r="N10" s="140"/>
      <c r="O10" s="152"/>
    </row>
    <row r="11" spans="2:17" s="56" customFormat="1" ht="15.75" x14ac:dyDescent="0.25">
      <c r="B11" s="46">
        <v>1</v>
      </c>
      <c r="C11" s="63" t="s">
        <v>152</v>
      </c>
      <c r="D11" s="64" t="s">
        <v>121</v>
      </c>
      <c r="E11" s="49">
        <v>2375</v>
      </c>
      <c r="F11" s="50">
        <v>1000</v>
      </c>
      <c r="G11" s="78">
        <v>0</v>
      </c>
      <c r="H11" s="51">
        <v>250</v>
      </c>
      <c r="I11" s="78">
        <v>0</v>
      </c>
      <c r="J11" s="78">
        <v>0</v>
      </c>
      <c r="K11" s="52">
        <f>SUM(E11:J11)</f>
        <v>3625</v>
      </c>
      <c r="L11" s="72">
        <v>472.5</v>
      </c>
      <c r="M11" s="61">
        <f t="shared" ref="M11:M53" si="0">+K11-L11</f>
        <v>3152.5</v>
      </c>
      <c r="N11" s="78">
        <v>0</v>
      </c>
      <c r="O11" s="78">
        <v>0</v>
      </c>
      <c r="P11" s="55"/>
      <c r="Q11" s="55"/>
    </row>
    <row r="12" spans="2:17" s="56" customFormat="1" ht="15.75" x14ac:dyDescent="0.25">
      <c r="B12" s="57">
        <v>2</v>
      </c>
      <c r="C12" s="58" t="s">
        <v>53</v>
      </c>
      <c r="D12" s="59" t="s">
        <v>54</v>
      </c>
      <c r="E12" s="49">
        <v>5095</v>
      </c>
      <c r="F12" s="50">
        <v>1800</v>
      </c>
      <c r="G12" s="78">
        <v>0</v>
      </c>
      <c r="H12" s="51">
        <v>250</v>
      </c>
      <c r="I12" s="78">
        <v>0</v>
      </c>
      <c r="J12" s="78">
        <v>0</v>
      </c>
      <c r="K12" s="52">
        <f t="shared" ref="K12:K55" si="1">SUM(E12:J12)</f>
        <v>7145</v>
      </c>
      <c r="L12" s="61">
        <f>3384.52-2178.4</f>
        <v>1206.1199999999999</v>
      </c>
      <c r="M12" s="61">
        <f t="shared" si="0"/>
        <v>5938.88</v>
      </c>
      <c r="N12" s="78">
        <v>0</v>
      </c>
      <c r="O12" s="78">
        <v>0</v>
      </c>
      <c r="P12" s="55"/>
      <c r="Q12" s="55"/>
    </row>
    <row r="13" spans="2:17" s="56" customFormat="1" ht="15.75" x14ac:dyDescent="0.25">
      <c r="B13" s="46">
        <v>3</v>
      </c>
      <c r="C13" s="62" t="s">
        <v>103</v>
      </c>
      <c r="D13" s="48" t="s">
        <v>54</v>
      </c>
      <c r="E13" s="49">
        <v>5095</v>
      </c>
      <c r="F13" s="50">
        <v>1800</v>
      </c>
      <c r="G13" s="78">
        <v>0</v>
      </c>
      <c r="H13" s="51">
        <v>250</v>
      </c>
      <c r="I13" s="78">
        <v>0</v>
      </c>
      <c r="J13" s="78">
        <v>0</v>
      </c>
      <c r="K13" s="52">
        <f t="shared" si="1"/>
        <v>7145</v>
      </c>
      <c r="L13" s="72">
        <v>1298.79</v>
      </c>
      <c r="M13" s="61">
        <f t="shared" si="0"/>
        <v>5846.21</v>
      </c>
      <c r="N13" s="78">
        <v>0</v>
      </c>
      <c r="O13" s="78">
        <v>0</v>
      </c>
      <c r="P13" s="55"/>
      <c r="Q13" s="55"/>
    </row>
    <row r="14" spans="2:17" s="56" customFormat="1" ht="15.75" x14ac:dyDescent="0.25">
      <c r="B14" s="46">
        <v>4</v>
      </c>
      <c r="C14" s="48" t="s">
        <v>119</v>
      </c>
      <c r="D14" s="66" t="s">
        <v>236</v>
      </c>
      <c r="E14" s="49">
        <v>5325</v>
      </c>
      <c r="F14" s="50">
        <v>1800</v>
      </c>
      <c r="G14" s="78">
        <v>0</v>
      </c>
      <c r="H14" s="51">
        <v>250</v>
      </c>
      <c r="I14" s="78">
        <v>0</v>
      </c>
      <c r="J14" s="78">
        <v>0</v>
      </c>
      <c r="K14" s="52">
        <f t="shared" si="1"/>
        <v>7375</v>
      </c>
      <c r="L14" s="72">
        <v>1252.58</v>
      </c>
      <c r="M14" s="61">
        <f t="shared" si="0"/>
        <v>6122.42</v>
      </c>
      <c r="N14" s="78">
        <v>0</v>
      </c>
      <c r="O14" s="78">
        <v>0</v>
      </c>
      <c r="P14" s="55"/>
      <c r="Q14" s="55"/>
    </row>
    <row r="15" spans="2:17" s="56" customFormat="1" ht="15.75" x14ac:dyDescent="0.25">
      <c r="B15" s="57">
        <v>5</v>
      </c>
      <c r="C15" s="58" t="s">
        <v>98</v>
      </c>
      <c r="D15" s="59" t="s">
        <v>57</v>
      </c>
      <c r="E15" s="49">
        <v>3241</v>
      </c>
      <c r="F15" s="60">
        <v>1000</v>
      </c>
      <c r="G15" s="78">
        <v>0</v>
      </c>
      <c r="H15" s="51">
        <v>250</v>
      </c>
      <c r="I15" s="78">
        <v>0</v>
      </c>
      <c r="J15" s="78">
        <v>0</v>
      </c>
      <c r="K15" s="52">
        <f t="shared" si="1"/>
        <v>4491</v>
      </c>
      <c r="L15" s="72">
        <v>636.15</v>
      </c>
      <c r="M15" s="61">
        <f t="shared" si="0"/>
        <v>3854.85</v>
      </c>
      <c r="N15" s="78">
        <v>0</v>
      </c>
      <c r="O15" s="78">
        <v>0</v>
      </c>
      <c r="P15" s="55"/>
      <c r="Q15" s="55"/>
    </row>
    <row r="16" spans="2:17" s="56" customFormat="1" ht="15.75" x14ac:dyDescent="0.25">
      <c r="B16" s="46">
        <v>6</v>
      </c>
      <c r="C16" s="58" t="s">
        <v>55</v>
      </c>
      <c r="D16" s="58" t="s">
        <v>52</v>
      </c>
      <c r="E16" s="49">
        <v>5325</v>
      </c>
      <c r="F16" s="50">
        <v>1800</v>
      </c>
      <c r="G16" s="78">
        <v>0</v>
      </c>
      <c r="H16" s="51">
        <v>250</v>
      </c>
      <c r="I16" s="78">
        <v>0</v>
      </c>
      <c r="J16" s="78">
        <v>0</v>
      </c>
      <c r="K16" s="52">
        <f t="shared" si="1"/>
        <v>7375</v>
      </c>
      <c r="L16" s="61">
        <f>3821.51-2473.17</f>
        <v>1348.3400000000001</v>
      </c>
      <c r="M16" s="61">
        <f t="shared" si="0"/>
        <v>6026.66</v>
      </c>
      <c r="N16" s="78">
        <v>0</v>
      </c>
      <c r="O16" s="78">
        <v>0</v>
      </c>
      <c r="P16" s="55"/>
      <c r="Q16" s="55"/>
    </row>
    <row r="17" spans="2:17" s="56" customFormat="1" ht="15.75" x14ac:dyDescent="0.25">
      <c r="B17" s="46">
        <v>7</v>
      </c>
      <c r="C17" s="58" t="s">
        <v>136</v>
      </c>
      <c r="D17" s="58" t="s">
        <v>52</v>
      </c>
      <c r="E17" s="49">
        <v>5325</v>
      </c>
      <c r="F17" s="50">
        <v>1800</v>
      </c>
      <c r="G17" s="78">
        <v>0</v>
      </c>
      <c r="H17" s="51">
        <v>250</v>
      </c>
      <c r="I17" s="78">
        <v>0</v>
      </c>
      <c r="J17" s="78">
        <v>0</v>
      </c>
      <c r="K17" s="52">
        <f t="shared" si="1"/>
        <v>7375</v>
      </c>
      <c r="L17" s="72">
        <v>1252.58</v>
      </c>
      <c r="M17" s="61">
        <f t="shared" si="0"/>
        <v>6122.42</v>
      </c>
      <c r="N17" s="78">
        <v>0</v>
      </c>
      <c r="O17" s="78">
        <v>0</v>
      </c>
      <c r="P17" s="55"/>
      <c r="Q17" s="55"/>
    </row>
    <row r="18" spans="2:17" s="56" customFormat="1" ht="15.75" x14ac:dyDescent="0.25">
      <c r="B18" s="57">
        <v>8</v>
      </c>
      <c r="C18" s="58" t="s">
        <v>176</v>
      </c>
      <c r="D18" s="58" t="s">
        <v>52</v>
      </c>
      <c r="E18" s="49">
        <v>5325</v>
      </c>
      <c r="F18" s="50">
        <v>1800</v>
      </c>
      <c r="G18" s="78">
        <v>0</v>
      </c>
      <c r="H18" s="51">
        <v>250</v>
      </c>
      <c r="I18" s="78">
        <v>0</v>
      </c>
      <c r="J18" s="78">
        <v>0</v>
      </c>
      <c r="K18" s="52">
        <f t="shared" si="1"/>
        <v>7375</v>
      </c>
      <c r="L18" s="72">
        <v>1348.34</v>
      </c>
      <c r="M18" s="61">
        <f t="shared" si="0"/>
        <v>6026.66</v>
      </c>
      <c r="N18" s="78">
        <v>0</v>
      </c>
      <c r="O18" s="78">
        <v>0</v>
      </c>
      <c r="P18" s="55"/>
      <c r="Q18" s="55"/>
    </row>
    <row r="19" spans="2:17" s="56" customFormat="1" ht="15.75" x14ac:dyDescent="0.25">
      <c r="B19" s="46">
        <v>9</v>
      </c>
      <c r="C19" s="58" t="s">
        <v>100</v>
      </c>
      <c r="D19" s="58" t="s">
        <v>52</v>
      </c>
      <c r="E19" s="49">
        <v>5325</v>
      </c>
      <c r="F19" s="50">
        <v>1800</v>
      </c>
      <c r="G19" s="78">
        <v>0</v>
      </c>
      <c r="H19" s="51">
        <v>250</v>
      </c>
      <c r="I19" s="78">
        <v>0</v>
      </c>
      <c r="J19" s="78">
        <v>0</v>
      </c>
      <c r="K19" s="52">
        <f t="shared" si="1"/>
        <v>7375</v>
      </c>
      <c r="L19" s="61">
        <v>1348.34</v>
      </c>
      <c r="M19" s="61">
        <f t="shared" si="0"/>
        <v>6026.66</v>
      </c>
      <c r="N19" s="78">
        <v>0</v>
      </c>
      <c r="O19" s="78">
        <v>0</v>
      </c>
      <c r="P19" s="55"/>
      <c r="Q19" s="55"/>
    </row>
    <row r="20" spans="2:17" s="56" customFormat="1" ht="15.75" x14ac:dyDescent="0.25">
      <c r="B20" s="46">
        <v>10</v>
      </c>
      <c r="C20" s="47" t="s">
        <v>71</v>
      </c>
      <c r="D20" s="48" t="s">
        <v>131</v>
      </c>
      <c r="E20" s="60">
        <f>3081</f>
        <v>3081</v>
      </c>
      <c r="F20" s="60">
        <v>1000</v>
      </c>
      <c r="G20" s="78">
        <v>0</v>
      </c>
      <c r="H20" s="51">
        <v>250</v>
      </c>
      <c r="I20" s="78">
        <v>0</v>
      </c>
      <c r="J20" s="78">
        <v>0</v>
      </c>
      <c r="K20" s="52">
        <f t="shared" si="1"/>
        <v>4331</v>
      </c>
      <c r="L20" s="72">
        <v>667</v>
      </c>
      <c r="M20" s="61">
        <f t="shared" si="0"/>
        <v>3664</v>
      </c>
      <c r="N20" s="78">
        <v>0</v>
      </c>
      <c r="O20" s="78">
        <v>0</v>
      </c>
      <c r="P20" s="55"/>
      <c r="Q20" s="55"/>
    </row>
    <row r="21" spans="2:17" s="56" customFormat="1" ht="15.75" x14ac:dyDescent="0.25">
      <c r="B21" s="57">
        <v>11</v>
      </c>
      <c r="C21" s="58" t="s">
        <v>69</v>
      </c>
      <c r="D21" s="58" t="s">
        <v>235</v>
      </c>
      <c r="E21" s="49">
        <v>5787</v>
      </c>
      <c r="F21" s="60">
        <v>1800</v>
      </c>
      <c r="G21" s="78">
        <v>0</v>
      </c>
      <c r="H21" s="51">
        <v>250</v>
      </c>
      <c r="I21" s="78">
        <v>0</v>
      </c>
      <c r="J21" s="78">
        <v>0</v>
      </c>
      <c r="K21" s="52">
        <f>SUM(E21:J21)</f>
        <v>7837</v>
      </c>
      <c r="L21" s="72">
        <v>1451.49</v>
      </c>
      <c r="M21" s="61">
        <f>+K21-L21</f>
        <v>6385.51</v>
      </c>
      <c r="N21" s="78">
        <v>0</v>
      </c>
      <c r="O21" s="78">
        <v>0</v>
      </c>
      <c r="P21" s="55"/>
      <c r="Q21" s="55"/>
    </row>
    <row r="22" spans="2:17" s="56" customFormat="1" ht="15.75" x14ac:dyDescent="0.25">
      <c r="B22" s="46">
        <v>12</v>
      </c>
      <c r="C22" s="54" t="s">
        <v>132</v>
      </c>
      <c r="D22" s="54" t="s">
        <v>56</v>
      </c>
      <c r="E22" s="49">
        <v>2920</v>
      </c>
      <c r="F22" s="51">
        <v>1000</v>
      </c>
      <c r="G22" s="78">
        <v>0</v>
      </c>
      <c r="H22" s="51">
        <v>250</v>
      </c>
      <c r="I22" s="78">
        <v>0</v>
      </c>
      <c r="J22" s="78">
        <v>0</v>
      </c>
      <c r="K22" s="52">
        <f t="shared" si="1"/>
        <v>4170</v>
      </c>
      <c r="L22" s="61">
        <f>1327.61-778.81</f>
        <v>548.79999999999995</v>
      </c>
      <c r="M22" s="61">
        <f t="shared" si="0"/>
        <v>3621.2</v>
      </c>
      <c r="N22" s="78">
        <v>0</v>
      </c>
      <c r="O22" s="78">
        <v>0</v>
      </c>
      <c r="P22" s="55"/>
      <c r="Q22" s="55"/>
    </row>
    <row r="23" spans="2:17" s="56" customFormat="1" ht="15.75" x14ac:dyDescent="0.25">
      <c r="B23" s="46">
        <v>13</v>
      </c>
      <c r="C23" s="47" t="s">
        <v>140</v>
      </c>
      <c r="D23" s="58" t="s">
        <v>137</v>
      </c>
      <c r="E23" s="49">
        <f>3081</f>
        <v>3081</v>
      </c>
      <c r="F23" s="50">
        <v>1000</v>
      </c>
      <c r="G23" s="78">
        <v>0</v>
      </c>
      <c r="H23" s="51">
        <v>250</v>
      </c>
      <c r="I23" s="78">
        <v>0</v>
      </c>
      <c r="J23" s="78">
        <v>0</v>
      </c>
      <c r="K23" s="52">
        <f t="shared" si="1"/>
        <v>4331</v>
      </c>
      <c r="L23" s="72">
        <v>667</v>
      </c>
      <c r="M23" s="61">
        <f t="shared" si="0"/>
        <v>3664</v>
      </c>
      <c r="N23" s="78">
        <v>0</v>
      </c>
      <c r="O23" s="78">
        <v>0</v>
      </c>
      <c r="P23" s="55"/>
      <c r="Q23" s="55"/>
    </row>
    <row r="24" spans="2:17" s="56" customFormat="1" ht="15.75" x14ac:dyDescent="0.25">
      <c r="B24" s="57">
        <v>14</v>
      </c>
      <c r="C24" s="48" t="s">
        <v>149</v>
      </c>
      <c r="D24" s="71" t="s">
        <v>147</v>
      </c>
      <c r="E24" s="60">
        <v>2375</v>
      </c>
      <c r="F24" s="50">
        <v>1000</v>
      </c>
      <c r="G24" s="78">
        <v>0</v>
      </c>
      <c r="H24" s="51">
        <v>250</v>
      </c>
      <c r="I24" s="78">
        <v>0</v>
      </c>
      <c r="J24" s="78">
        <v>0</v>
      </c>
      <c r="K24" s="52">
        <f t="shared" si="1"/>
        <v>3625</v>
      </c>
      <c r="L24" s="72">
        <v>517.86</v>
      </c>
      <c r="M24" s="61">
        <f t="shared" si="0"/>
        <v>3107.14</v>
      </c>
      <c r="N24" s="78">
        <v>0</v>
      </c>
      <c r="O24" s="78">
        <v>0</v>
      </c>
      <c r="P24" s="55"/>
      <c r="Q24" s="55"/>
    </row>
    <row r="25" spans="2:17" s="56" customFormat="1" ht="15.75" x14ac:dyDescent="0.25">
      <c r="B25" s="46">
        <v>15</v>
      </c>
      <c r="C25" s="47" t="s">
        <v>104</v>
      </c>
      <c r="D25" s="48" t="s">
        <v>58</v>
      </c>
      <c r="E25" s="49">
        <v>1668</v>
      </c>
      <c r="F25" s="60">
        <v>1000</v>
      </c>
      <c r="G25" s="78">
        <v>0</v>
      </c>
      <c r="H25" s="51">
        <v>250</v>
      </c>
      <c r="I25" s="51">
        <v>74.37</v>
      </c>
      <c r="J25" s="78">
        <v>0</v>
      </c>
      <c r="K25" s="52">
        <f t="shared" si="1"/>
        <v>2992.37</v>
      </c>
      <c r="L25" s="53">
        <f>1118.57-734.64</f>
        <v>383.92999999999995</v>
      </c>
      <c r="M25" s="61">
        <f t="shared" si="0"/>
        <v>2608.44</v>
      </c>
      <c r="N25" s="78">
        <v>0</v>
      </c>
      <c r="O25" s="78">
        <v>0</v>
      </c>
      <c r="P25" s="55"/>
      <c r="Q25" s="55"/>
    </row>
    <row r="26" spans="2:17" s="56" customFormat="1" ht="15.75" x14ac:dyDescent="0.25">
      <c r="B26" s="46">
        <v>16</v>
      </c>
      <c r="C26" s="62" t="s">
        <v>99</v>
      </c>
      <c r="D26" s="58" t="s">
        <v>58</v>
      </c>
      <c r="E26" s="49">
        <v>1668</v>
      </c>
      <c r="F26" s="60">
        <v>1000</v>
      </c>
      <c r="G26" s="78">
        <v>0</v>
      </c>
      <c r="H26" s="51">
        <v>250</v>
      </c>
      <c r="I26" s="51">
        <v>74.37</v>
      </c>
      <c r="J26" s="78">
        <v>0</v>
      </c>
      <c r="K26" s="52">
        <f t="shared" si="1"/>
        <v>2992.37</v>
      </c>
      <c r="L26" s="53">
        <v>383.93</v>
      </c>
      <c r="M26" s="61">
        <f t="shared" si="0"/>
        <v>2608.44</v>
      </c>
      <c r="N26" s="78">
        <v>0</v>
      </c>
      <c r="O26" s="78">
        <v>0</v>
      </c>
      <c r="P26" s="55"/>
      <c r="Q26" s="55"/>
    </row>
    <row r="27" spans="2:17" s="56" customFormat="1" ht="15.75" x14ac:dyDescent="0.25">
      <c r="B27" s="57">
        <v>17</v>
      </c>
      <c r="C27" s="62" t="s">
        <v>59</v>
      </c>
      <c r="D27" s="58" t="s">
        <v>58</v>
      </c>
      <c r="E27" s="49">
        <v>1668</v>
      </c>
      <c r="F27" s="50">
        <v>1000</v>
      </c>
      <c r="G27" s="78">
        <v>0</v>
      </c>
      <c r="H27" s="51">
        <v>250</v>
      </c>
      <c r="I27" s="51">
        <v>74.37</v>
      </c>
      <c r="J27" s="78">
        <v>0</v>
      </c>
      <c r="K27" s="52">
        <f t="shared" si="1"/>
        <v>2992.37</v>
      </c>
      <c r="L27" s="72">
        <v>383.93</v>
      </c>
      <c r="M27" s="61">
        <f t="shared" si="0"/>
        <v>2608.44</v>
      </c>
      <c r="N27" s="78">
        <v>0</v>
      </c>
      <c r="O27" s="78">
        <v>0</v>
      </c>
      <c r="P27" s="55"/>
      <c r="Q27" s="55"/>
    </row>
    <row r="28" spans="2:17" s="56" customFormat="1" ht="15.75" x14ac:dyDescent="0.25">
      <c r="B28" s="46">
        <v>18</v>
      </c>
      <c r="C28" s="58" t="s">
        <v>62</v>
      </c>
      <c r="D28" s="58" t="s">
        <v>63</v>
      </c>
      <c r="E28" s="49">
        <v>2375</v>
      </c>
      <c r="F28" s="60">
        <v>1000</v>
      </c>
      <c r="G28" s="78">
        <v>0</v>
      </c>
      <c r="H28" s="51">
        <v>250</v>
      </c>
      <c r="I28" s="78">
        <v>0</v>
      </c>
      <c r="J28" s="78">
        <v>0</v>
      </c>
      <c r="K28" s="52">
        <f t="shared" si="1"/>
        <v>3625</v>
      </c>
      <c r="L28" s="72">
        <v>472.5</v>
      </c>
      <c r="M28" s="61">
        <f t="shared" si="0"/>
        <v>3152.5</v>
      </c>
      <c r="N28" s="78">
        <v>0</v>
      </c>
      <c r="O28" s="78">
        <v>0</v>
      </c>
      <c r="P28" s="55"/>
      <c r="Q28" s="55"/>
    </row>
    <row r="29" spans="2:17" s="56" customFormat="1" ht="15.75" x14ac:dyDescent="0.25">
      <c r="B29" s="46">
        <v>19</v>
      </c>
      <c r="C29" s="68" t="s">
        <v>120</v>
      </c>
      <c r="D29" s="54" t="s">
        <v>63</v>
      </c>
      <c r="E29" s="49">
        <v>2375</v>
      </c>
      <c r="F29" s="50">
        <v>1000</v>
      </c>
      <c r="G29" s="78">
        <v>0</v>
      </c>
      <c r="H29" s="51">
        <v>250</v>
      </c>
      <c r="I29" s="78">
        <v>0</v>
      </c>
      <c r="J29" s="78">
        <v>0</v>
      </c>
      <c r="K29" s="52">
        <f t="shared" si="1"/>
        <v>3625</v>
      </c>
      <c r="L29" s="72">
        <v>472.5</v>
      </c>
      <c r="M29" s="61">
        <f t="shared" si="0"/>
        <v>3152.5</v>
      </c>
      <c r="N29" s="78">
        <v>0</v>
      </c>
      <c r="O29" s="78">
        <v>0</v>
      </c>
      <c r="P29" s="55"/>
      <c r="Q29" s="55"/>
    </row>
    <row r="30" spans="2:17" s="56" customFormat="1" ht="15.75" x14ac:dyDescent="0.25">
      <c r="B30" s="57">
        <v>20</v>
      </c>
      <c r="C30" s="62" t="s">
        <v>146</v>
      </c>
      <c r="D30" s="54" t="s">
        <v>118</v>
      </c>
      <c r="E30" s="49">
        <v>3241</v>
      </c>
      <c r="F30" s="50">
        <v>1000</v>
      </c>
      <c r="G30" s="78">
        <v>0</v>
      </c>
      <c r="H30" s="51">
        <v>250</v>
      </c>
      <c r="I30" s="78">
        <v>0</v>
      </c>
      <c r="J30" s="78">
        <v>0</v>
      </c>
      <c r="K30" s="52">
        <f t="shared" si="1"/>
        <v>4491</v>
      </c>
      <c r="L30" s="72">
        <v>636.15</v>
      </c>
      <c r="M30" s="61">
        <f t="shared" si="0"/>
        <v>3854.85</v>
      </c>
      <c r="N30" s="78">
        <v>0</v>
      </c>
      <c r="O30" s="78">
        <v>0</v>
      </c>
      <c r="P30" s="55"/>
      <c r="Q30" s="55"/>
    </row>
    <row r="31" spans="2:17" s="56" customFormat="1" ht="15.75" x14ac:dyDescent="0.25">
      <c r="B31" s="46">
        <v>21</v>
      </c>
      <c r="C31" s="47" t="s">
        <v>114</v>
      </c>
      <c r="D31" s="48" t="s">
        <v>115</v>
      </c>
      <c r="E31" s="49">
        <v>3241</v>
      </c>
      <c r="F31" s="60">
        <v>1000</v>
      </c>
      <c r="G31" s="78">
        <v>0</v>
      </c>
      <c r="H31" s="51">
        <v>250</v>
      </c>
      <c r="I31" s="78">
        <v>0</v>
      </c>
      <c r="J31" s="78">
        <v>0</v>
      </c>
      <c r="K31" s="52">
        <f t="shared" si="1"/>
        <v>4491</v>
      </c>
      <c r="L31" s="72">
        <f>1832.1-1195.95</f>
        <v>636.14999999999986</v>
      </c>
      <c r="M31" s="61">
        <f t="shared" si="0"/>
        <v>3854.8500000000004</v>
      </c>
      <c r="N31" s="78">
        <v>0</v>
      </c>
      <c r="O31" s="78">
        <v>0</v>
      </c>
      <c r="P31" s="55"/>
      <c r="Q31" s="55"/>
    </row>
    <row r="32" spans="2:17" s="56" customFormat="1" ht="15.75" x14ac:dyDescent="0.25">
      <c r="B32" s="46">
        <v>22</v>
      </c>
      <c r="C32" s="68" t="s">
        <v>141</v>
      </c>
      <c r="D32" s="54" t="s">
        <v>66</v>
      </c>
      <c r="E32" s="60">
        <f>3081</f>
        <v>3081</v>
      </c>
      <c r="F32" s="60">
        <v>1000</v>
      </c>
      <c r="G32" s="78">
        <v>0</v>
      </c>
      <c r="H32" s="51">
        <v>250</v>
      </c>
      <c r="I32" s="78">
        <v>0</v>
      </c>
      <c r="J32" s="78">
        <v>0</v>
      </c>
      <c r="K32" s="52">
        <f t="shared" si="1"/>
        <v>4331</v>
      </c>
      <c r="L32" s="72">
        <v>612.15</v>
      </c>
      <c r="M32" s="61">
        <f t="shared" si="0"/>
        <v>3718.85</v>
      </c>
      <c r="N32" s="78">
        <v>0</v>
      </c>
      <c r="O32" s="78">
        <v>0</v>
      </c>
      <c r="P32" s="55"/>
      <c r="Q32" s="55"/>
    </row>
    <row r="33" spans="2:17" s="56" customFormat="1" ht="15.75" x14ac:dyDescent="0.25">
      <c r="B33" s="57">
        <v>23</v>
      </c>
      <c r="C33" s="47" t="s">
        <v>105</v>
      </c>
      <c r="D33" s="58" t="s">
        <v>67</v>
      </c>
      <c r="E33" s="49">
        <v>1668</v>
      </c>
      <c r="F33" s="60">
        <v>1000</v>
      </c>
      <c r="G33" s="78">
        <v>0</v>
      </c>
      <c r="H33" s="51">
        <v>250</v>
      </c>
      <c r="I33" s="51">
        <v>74.37</v>
      </c>
      <c r="J33" s="78">
        <v>0</v>
      </c>
      <c r="K33" s="52">
        <f t="shared" si="1"/>
        <v>2992.37</v>
      </c>
      <c r="L33" s="72">
        <v>383.93</v>
      </c>
      <c r="M33" s="61">
        <f t="shared" si="0"/>
        <v>2608.44</v>
      </c>
      <c r="N33" s="78">
        <v>0</v>
      </c>
      <c r="O33" s="78">
        <v>0</v>
      </c>
      <c r="P33" s="55"/>
      <c r="Q33" s="55"/>
    </row>
    <row r="34" spans="2:17" s="56" customFormat="1" ht="15.75" x14ac:dyDescent="0.25">
      <c r="B34" s="46">
        <v>24</v>
      </c>
      <c r="C34" s="62" t="s">
        <v>117</v>
      </c>
      <c r="D34" s="54" t="s">
        <v>54</v>
      </c>
      <c r="E34" s="49">
        <v>5095</v>
      </c>
      <c r="F34" s="50">
        <v>1800</v>
      </c>
      <c r="G34" s="78">
        <v>0</v>
      </c>
      <c r="H34" s="51">
        <v>250</v>
      </c>
      <c r="I34" s="78">
        <v>0</v>
      </c>
      <c r="J34" s="78">
        <v>0</v>
      </c>
      <c r="K34" s="52">
        <f t="shared" si="1"/>
        <v>7145</v>
      </c>
      <c r="L34" s="72">
        <v>1206.1199999999999</v>
      </c>
      <c r="M34" s="61">
        <f t="shared" si="0"/>
        <v>5938.88</v>
      </c>
      <c r="N34" s="78">
        <v>0</v>
      </c>
      <c r="O34" s="78">
        <v>0</v>
      </c>
      <c r="P34" s="55"/>
      <c r="Q34" s="55"/>
    </row>
    <row r="35" spans="2:17" s="56" customFormat="1" ht="15.75" x14ac:dyDescent="0.25">
      <c r="B35" s="46">
        <v>25</v>
      </c>
      <c r="C35" s="47" t="s">
        <v>106</v>
      </c>
      <c r="D35" s="58" t="s">
        <v>68</v>
      </c>
      <c r="E35" s="49">
        <v>1628</v>
      </c>
      <c r="F35" s="60">
        <v>1000</v>
      </c>
      <c r="G35" s="78">
        <v>0</v>
      </c>
      <c r="H35" s="51">
        <v>250</v>
      </c>
      <c r="I35" s="51">
        <v>114.37</v>
      </c>
      <c r="J35" s="78">
        <v>0</v>
      </c>
      <c r="K35" s="52">
        <f t="shared" si="1"/>
        <v>2992.37</v>
      </c>
      <c r="L35" s="72">
        <v>383.93</v>
      </c>
      <c r="M35" s="61">
        <f t="shared" si="0"/>
        <v>2608.44</v>
      </c>
      <c r="N35" s="78">
        <v>0</v>
      </c>
      <c r="O35" s="78">
        <v>0</v>
      </c>
      <c r="P35" s="55"/>
      <c r="Q35" s="55"/>
    </row>
    <row r="36" spans="2:17" s="56" customFormat="1" ht="15.75" x14ac:dyDescent="0.25">
      <c r="B36" s="57">
        <v>26</v>
      </c>
      <c r="C36" s="47" t="s">
        <v>107</v>
      </c>
      <c r="D36" s="48" t="s">
        <v>108</v>
      </c>
      <c r="E36" s="49">
        <v>1668</v>
      </c>
      <c r="F36" s="60">
        <v>1000</v>
      </c>
      <c r="G36" s="78">
        <v>0</v>
      </c>
      <c r="H36" s="51">
        <v>250</v>
      </c>
      <c r="I36" s="51">
        <v>74.37</v>
      </c>
      <c r="J36" s="78">
        <v>0</v>
      </c>
      <c r="K36" s="52">
        <f t="shared" si="1"/>
        <v>2992.37</v>
      </c>
      <c r="L36" s="72">
        <v>383.93</v>
      </c>
      <c r="M36" s="61">
        <f t="shared" si="0"/>
        <v>2608.44</v>
      </c>
      <c r="N36" s="78">
        <v>0</v>
      </c>
      <c r="O36" s="78">
        <v>0</v>
      </c>
      <c r="P36" s="55"/>
      <c r="Q36" s="55"/>
    </row>
    <row r="37" spans="2:17" s="56" customFormat="1" ht="15.75" x14ac:dyDescent="0.25">
      <c r="B37" s="46">
        <v>27</v>
      </c>
      <c r="C37" s="47" t="s">
        <v>177</v>
      </c>
      <c r="D37" s="58" t="s">
        <v>51</v>
      </c>
      <c r="E37" s="49">
        <v>3241</v>
      </c>
      <c r="F37" s="60">
        <v>1000</v>
      </c>
      <c r="G37" s="78">
        <v>0</v>
      </c>
      <c r="H37" s="51">
        <v>250</v>
      </c>
      <c r="I37" s="78">
        <v>0</v>
      </c>
      <c r="J37" s="78">
        <v>0</v>
      </c>
      <c r="K37" s="52">
        <f t="shared" si="1"/>
        <v>4491</v>
      </c>
      <c r="L37" s="72">
        <v>636.15</v>
      </c>
      <c r="M37" s="61">
        <f t="shared" si="0"/>
        <v>3854.85</v>
      </c>
      <c r="N37" s="78">
        <v>0</v>
      </c>
      <c r="O37" s="78">
        <v>0</v>
      </c>
      <c r="P37" s="55"/>
      <c r="Q37" s="55"/>
    </row>
    <row r="38" spans="2:17" s="56" customFormat="1" ht="15.75" x14ac:dyDescent="0.25">
      <c r="B38" s="46">
        <v>28</v>
      </c>
      <c r="C38" s="47" t="s">
        <v>139</v>
      </c>
      <c r="D38" s="58" t="s">
        <v>64</v>
      </c>
      <c r="E38" s="49">
        <v>5325</v>
      </c>
      <c r="F38" s="50">
        <v>1800</v>
      </c>
      <c r="G38" s="78">
        <v>0</v>
      </c>
      <c r="H38" s="51">
        <v>250</v>
      </c>
      <c r="I38" s="78">
        <v>0</v>
      </c>
      <c r="J38" s="78">
        <v>0</v>
      </c>
      <c r="K38" s="52">
        <f t="shared" si="1"/>
        <v>7375</v>
      </c>
      <c r="L38" s="72">
        <v>1348.34</v>
      </c>
      <c r="M38" s="61">
        <f t="shared" si="0"/>
        <v>6026.66</v>
      </c>
      <c r="N38" s="78">
        <v>0</v>
      </c>
      <c r="O38" s="78">
        <v>0</v>
      </c>
      <c r="P38" s="55"/>
      <c r="Q38" s="55"/>
    </row>
    <row r="39" spans="2:17" s="56" customFormat="1" ht="15.75" x14ac:dyDescent="0.25">
      <c r="B39" s="57">
        <v>29</v>
      </c>
      <c r="C39" s="47" t="s">
        <v>232</v>
      </c>
      <c r="D39" s="48" t="s">
        <v>64</v>
      </c>
      <c r="E39" s="60">
        <v>5325</v>
      </c>
      <c r="F39" s="60">
        <v>1800</v>
      </c>
      <c r="G39" s="78">
        <v>0</v>
      </c>
      <c r="H39" s="51">
        <v>250</v>
      </c>
      <c r="I39" s="78">
        <v>0</v>
      </c>
      <c r="J39" s="78">
        <v>0</v>
      </c>
      <c r="K39" s="52">
        <f t="shared" si="1"/>
        <v>7375</v>
      </c>
      <c r="L39" s="72">
        <v>1224.8699999999999</v>
      </c>
      <c r="M39" s="61">
        <f t="shared" si="0"/>
        <v>6150.13</v>
      </c>
      <c r="N39" s="78">
        <v>0</v>
      </c>
      <c r="O39" s="78">
        <v>0</v>
      </c>
      <c r="P39" s="55"/>
      <c r="Q39" s="55"/>
    </row>
    <row r="40" spans="2:17" s="56" customFormat="1" ht="15.75" x14ac:dyDescent="0.25">
      <c r="B40" s="46">
        <v>30</v>
      </c>
      <c r="C40" s="47" t="s">
        <v>123</v>
      </c>
      <c r="D40" s="66" t="s">
        <v>64</v>
      </c>
      <c r="E40" s="49">
        <v>5325</v>
      </c>
      <c r="F40" s="50">
        <v>1800</v>
      </c>
      <c r="G40" s="50">
        <v>375</v>
      </c>
      <c r="H40" s="51">
        <v>250</v>
      </c>
      <c r="I40" s="78">
        <v>0</v>
      </c>
      <c r="J40" s="78">
        <v>0</v>
      </c>
      <c r="K40" s="52">
        <f t="shared" si="1"/>
        <v>7750</v>
      </c>
      <c r="L40" s="72">
        <v>1429.13</v>
      </c>
      <c r="M40" s="61">
        <f t="shared" si="0"/>
        <v>6320.87</v>
      </c>
      <c r="N40" s="78">
        <v>0</v>
      </c>
      <c r="O40" s="78">
        <v>0</v>
      </c>
      <c r="P40" s="55"/>
      <c r="Q40" s="55"/>
    </row>
    <row r="41" spans="2:17" s="56" customFormat="1" ht="15.75" x14ac:dyDescent="0.25">
      <c r="B41" s="46">
        <v>31</v>
      </c>
      <c r="C41" s="47" t="s">
        <v>110</v>
      </c>
      <c r="D41" s="58" t="s">
        <v>64</v>
      </c>
      <c r="E41" s="49">
        <v>5325</v>
      </c>
      <c r="F41" s="50">
        <v>1800</v>
      </c>
      <c r="G41" s="78">
        <v>0</v>
      </c>
      <c r="H41" s="51">
        <v>250</v>
      </c>
      <c r="I41" s="78">
        <v>0</v>
      </c>
      <c r="J41" s="78">
        <v>0</v>
      </c>
      <c r="K41" s="52">
        <f t="shared" si="1"/>
        <v>7375</v>
      </c>
      <c r="L41" s="61">
        <f>1498.34-150</f>
        <v>1348.34</v>
      </c>
      <c r="M41" s="61">
        <f t="shared" si="0"/>
        <v>6026.66</v>
      </c>
      <c r="N41" s="78">
        <v>0</v>
      </c>
      <c r="O41" s="78">
        <v>0</v>
      </c>
      <c r="P41" s="55"/>
      <c r="Q41" s="55"/>
    </row>
    <row r="42" spans="2:17" s="56" customFormat="1" ht="15.75" x14ac:dyDescent="0.25">
      <c r="B42" s="57">
        <v>32</v>
      </c>
      <c r="C42" s="47" t="s">
        <v>109</v>
      </c>
      <c r="D42" s="58" t="s">
        <v>64</v>
      </c>
      <c r="E42" s="49">
        <v>5325</v>
      </c>
      <c r="F42" s="50">
        <v>1800</v>
      </c>
      <c r="G42" s="78">
        <v>0</v>
      </c>
      <c r="H42" s="51">
        <v>250</v>
      </c>
      <c r="I42" s="78">
        <v>0</v>
      </c>
      <c r="J42" s="78">
        <v>0</v>
      </c>
      <c r="K42" s="52">
        <f t="shared" si="1"/>
        <v>7375</v>
      </c>
      <c r="L42" s="72">
        <v>1348.34</v>
      </c>
      <c r="M42" s="61">
        <f t="shared" si="0"/>
        <v>6026.66</v>
      </c>
      <c r="N42" s="78">
        <v>0</v>
      </c>
      <c r="O42" s="78">
        <v>0</v>
      </c>
      <c r="P42" s="55"/>
      <c r="Q42" s="55"/>
    </row>
    <row r="43" spans="2:17" s="56" customFormat="1" ht="15.75" x14ac:dyDescent="0.25">
      <c r="B43" s="46">
        <v>33</v>
      </c>
      <c r="C43" s="68" t="s">
        <v>60</v>
      </c>
      <c r="D43" s="47" t="s">
        <v>61</v>
      </c>
      <c r="E43" s="49">
        <f>3081</f>
        <v>3081</v>
      </c>
      <c r="F43" s="60">
        <v>1000</v>
      </c>
      <c r="G43" s="78">
        <v>0</v>
      </c>
      <c r="H43" s="51">
        <v>250</v>
      </c>
      <c r="I43" s="78">
        <v>0</v>
      </c>
      <c r="J43" s="78">
        <v>0</v>
      </c>
      <c r="K43" s="52">
        <f t="shared" si="1"/>
        <v>4331</v>
      </c>
      <c r="L43" s="72">
        <v>612.15</v>
      </c>
      <c r="M43" s="61">
        <f t="shared" si="0"/>
        <v>3718.85</v>
      </c>
      <c r="N43" s="78">
        <v>0</v>
      </c>
      <c r="O43" s="78">
        <v>0</v>
      </c>
      <c r="P43" s="55"/>
      <c r="Q43" s="55"/>
    </row>
    <row r="44" spans="2:17" s="56" customFormat="1" ht="15.75" x14ac:dyDescent="0.25">
      <c r="B44" s="46">
        <v>34</v>
      </c>
      <c r="C44" s="47" t="s">
        <v>65</v>
      </c>
      <c r="D44" s="58" t="s">
        <v>112</v>
      </c>
      <c r="E44" s="49">
        <v>5835</v>
      </c>
      <c r="F44" s="50">
        <v>3000</v>
      </c>
      <c r="G44" s="69">
        <v>375</v>
      </c>
      <c r="H44" s="51">
        <v>250</v>
      </c>
      <c r="I44" s="78">
        <v>0</v>
      </c>
      <c r="J44" s="78">
        <v>0</v>
      </c>
      <c r="K44" s="52">
        <f t="shared" si="1"/>
        <v>9460</v>
      </c>
      <c r="L44" s="72">
        <v>1885.03</v>
      </c>
      <c r="M44" s="61">
        <f t="shared" si="0"/>
        <v>7574.97</v>
      </c>
      <c r="N44" s="78">
        <v>0</v>
      </c>
      <c r="O44" s="78">
        <v>0</v>
      </c>
      <c r="P44" s="55"/>
      <c r="Q44" s="55"/>
    </row>
    <row r="45" spans="2:17" s="56" customFormat="1" ht="15.75" x14ac:dyDescent="0.25">
      <c r="B45" s="57">
        <v>35</v>
      </c>
      <c r="C45" s="47" t="s">
        <v>116</v>
      </c>
      <c r="D45" s="48" t="s">
        <v>64</v>
      </c>
      <c r="E45" s="49">
        <v>5325</v>
      </c>
      <c r="F45" s="50">
        <v>1800</v>
      </c>
      <c r="G45" s="78">
        <v>0</v>
      </c>
      <c r="H45" s="51">
        <v>250</v>
      </c>
      <c r="I45" s="78">
        <v>0</v>
      </c>
      <c r="J45" s="78">
        <v>0</v>
      </c>
      <c r="K45" s="52">
        <f t="shared" si="1"/>
        <v>7375</v>
      </c>
      <c r="L45" s="72">
        <v>1348.34</v>
      </c>
      <c r="M45" s="61">
        <f t="shared" si="0"/>
        <v>6026.66</v>
      </c>
      <c r="N45" s="78">
        <v>0</v>
      </c>
      <c r="O45" s="78">
        <v>0</v>
      </c>
      <c r="P45" s="55"/>
      <c r="Q45" s="55"/>
    </row>
    <row r="46" spans="2:17" s="56" customFormat="1" ht="15.75" x14ac:dyDescent="0.25">
      <c r="B46" s="46">
        <v>36</v>
      </c>
      <c r="C46" s="47" t="s">
        <v>111</v>
      </c>
      <c r="D46" s="58" t="s">
        <v>64</v>
      </c>
      <c r="E46" s="49">
        <v>5325</v>
      </c>
      <c r="F46" s="50">
        <v>1800</v>
      </c>
      <c r="G46" s="78">
        <v>0</v>
      </c>
      <c r="H46" s="51">
        <v>250</v>
      </c>
      <c r="I46" s="78">
        <v>0</v>
      </c>
      <c r="J46" s="78">
        <v>0</v>
      </c>
      <c r="K46" s="52">
        <f t="shared" si="1"/>
        <v>7375</v>
      </c>
      <c r="L46" s="72">
        <v>1348.34</v>
      </c>
      <c r="M46" s="61">
        <f t="shared" si="0"/>
        <v>6026.66</v>
      </c>
      <c r="N46" s="78">
        <v>0</v>
      </c>
      <c r="O46" s="78">
        <v>0</v>
      </c>
      <c r="P46" s="55"/>
      <c r="Q46" s="55"/>
    </row>
    <row r="47" spans="2:17" s="56" customFormat="1" ht="15.75" x14ac:dyDescent="0.25">
      <c r="B47" s="46">
        <v>37</v>
      </c>
      <c r="C47" s="47" t="s">
        <v>122</v>
      </c>
      <c r="D47" s="66" t="s">
        <v>124</v>
      </c>
      <c r="E47" s="49">
        <f>5835</f>
        <v>5835</v>
      </c>
      <c r="F47" s="50">
        <v>3000</v>
      </c>
      <c r="G47" s="78">
        <v>0</v>
      </c>
      <c r="H47" s="51">
        <v>250</v>
      </c>
      <c r="I47" s="78">
        <v>0</v>
      </c>
      <c r="J47" s="78">
        <v>0</v>
      </c>
      <c r="K47" s="52">
        <f t="shared" si="1"/>
        <v>9085</v>
      </c>
      <c r="L47" s="72">
        <v>1800.68</v>
      </c>
      <c r="M47" s="61">
        <f t="shared" si="0"/>
        <v>7284.32</v>
      </c>
      <c r="N47" s="78">
        <v>0</v>
      </c>
      <c r="O47" s="78">
        <v>0</v>
      </c>
      <c r="P47" s="55"/>
      <c r="Q47" s="55"/>
    </row>
    <row r="48" spans="2:17" s="56" customFormat="1" ht="15.75" x14ac:dyDescent="0.25">
      <c r="B48" s="57">
        <v>38</v>
      </c>
      <c r="C48" s="47" t="s">
        <v>101</v>
      </c>
      <c r="D48" s="58" t="s">
        <v>102</v>
      </c>
      <c r="E48" s="49">
        <v>5325</v>
      </c>
      <c r="F48" s="50">
        <v>1800</v>
      </c>
      <c r="G48" s="78">
        <v>0</v>
      </c>
      <c r="H48" s="51">
        <v>250</v>
      </c>
      <c r="I48" s="78">
        <v>0</v>
      </c>
      <c r="J48" s="78">
        <v>0</v>
      </c>
      <c r="K48" s="52">
        <f t="shared" si="1"/>
        <v>7375</v>
      </c>
      <c r="L48" s="72">
        <v>1348.34</v>
      </c>
      <c r="M48" s="61">
        <f t="shared" si="0"/>
        <v>6026.66</v>
      </c>
      <c r="N48" s="78">
        <v>0</v>
      </c>
      <c r="O48" s="78">
        <v>0</v>
      </c>
      <c r="P48" s="55"/>
      <c r="Q48" s="55"/>
    </row>
    <row r="49" spans="2:17" s="56" customFormat="1" ht="15.75" x14ac:dyDescent="0.25">
      <c r="B49" s="46">
        <v>39</v>
      </c>
      <c r="C49" s="67" t="s">
        <v>113</v>
      </c>
      <c r="D49" s="70" t="s">
        <v>51</v>
      </c>
      <c r="E49" s="49">
        <v>3241</v>
      </c>
      <c r="F49" s="60">
        <v>1000</v>
      </c>
      <c r="G49" s="78">
        <v>0</v>
      </c>
      <c r="H49" s="51">
        <v>250</v>
      </c>
      <c r="I49" s="78">
        <v>0</v>
      </c>
      <c r="J49" s="78">
        <v>0</v>
      </c>
      <c r="K49" s="52">
        <f t="shared" si="1"/>
        <v>4491</v>
      </c>
      <c r="L49" s="72">
        <v>636.15</v>
      </c>
      <c r="M49" s="61">
        <f t="shared" si="0"/>
        <v>3854.85</v>
      </c>
      <c r="N49" s="78">
        <v>0</v>
      </c>
      <c r="O49" s="78">
        <v>0</v>
      </c>
      <c r="P49" s="55"/>
      <c r="Q49" s="55"/>
    </row>
    <row r="50" spans="2:17" s="56" customFormat="1" ht="15.75" x14ac:dyDescent="0.25">
      <c r="B50" s="46">
        <v>40</v>
      </c>
      <c r="C50" s="48" t="s">
        <v>150</v>
      </c>
      <c r="D50" s="71" t="s">
        <v>125</v>
      </c>
      <c r="E50" s="60">
        <v>5325</v>
      </c>
      <c r="F50" s="50">
        <v>1800</v>
      </c>
      <c r="G50" s="65">
        <v>375</v>
      </c>
      <c r="H50" s="51">
        <v>250</v>
      </c>
      <c r="I50" s="78">
        <v>0</v>
      </c>
      <c r="J50" s="78">
        <v>0</v>
      </c>
      <c r="K50" s="52">
        <f t="shared" si="1"/>
        <v>7750</v>
      </c>
      <c r="L50" s="72">
        <v>1429.13</v>
      </c>
      <c r="M50" s="61">
        <f t="shared" si="0"/>
        <v>6320.87</v>
      </c>
      <c r="N50" s="78">
        <v>0</v>
      </c>
      <c r="O50" s="78">
        <v>0</v>
      </c>
      <c r="P50" s="55"/>
      <c r="Q50" s="55"/>
    </row>
    <row r="51" spans="2:17" s="56" customFormat="1" ht="15.75" x14ac:dyDescent="0.25">
      <c r="B51" s="57">
        <v>41</v>
      </c>
      <c r="C51" s="63" t="s">
        <v>138</v>
      </c>
      <c r="D51" s="71" t="s">
        <v>125</v>
      </c>
      <c r="E51" s="60">
        <v>5325</v>
      </c>
      <c r="F51" s="50">
        <v>1800</v>
      </c>
      <c r="G51" s="78">
        <v>0</v>
      </c>
      <c r="H51" s="51">
        <v>250</v>
      </c>
      <c r="I51" s="78">
        <v>0</v>
      </c>
      <c r="J51" s="78">
        <v>0</v>
      </c>
      <c r="K51" s="52">
        <f t="shared" si="1"/>
        <v>7375</v>
      </c>
      <c r="L51" s="72">
        <v>1348.34</v>
      </c>
      <c r="M51" s="61">
        <f t="shared" si="0"/>
        <v>6026.66</v>
      </c>
      <c r="N51" s="78">
        <v>0</v>
      </c>
      <c r="O51" s="78">
        <v>0</v>
      </c>
      <c r="P51" s="55"/>
      <c r="Q51" s="55"/>
    </row>
    <row r="52" spans="2:17" s="56" customFormat="1" ht="15.75" x14ac:dyDescent="0.25">
      <c r="B52" s="46">
        <v>42</v>
      </c>
      <c r="C52" s="58" t="s">
        <v>127</v>
      </c>
      <c r="D52" s="71" t="s">
        <v>125</v>
      </c>
      <c r="E52" s="60">
        <f>5325</f>
        <v>5325</v>
      </c>
      <c r="F52" s="50">
        <v>1800</v>
      </c>
      <c r="G52" s="65">
        <v>375</v>
      </c>
      <c r="H52" s="51">
        <v>250</v>
      </c>
      <c r="I52" s="78">
        <v>0</v>
      </c>
      <c r="J52" s="78">
        <v>0</v>
      </c>
      <c r="K52" s="52">
        <f t="shared" si="1"/>
        <v>7750</v>
      </c>
      <c r="L52" s="72">
        <v>1429.13</v>
      </c>
      <c r="M52" s="61">
        <f t="shared" si="0"/>
        <v>6320.87</v>
      </c>
      <c r="N52" s="78">
        <v>0</v>
      </c>
      <c r="O52" s="78">
        <v>0</v>
      </c>
      <c r="P52" s="55"/>
      <c r="Q52" s="55"/>
    </row>
    <row r="53" spans="2:17" s="56" customFormat="1" ht="15.75" x14ac:dyDescent="0.25">
      <c r="B53" s="46">
        <v>43</v>
      </c>
      <c r="C53" s="48" t="s">
        <v>70</v>
      </c>
      <c r="D53" s="71" t="s">
        <v>125</v>
      </c>
      <c r="E53" s="60">
        <v>5325</v>
      </c>
      <c r="F53" s="50">
        <v>1800</v>
      </c>
      <c r="G53" s="78">
        <v>0</v>
      </c>
      <c r="H53" s="51">
        <v>250</v>
      </c>
      <c r="I53" s="78">
        <v>0</v>
      </c>
      <c r="J53" s="78">
        <v>0</v>
      </c>
      <c r="K53" s="52">
        <f t="shared" si="1"/>
        <v>7375</v>
      </c>
      <c r="L53" s="72">
        <v>1348.34</v>
      </c>
      <c r="M53" s="61">
        <f t="shared" si="0"/>
        <v>6026.66</v>
      </c>
      <c r="N53" s="78">
        <v>0</v>
      </c>
      <c r="O53" s="78">
        <v>0</v>
      </c>
      <c r="P53" s="55"/>
      <c r="Q53" s="55"/>
    </row>
    <row r="54" spans="2:17" s="56" customFormat="1" ht="15.75" x14ac:dyDescent="0.25">
      <c r="B54" s="57">
        <v>44</v>
      </c>
      <c r="C54" s="48" t="s">
        <v>233</v>
      </c>
      <c r="D54" s="71" t="s">
        <v>58</v>
      </c>
      <c r="E54" s="60">
        <v>2421.29</v>
      </c>
      <c r="F54" s="50">
        <v>1451.61</v>
      </c>
      <c r="G54" s="78">
        <v>0</v>
      </c>
      <c r="H54" s="51">
        <v>362.9</v>
      </c>
      <c r="I54" s="78">
        <v>107.96</v>
      </c>
      <c r="J54" s="78">
        <v>0</v>
      </c>
      <c r="K54" s="52">
        <f t="shared" si="1"/>
        <v>4343.7599999999993</v>
      </c>
      <c r="L54" s="72">
        <v>557.45000000000005</v>
      </c>
      <c r="M54" s="61">
        <f t="shared" ref="M54" si="2">+K54-L54</f>
        <v>3786.3099999999995</v>
      </c>
      <c r="N54" s="78">
        <v>0</v>
      </c>
      <c r="O54" s="78">
        <v>0</v>
      </c>
      <c r="P54" s="55"/>
      <c r="Q54" s="55"/>
    </row>
    <row r="55" spans="2:17" s="56" customFormat="1" ht="15.75" x14ac:dyDescent="0.25">
      <c r="B55" s="46">
        <v>45</v>
      </c>
      <c r="C55" s="48" t="s">
        <v>162</v>
      </c>
      <c r="D55" s="71" t="s">
        <v>234</v>
      </c>
      <c r="E55" s="60">
        <v>3081</v>
      </c>
      <c r="F55" s="50">
        <v>1000</v>
      </c>
      <c r="G55" s="78">
        <v>0</v>
      </c>
      <c r="H55" s="51">
        <v>250</v>
      </c>
      <c r="I55" s="78">
        <v>0</v>
      </c>
      <c r="J55" s="78">
        <v>0</v>
      </c>
      <c r="K55" s="52">
        <f t="shared" si="1"/>
        <v>4331</v>
      </c>
      <c r="L55" s="72">
        <v>612.15</v>
      </c>
      <c r="M55" s="61">
        <f t="shared" ref="M55" si="3">+K55-L55</f>
        <v>3718.85</v>
      </c>
      <c r="N55" s="78">
        <v>0</v>
      </c>
      <c r="O55" s="78">
        <v>0</v>
      </c>
      <c r="P55" s="55"/>
      <c r="Q55" s="55"/>
    </row>
    <row r="56" spans="2:17" x14ac:dyDescent="0.2">
      <c r="C56" s="4"/>
      <c r="D56" s="13"/>
      <c r="K56" s="90"/>
      <c r="L56" s="90"/>
    </row>
    <row r="57" spans="2:17" x14ac:dyDescent="0.2">
      <c r="C57" s="39" t="s">
        <v>175</v>
      </c>
      <c r="K57" s="38"/>
    </row>
    <row r="58" spans="2:17" x14ac:dyDescent="0.2">
      <c r="C58" s="4"/>
      <c r="K58" s="94"/>
    </row>
    <row r="59" spans="2:17" x14ac:dyDescent="0.2">
      <c r="C59" s="4"/>
    </row>
    <row r="62" spans="2:17" x14ac:dyDescent="0.2">
      <c r="M62" s="91"/>
    </row>
    <row r="70" spans="17:19" x14ac:dyDescent="0.2">
      <c r="Q70">
        <f>1118.34-734.41</f>
        <v>383.92999999999995</v>
      </c>
    </row>
    <row r="71" spans="17:19" x14ac:dyDescent="0.2">
      <c r="Q71" s="38">
        <v>1498.34</v>
      </c>
      <c r="R71">
        <v>1498.34</v>
      </c>
    </row>
    <row r="72" spans="17:19" x14ac:dyDescent="0.2">
      <c r="Q72" s="95">
        <v>1498.34</v>
      </c>
      <c r="R72">
        <f>+R71-150</f>
        <v>1348.34</v>
      </c>
    </row>
    <row r="74" spans="17:19" x14ac:dyDescent="0.2">
      <c r="Q74" s="38">
        <v>4023.72</v>
      </c>
    </row>
    <row r="75" spans="17:19" x14ac:dyDescent="0.2">
      <c r="Q75" s="38">
        <v>2675.38</v>
      </c>
      <c r="R75">
        <v>2675.38</v>
      </c>
      <c r="S75" s="38">
        <f>+Q74-R75</f>
        <v>1348.3399999999997</v>
      </c>
    </row>
  </sheetData>
  <protectedRanges>
    <protectedRange sqref="E43:E44" name="Rango1_1_1_5_1_1_2"/>
  </protectedRanges>
  <autoFilter ref="B10:Q58"/>
  <sortState ref="B11:O54">
    <sortCondition ref="B11:B54"/>
  </sortState>
  <mergeCells count="15">
    <mergeCell ref="O9:O10"/>
    <mergeCell ref="F9:I9"/>
    <mergeCell ref="C2:N2"/>
    <mergeCell ref="C3:N3"/>
    <mergeCell ref="B4:N4"/>
    <mergeCell ref="B5:N5"/>
    <mergeCell ref="B6:N6"/>
    <mergeCell ref="B7:N7"/>
    <mergeCell ref="M9:M10"/>
    <mergeCell ref="B9:B10"/>
    <mergeCell ref="C9:C10"/>
    <mergeCell ref="D9:D10"/>
    <mergeCell ref="E9:E10"/>
    <mergeCell ref="L9:L10"/>
    <mergeCell ref="N9:N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3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77"/>
  <sheetViews>
    <sheetView zoomScaleNormal="100" workbookViewId="0">
      <selection activeCell="A11" sqref="A11:A72"/>
    </sheetView>
  </sheetViews>
  <sheetFormatPr baseColWidth="10" defaultColWidth="11.5703125" defaultRowHeight="15" x14ac:dyDescent="0.25"/>
  <cols>
    <col min="1" max="1" width="5.42578125" style="1" customWidth="1"/>
    <col min="2" max="2" width="53.140625" style="4" customWidth="1"/>
    <col min="3" max="3" width="35.7109375" style="4" customWidth="1"/>
    <col min="4" max="4" width="21.42578125" style="2" customWidth="1"/>
    <col min="5" max="5" width="19.42578125" style="11" bestFit="1" customWidth="1"/>
    <col min="6" max="6" width="19.7109375" style="2" customWidth="1"/>
    <col min="7" max="7" width="33.7109375" style="120" customWidth="1"/>
    <col min="8" max="8" width="33.7109375" style="3" customWidth="1"/>
  </cols>
  <sheetData>
    <row r="1" spans="1:8" x14ac:dyDescent="0.25">
      <c r="A1" s="81"/>
    </row>
    <row r="2" spans="1:8" ht="19.5" customHeight="1" x14ac:dyDescent="0.3">
      <c r="A2" s="142" t="s">
        <v>0</v>
      </c>
      <c r="B2" s="142"/>
      <c r="C2" s="142"/>
      <c r="D2" s="142"/>
      <c r="E2" s="142"/>
      <c r="F2" s="142"/>
      <c r="G2" s="142"/>
      <c r="H2"/>
    </row>
    <row r="3" spans="1:8" ht="19.5" x14ac:dyDescent="0.3">
      <c r="A3" s="143" t="s">
        <v>1</v>
      </c>
      <c r="B3" s="143"/>
      <c r="C3" s="143"/>
      <c r="D3" s="143"/>
      <c r="E3" s="143"/>
      <c r="F3" s="143"/>
      <c r="G3" s="143"/>
      <c r="H3"/>
    </row>
    <row r="4" spans="1:8" ht="19.5" customHeight="1" x14ac:dyDescent="0.25">
      <c r="A4" s="144" t="s">
        <v>23</v>
      </c>
      <c r="B4" s="144"/>
      <c r="C4" s="144"/>
      <c r="D4" s="144"/>
      <c r="E4" s="144"/>
      <c r="F4" s="144"/>
      <c r="G4" s="144"/>
      <c r="H4"/>
    </row>
    <row r="5" spans="1:8" ht="12.75" x14ac:dyDescent="0.2">
      <c r="A5" s="145" t="s">
        <v>8</v>
      </c>
      <c r="B5" s="145"/>
      <c r="C5" s="145"/>
      <c r="D5" s="145"/>
      <c r="E5" s="145"/>
      <c r="F5" s="145"/>
      <c r="G5" s="145"/>
      <c r="H5"/>
    </row>
    <row r="6" spans="1:8" ht="14.25" customHeight="1" x14ac:dyDescent="0.2">
      <c r="A6" s="145" t="s">
        <v>3</v>
      </c>
      <c r="B6" s="145"/>
      <c r="C6" s="145"/>
      <c r="D6" s="145"/>
      <c r="E6" s="145"/>
      <c r="F6" s="145"/>
      <c r="G6" s="145"/>
      <c r="H6"/>
    </row>
    <row r="7" spans="1:8" ht="14.25" customHeight="1" x14ac:dyDescent="0.2">
      <c r="A7" s="156">
        <v>43585</v>
      </c>
      <c r="B7" s="156"/>
      <c r="C7" s="156"/>
      <c r="D7" s="156"/>
      <c r="E7" s="156"/>
      <c r="F7" s="156"/>
      <c r="G7" s="156"/>
      <c r="H7"/>
    </row>
    <row r="9" spans="1:8" s="10" customFormat="1" ht="12.95" customHeight="1" x14ac:dyDescent="0.2">
      <c r="A9" s="158" t="s">
        <v>4</v>
      </c>
      <c r="B9" s="158" t="s">
        <v>22</v>
      </c>
      <c r="C9" s="158" t="s">
        <v>9</v>
      </c>
      <c r="D9" s="159" t="s">
        <v>128</v>
      </c>
      <c r="E9" s="159" t="s">
        <v>12</v>
      </c>
      <c r="F9" s="159" t="s">
        <v>13</v>
      </c>
      <c r="G9" s="157" t="s">
        <v>142</v>
      </c>
      <c r="H9" s="155" t="s">
        <v>151</v>
      </c>
    </row>
    <row r="10" spans="1:8" s="10" customFormat="1" ht="12.75" x14ac:dyDescent="0.2">
      <c r="A10" s="158"/>
      <c r="B10" s="158"/>
      <c r="C10" s="158"/>
      <c r="D10" s="159"/>
      <c r="E10" s="159"/>
      <c r="F10" s="159"/>
      <c r="G10" s="157"/>
      <c r="H10" s="155"/>
    </row>
    <row r="11" spans="1:8" s="56" customFormat="1" ht="15.75" x14ac:dyDescent="0.25">
      <c r="A11" s="87">
        <v>1</v>
      </c>
      <c r="B11" s="83" t="s">
        <v>211</v>
      </c>
      <c r="C11" s="83" t="s">
        <v>182</v>
      </c>
      <c r="D11" s="84">
        <v>20000</v>
      </c>
      <c r="E11" s="84">
        <v>892.86</v>
      </c>
      <c r="F11" s="84">
        <f t="shared" ref="F11:F40" si="0">+D11-E11</f>
        <v>19107.14</v>
      </c>
      <c r="G11" s="121">
        <v>0</v>
      </c>
      <c r="H11" s="122">
        <v>0</v>
      </c>
    </row>
    <row r="12" spans="1:8" s="56" customFormat="1" ht="15.75" x14ac:dyDescent="0.25">
      <c r="A12" s="87">
        <v>2</v>
      </c>
      <c r="B12" s="83" t="s">
        <v>222</v>
      </c>
      <c r="C12" s="83" t="s">
        <v>182</v>
      </c>
      <c r="D12" s="84">
        <v>18000</v>
      </c>
      <c r="E12" s="84">
        <v>803.57</v>
      </c>
      <c r="F12" s="84">
        <f t="shared" si="0"/>
        <v>17196.43</v>
      </c>
      <c r="G12" s="121">
        <v>0</v>
      </c>
      <c r="H12" s="122">
        <v>0</v>
      </c>
    </row>
    <row r="13" spans="1:8" s="56" customFormat="1" ht="15.75" x14ac:dyDescent="0.25">
      <c r="A13" s="87">
        <v>3</v>
      </c>
      <c r="B13" s="83" t="s">
        <v>188</v>
      </c>
      <c r="C13" s="83" t="s">
        <v>182</v>
      </c>
      <c r="D13" s="84">
        <v>18000</v>
      </c>
      <c r="E13" s="84">
        <v>803.57</v>
      </c>
      <c r="F13" s="84">
        <f t="shared" si="0"/>
        <v>17196.43</v>
      </c>
      <c r="G13" s="121">
        <v>0</v>
      </c>
      <c r="H13" s="122">
        <v>0</v>
      </c>
    </row>
    <row r="14" spans="1:8" s="56" customFormat="1" ht="15.75" x14ac:dyDescent="0.25">
      <c r="A14" s="87">
        <v>4</v>
      </c>
      <c r="B14" s="83" t="s">
        <v>169</v>
      </c>
      <c r="C14" s="83" t="s">
        <v>180</v>
      </c>
      <c r="D14" s="84">
        <v>15000</v>
      </c>
      <c r="E14" s="84">
        <v>669.64</v>
      </c>
      <c r="F14" s="84">
        <f t="shared" si="0"/>
        <v>14330.36</v>
      </c>
      <c r="G14" s="121">
        <v>0</v>
      </c>
      <c r="H14" s="122">
        <v>0</v>
      </c>
    </row>
    <row r="15" spans="1:8" s="56" customFormat="1" ht="15.75" x14ac:dyDescent="0.25">
      <c r="A15" s="87">
        <v>5</v>
      </c>
      <c r="B15" s="83" t="s">
        <v>194</v>
      </c>
      <c r="C15" s="83" t="s">
        <v>182</v>
      </c>
      <c r="D15" s="84">
        <v>16000</v>
      </c>
      <c r="E15" s="84">
        <v>714.29</v>
      </c>
      <c r="F15" s="84">
        <f t="shared" si="0"/>
        <v>15285.71</v>
      </c>
      <c r="G15" s="121">
        <v>0</v>
      </c>
      <c r="H15" s="122">
        <v>0</v>
      </c>
    </row>
    <row r="16" spans="1:8" s="56" customFormat="1" ht="15.75" x14ac:dyDescent="0.25">
      <c r="A16" s="87">
        <v>6</v>
      </c>
      <c r="B16" s="83" t="s">
        <v>168</v>
      </c>
      <c r="C16" s="83" t="s">
        <v>180</v>
      </c>
      <c r="D16" s="84">
        <v>8000</v>
      </c>
      <c r="E16" s="84">
        <v>400</v>
      </c>
      <c r="F16" s="84">
        <f t="shared" si="0"/>
        <v>7600</v>
      </c>
      <c r="G16" s="121">
        <v>0</v>
      </c>
      <c r="H16" s="122">
        <v>0</v>
      </c>
    </row>
    <row r="17" spans="1:8" s="56" customFormat="1" ht="15.75" x14ac:dyDescent="0.25">
      <c r="A17" s="87">
        <v>7</v>
      </c>
      <c r="B17" s="83" t="s">
        <v>208</v>
      </c>
      <c r="C17" s="83" t="s">
        <v>180</v>
      </c>
      <c r="D17" s="84">
        <v>10000</v>
      </c>
      <c r="E17" s="84">
        <v>500</v>
      </c>
      <c r="F17" s="84">
        <f t="shared" si="0"/>
        <v>9500</v>
      </c>
      <c r="G17" s="121">
        <v>0</v>
      </c>
      <c r="H17" s="122">
        <v>0</v>
      </c>
    </row>
    <row r="18" spans="1:8" s="56" customFormat="1" ht="15.75" x14ac:dyDescent="0.25">
      <c r="A18" s="87">
        <v>8</v>
      </c>
      <c r="B18" s="83" t="s">
        <v>184</v>
      </c>
      <c r="C18" s="83" t="s">
        <v>180</v>
      </c>
      <c r="D18" s="84">
        <v>8000</v>
      </c>
      <c r="E18" s="84">
        <v>400</v>
      </c>
      <c r="F18" s="84">
        <f t="shared" si="0"/>
        <v>7600</v>
      </c>
      <c r="G18" s="123">
        <v>97</v>
      </c>
      <c r="H18" s="122">
        <v>0</v>
      </c>
    </row>
    <row r="19" spans="1:8" s="56" customFormat="1" ht="15.75" x14ac:dyDescent="0.25">
      <c r="A19" s="87">
        <v>9</v>
      </c>
      <c r="B19" s="83" t="s">
        <v>207</v>
      </c>
      <c r="C19" s="83" t="s">
        <v>180</v>
      </c>
      <c r="D19" s="84">
        <v>7500</v>
      </c>
      <c r="E19" s="84">
        <v>375</v>
      </c>
      <c r="F19" s="84">
        <f t="shared" si="0"/>
        <v>7125</v>
      </c>
      <c r="G19" s="121">
        <v>0</v>
      </c>
      <c r="H19" s="122">
        <v>0</v>
      </c>
    </row>
    <row r="20" spans="1:8" s="56" customFormat="1" ht="15.75" x14ac:dyDescent="0.25">
      <c r="A20" s="87">
        <v>10</v>
      </c>
      <c r="B20" s="83" t="s">
        <v>185</v>
      </c>
      <c r="C20" s="83" t="s">
        <v>182</v>
      </c>
      <c r="D20" s="84">
        <v>12000</v>
      </c>
      <c r="E20" s="84">
        <v>600</v>
      </c>
      <c r="F20" s="84">
        <f t="shared" si="0"/>
        <v>11400</v>
      </c>
      <c r="G20" s="121">
        <v>0</v>
      </c>
      <c r="H20" s="122">
        <v>0</v>
      </c>
    </row>
    <row r="21" spans="1:8" s="56" customFormat="1" ht="15.75" x14ac:dyDescent="0.25">
      <c r="A21" s="87">
        <v>11</v>
      </c>
      <c r="B21" s="83" t="s">
        <v>158</v>
      </c>
      <c r="C21" s="83" t="s">
        <v>182</v>
      </c>
      <c r="D21" s="84">
        <v>12000</v>
      </c>
      <c r="E21" s="84">
        <v>600</v>
      </c>
      <c r="F21" s="84">
        <f t="shared" si="0"/>
        <v>11400</v>
      </c>
      <c r="G21" s="121">
        <v>0</v>
      </c>
      <c r="H21" s="122">
        <v>0</v>
      </c>
    </row>
    <row r="22" spans="1:8" s="56" customFormat="1" ht="15.75" x14ac:dyDescent="0.25">
      <c r="A22" s="87">
        <v>12</v>
      </c>
      <c r="B22" s="83" t="s">
        <v>163</v>
      </c>
      <c r="C22" s="83" t="s">
        <v>180</v>
      </c>
      <c r="D22" s="84">
        <v>12000</v>
      </c>
      <c r="E22" s="84">
        <v>600</v>
      </c>
      <c r="F22" s="84">
        <f t="shared" si="0"/>
        <v>11400</v>
      </c>
      <c r="G22" s="121">
        <v>0</v>
      </c>
      <c r="H22" s="122">
        <v>0</v>
      </c>
    </row>
    <row r="23" spans="1:8" s="56" customFormat="1" ht="15.75" x14ac:dyDescent="0.25">
      <c r="A23" s="87">
        <v>13</v>
      </c>
      <c r="B23" s="83" t="s">
        <v>214</v>
      </c>
      <c r="C23" s="83" t="s">
        <v>180</v>
      </c>
      <c r="D23" s="84">
        <v>14000</v>
      </c>
      <c r="E23" s="84">
        <v>700</v>
      </c>
      <c r="F23" s="84">
        <f t="shared" si="0"/>
        <v>13300</v>
      </c>
      <c r="G23" s="121">
        <v>0</v>
      </c>
      <c r="H23" s="122">
        <v>0</v>
      </c>
    </row>
    <row r="24" spans="1:8" s="56" customFormat="1" ht="15.75" x14ac:dyDescent="0.25">
      <c r="A24" s="87">
        <v>14</v>
      </c>
      <c r="B24" s="83" t="s">
        <v>200</v>
      </c>
      <c r="C24" s="83" t="s">
        <v>180</v>
      </c>
      <c r="D24" s="84">
        <v>8000</v>
      </c>
      <c r="E24" s="84">
        <v>400</v>
      </c>
      <c r="F24" s="84">
        <f t="shared" si="0"/>
        <v>7600</v>
      </c>
      <c r="G24" s="121">
        <v>0</v>
      </c>
      <c r="H24" s="122">
        <v>0</v>
      </c>
    </row>
    <row r="25" spans="1:8" s="56" customFormat="1" ht="15.75" x14ac:dyDescent="0.25">
      <c r="A25" s="87">
        <v>15</v>
      </c>
      <c r="B25" s="83" t="s">
        <v>155</v>
      </c>
      <c r="C25" s="83" t="s">
        <v>180</v>
      </c>
      <c r="D25" s="84">
        <v>8000</v>
      </c>
      <c r="E25" s="84">
        <v>400</v>
      </c>
      <c r="F25" s="84">
        <f t="shared" si="0"/>
        <v>7600</v>
      </c>
      <c r="G25" s="121">
        <v>0</v>
      </c>
      <c r="H25" s="122">
        <v>0</v>
      </c>
    </row>
    <row r="26" spans="1:8" s="56" customFormat="1" ht="15.75" x14ac:dyDescent="0.25">
      <c r="A26" s="87">
        <v>16</v>
      </c>
      <c r="B26" s="83" t="s">
        <v>209</v>
      </c>
      <c r="C26" s="83" t="s">
        <v>180</v>
      </c>
      <c r="D26" s="84">
        <v>16000</v>
      </c>
      <c r="E26" s="84">
        <v>714.29</v>
      </c>
      <c r="F26" s="84">
        <f t="shared" si="0"/>
        <v>15285.71</v>
      </c>
      <c r="G26" s="121">
        <v>0</v>
      </c>
      <c r="H26" s="122">
        <v>0</v>
      </c>
    </row>
    <row r="27" spans="1:8" s="56" customFormat="1" ht="15.75" x14ac:dyDescent="0.25">
      <c r="A27" s="87">
        <v>17</v>
      </c>
      <c r="B27" s="83" t="s">
        <v>225</v>
      </c>
      <c r="C27" s="83" t="s">
        <v>182</v>
      </c>
      <c r="D27" s="84">
        <v>10000</v>
      </c>
      <c r="E27" s="84">
        <v>500</v>
      </c>
      <c r="F27" s="84">
        <f t="shared" si="0"/>
        <v>9500</v>
      </c>
      <c r="G27" s="121">
        <v>0</v>
      </c>
      <c r="H27" s="122"/>
    </row>
    <row r="28" spans="1:8" s="56" customFormat="1" ht="15.75" x14ac:dyDescent="0.25">
      <c r="A28" s="87">
        <v>18</v>
      </c>
      <c r="B28" s="83" t="s">
        <v>153</v>
      </c>
      <c r="C28" s="83" t="s">
        <v>180</v>
      </c>
      <c r="D28" s="84">
        <v>8000</v>
      </c>
      <c r="E28" s="84">
        <v>400</v>
      </c>
      <c r="F28" s="84">
        <f t="shared" si="0"/>
        <v>7600</v>
      </c>
      <c r="G28" s="121">
        <v>0</v>
      </c>
      <c r="H28" s="122">
        <v>0</v>
      </c>
    </row>
    <row r="29" spans="1:8" s="56" customFormat="1" ht="15.75" x14ac:dyDescent="0.25">
      <c r="A29" s="87">
        <v>19</v>
      </c>
      <c r="B29" s="83" t="s">
        <v>215</v>
      </c>
      <c r="C29" s="83" t="s">
        <v>180</v>
      </c>
      <c r="D29" s="84">
        <v>7000</v>
      </c>
      <c r="E29" s="84">
        <v>350</v>
      </c>
      <c r="F29" s="84">
        <f t="shared" si="0"/>
        <v>6650</v>
      </c>
      <c r="G29" s="124" t="s">
        <v>246</v>
      </c>
      <c r="H29" s="122">
        <v>0</v>
      </c>
    </row>
    <row r="30" spans="1:8" s="56" customFormat="1" ht="15.75" x14ac:dyDescent="0.25">
      <c r="A30" s="87">
        <v>20</v>
      </c>
      <c r="B30" s="83" t="s">
        <v>161</v>
      </c>
      <c r="C30" s="83" t="s">
        <v>180</v>
      </c>
      <c r="D30" s="84">
        <v>9000</v>
      </c>
      <c r="E30" s="84">
        <v>450</v>
      </c>
      <c r="F30" s="84">
        <f t="shared" si="0"/>
        <v>8550</v>
      </c>
      <c r="G30" s="123">
        <v>630</v>
      </c>
      <c r="H30" s="122">
        <v>0</v>
      </c>
    </row>
    <row r="31" spans="1:8" s="56" customFormat="1" ht="15.75" x14ac:dyDescent="0.25">
      <c r="A31" s="87">
        <v>21</v>
      </c>
      <c r="B31" s="83" t="s">
        <v>191</v>
      </c>
      <c r="C31" s="83" t="s">
        <v>180</v>
      </c>
      <c r="D31" s="84">
        <v>10000</v>
      </c>
      <c r="E31" s="84">
        <v>446.43</v>
      </c>
      <c r="F31" s="84">
        <f t="shared" si="0"/>
        <v>9553.57</v>
      </c>
      <c r="G31" s="121">
        <v>0</v>
      </c>
      <c r="H31" s="122">
        <v>0</v>
      </c>
    </row>
    <row r="32" spans="1:8" s="56" customFormat="1" ht="15.75" x14ac:dyDescent="0.25">
      <c r="A32" s="87">
        <v>22</v>
      </c>
      <c r="B32" s="83" t="s">
        <v>187</v>
      </c>
      <c r="C32" s="83" t="s">
        <v>180</v>
      </c>
      <c r="D32" s="84">
        <v>13000</v>
      </c>
      <c r="E32" s="84">
        <v>580.36</v>
      </c>
      <c r="F32" s="84">
        <f t="shared" si="0"/>
        <v>12419.64</v>
      </c>
      <c r="G32" s="121">
        <v>0</v>
      </c>
      <c r="H32" s="122">
        <v>0</v>
      </c>
    </row>
    <row r="33" spans="1:8" s="56" customFormat="1" ht="15.75" x14ac:dyDescent="0.25">
      <c r="A33" s="87">
        <v>23</v>
      </c>
      <c r="B33" s="83" t="s">
        <v>201</v>
      </c>
      <c r="C33" s="83" t="s">
        <v>180</v>
      </c>
      <c r="D33" s="84">
        <v>3500</v>
      </c>
      <c r="E33" s="84">
        <v>175</v>
      </c>
      <c r="F33" s="84">
        <f t="shared" si="0"/>
        <v>3325</v>
      </c>
      <c r="G33" s="121">
        <v>0</v>
      </c>
      <c r="H33" s="122">
        <v>0</v>
      </c>
    </row>
    <row r="34" spans="1:8" s="56" customFormat="1" ht="15.75" x14ac:dyDescent="0.25">
      <c r="A34" s="87">
        <v>24</v>
      </c>
      <c r="B34" s="83" t="s">
        <v>183</v>
      </c>
      <c r="C34" s="83" t="s">
        <v>180</v>
      </c>
      <c r="D34" s="84">
        <v>8000</v>
      </c>
      <c r="E34" s="84">
        <v>400</v>
      </c>
      <c r="F34" s="84">
        <f t="shared" si="0"/>
        <v>7600</v>
      </c>
      <c r="G34" s="121">
        <v>0</v>
      </c>
      <c r="H34" s="122">
        <v>0</v>
      </c>
    </row>
    <row r="35" spans="1:8" s="56" customFormat="1" ht="15.75" x14ac:dyDescent="0.25">
      <c r="A35" s="87">
        <v>25</v>
      </c>
      <c r="B35" s="83" t="s">
        <v>202</v>
      </c>
      <c r="C35" s="83" t="s">
        <v>182</v>
      </c>
      <c r="D35" s="84">
        <v>25000</v>
      </c>
      <c r="E35" s="84">
        <v>1116.07</v>
      </c>
      <c r="F35" s="84">
        <f t="shared" si="0"/>
        <v>23883.93</v>
      </c>
      <c r="G35" s="123">
        <v>552</v>
      </c>
      <c r="H35" s="122">
        <v>0</v>
      </c>
    </row>
    <row r="36" spans="1:8" s="56" customFormat="1" ht="15.75" x14ac:dyDescent="0.25">
      <c r="A36" s="87">
        <v>26</v>
      </c>
      <c r="B36" s="83" t="s">
        <v>181</v>
      </c>
      <c r="C36" s="83" t="s">
        <v>182</v>
      </c>
      <c r="D36" s="84">
        <v>8500</v>
      </c>
      <c r="E36" s="84">
        <v>425</v>
      </c>
      <c r="F36" s="84">
        <f t="shared" si="0"/>
        <v>8075</v>
      </c>
      <c r="G36" s="121">
        <v>0</v>
      </c>
      <c r="H36" s="122">
        <v>0</v>
      </c>
    </row>
    <row r="37" spans="1:8" s="56" customFormat="1" ht="15.75" x14ac:dyDescent="0.25">
      <c r="A37" s="87">
        <v>27</v>
      </c>
      <c r="B37" s="83" t="s">
        <v>204</v>
      </c>
      <c r="C37" s="83" t="s">
        <v>180</v>
      </c>
      <c r="D37" s="84">
        <v>8000</v>
      </c>
      <c r="E37" s="84">
        <v>400</v>
      </c>
      <c r="F37" s="84">
        <f t="shared" si="0"/>
        <v>7600</v>
      </c>
      <c r="G37" s="124" t="s">
        <v>248</v>
      </c>
      <c r="H37" s="122">
        <v>0</v>
      </c>
    </row>
    <row r="38" spans="1:8" s="56" customFormat="1" ht="15.75" x14ac:dyDescent="0.25">
      <c r="A38" s="87">
        <v>28</v>
      </c>
      <c r="B38" s="83" t="s">
        <v>189</v>
      </c>
      <c r="C38" s="83" t="s">
        <v>180</v>
      </c>
      <c r="D38" s="84">
        <v>7000</v>
      </c>
      <c r="E38" s="84">
        <v>350</v>
      </c>
      <c r="F38" s="84">
        <f t="shared" si="0"/>
        <v>6650</v>
      </c>
      <c r="G38" s="124" t="s">
        <v>245</v>
      </c>
      <c r="H38" s="122">
        <v>0</v>
      </c>
    </row>
    <row r="39" spans="1:8" s="56" customFormat="1" ht="15.75" x14ac:dyDescent="0.25">
      <c r="A39" s="87">
        <v>29</v>
      </c>
      <c r="B39" s="83" t="s">
        <v>199</v>
      </c>
      <c r="C39" s="83" t="s">
        <v>180</v>
      </c>
      <c r="D39" s="84">
        <v>8000</v>
      </c>
      <c r="E39" s="84">
        <v>400</v>
      </c>
      <c r="F39" s="84">
        <f t="shared" si="0"/>
        <v>7600</v>
      </c>
      <c r="G39" s="121">
        <v>0</v>
      </c>
      <c r="H39" s="122">
        <v>0</v>
      </c>
    </row>
    <row r="40" spans="1:8" s="56" customFormat="1" ht="15.75" x14ac:dyDescent="0.25">
      <c r="A40" s="87">
        <v>30</v>
      </c>
      <c r="B40" s="83" t="s">
        <v>157</v>
      </c>
      <c r="C40" s="83" t="s">
        <v>180</v>
      </c>
      <c r="D40" s="84">
        <v>9000</v>
      </c>
      <c r="E40" s="84">
        <v>450</v>
      </c>
      <c r="F40" s="84">
        <f t="shared" si="0"/>
        <v>8550</v>
      </c>
      <c r="G40" s="121">
        <v>0</v>
      </c>
      <c r="H40" s="122">
        <v>0</v>
      </c>
    </row>
    <row r="41" spans="1:8" s="56" customFormat="1" ht="15.75" x14ac:dyDescent="0.25">
      <c r="A41" s="87">
        <v>31</v>
      </c>
      <c r="B41" s="83" t="s">
        <v>205</v>
      </c>
      <c r="C41" s="83" t="s">
        <v>180</v>
      </c>
      <c r="D41" s="84">
        <v>7000</v>
      </c>
      <c r="E41" s="84">
        <v>350</v>
      </c>
      <c r="F41" s="84">
        <f t="shared" ref="F41:F68" si="1">+D41-E41</f>
        <v>6650</v>
      </c>
      <c r="G41" s="121">
        <v>0</v>
      </c>
      <c r="H41" s="122">
        <v>0</v>
      </c>
    </row>
    <row r="42" spans="1:8" s="56" customFormat="1" ht="15.75" x14ac:dyDescent="0.25">
      <c r="A42" s="87">
        <v>32</v>
      </c>
      <c r="B42" s="83" t="s">
        <v>159</v>
      </c>
      <c r="C42" s="83" t="s">
        <v>180</v>
      </c>
      <c r="D42" s="84">
        <v>8000</v>
      </c>
      <c r="E42" s="84">
        <v>400</v>
      </c>
      <c r="F42" s="84">
        <f t="shared" si="1"/>
        <v>7600</v>
      </c>
      <c r="G42" s="121">
        <v>0</v>
      </c>
      <c r="H42" s="122">
        <v>0</v>
      </c>
    </row>
    <row r="43" spans="1:8" s="56" customFormat="1" ht="15.75" x14ac:dyDescent="0.25">
      <c r="A43" s="87">
        <v>33</v>
      </c>
      <c r="B43" s="83" t="s">
        <v>160</v>
      </c>
      <c r="C43" s="83" t="s">
        <v>182</v>
      </c>
      <c r="D43" s="84">
        <v>7000</v>
      </c>
      <c r="E43" s="84">
        <v>350</v>
      </c>
      <c r="F43" s="84">
        <f t="shared" si="1"/>
        <v>6650</v>
      </c>
      <c r="G43" s="121">
        <v>0</v>
      </c>
      <c r="H43" s="122">
        <v>0</v>
      </c>
    </row>
    <row r="44" spans="1:8" s="56" customFormat="1" ht="15.75" x14ac:dyDescent="0.25">
      <c r="A44" s="87">
        <v>34</v>
      </c>
      <c r="B44" s="83" t="s">
        <v>154</v>
      </c>
      <c r="C44" s="83" t="s">
        <v>180</v>
      </c>
      <c r="D44" s="84">
        <v>11000</v>
      </c>
      <c r="E44" s="84">
        <v>550</v>
      </c>
      <c r="F44" s="84">
        <f t="shared" si="1"/>
        <v>10450</v>
      </c>
      <c r="G44" s="121">
        <v>0</v>
      </c>
      <c r="H44" s="122">
        <v>0</v>
      </c>
    </row>
    <row r="45" spans="1:8" s="56" customFormat="1" ht="15.75" x14ac:dyDescent="0.25">
      <c r="A45" s="87">
        <v>35</v>
      </c>
      <c r="B45" s="83" t="s">
        <v>226</v>
      </c>
      <c r="C45" s="83" t="s">
        <v>180</v>
      </c>
      <c r="D45" s="84">
        <v>14516.13</v>
      </c>
      <c r="E45" s="84">
        <v>725.81</v>
      </c>
      <c r="F45" s="84">
        <f>+D45*E45</f>
        <v>10535952.315299999</v>
      </c>
      <c r="G45" s="121">
        <v>0</v>
      </c>
      <c r="H45" s="122">
        <v>0</v>
      </c>
    </row>
    <row r="46" spans="1:8" s="56" customFormat="1" ht="15.75" x14ac:dyDescent="0.25">
      <c r="A46" s="87">
        <v>36</v>
      </c>
      <c r="B46" s="83" t="s">
        <v>203</v>
      </c>
      <c r="C46" s="83" t="s">
        <v>180</v>
      </c>
      <c r="D46" s="84">
        <v>3300</v>
      </c>
      <c r="E46" s="84">
        <v>165</v>
      </c>
      <c r="F46" s="84">
        <f t="shared" si="1"/>
        <v>3135</v>
      </c>
      <c r="G46" s="121">
        <v>0</v>
      </c>
      <c r="H46" s="122">
        <v>0</v>
      </c>
    </row>
    <row r="47" spans="1:8" s="56" customFormat="1" ht="15.75" x14ac:dyDescent="0.25">
      <c r="A47" s="87">
        <v>37</v>
      </c>
      <c r="B47" s="83" t="s">
        <v>156</v>
      </c>
      <c r="C47" s="83" t="s">
        <v>180</v>
      </c>
      <c r="D47" s="84">
        <v>6000</v>
      </c>
      <c r="E47" s="84">
        <v>300</v>
      </c>
      <c r="F47" s="84">
        <f t="shared" si="1"/>
        <v>5700</v>
      </c>
      <c r="G47" s="121">
        <v>0</v>
      </c>
      <c r="H47" s="122">
        <v>0</v>
      </c>
    </row>
    <row r="48" spans="1:8" s="56" customFormat="1" ht="15.75" x14ac:dyDescent="0.25">
      <c r="A48" s="87">
        <v>38</v>
      </c>
      <c r="B48" s="83" t="s">
        <v>195</v>
      </c>
      <c r="C48" s="83" t="s">
        <v>182</v>
      </c>
      <c r="D48" s="84">
        <v>12000</v>
      </c>
      <c r="E48" s="84">
        <v>0</v>
      </c>
      <c r="F48" s="84">
        <f t="shared" si="1"/>
        <v>12000</v>
      </c>
      <c r="G48" s="121">
        <v>0</v>
      </c>
      <c r="H48" s="122">
        <v>0</v>
      </c>
    </row>
    <row r="49" spans="1:8" s="56" customFormat="1" ht="15.75" x14ac:dyDescent="0.25">
      <c r="A49" s="87">
        <v>39</v>
      </c>
      <c r="B49" s="83" t="s">
        <v>210</v>
      </c>
      <c r="C49" s="83" t="s">
        <v>180</v>
      </c>
      <c r="D49" s="84">
        <v>6500</v>
      </c>
      <c r="E49" s="84">
        <v>325</v>
      </c>
      <c r="F49" s="84">
        <f t="shared" si="1"/>
        <v>6175</v>
      </c>
      <c r="G49" s="121">
        <v>0</v>
      </c>
      <c r="H49" s="122">
        <v>0</v>
      </c>
    </row>
    <row r="50" spans="1:8" s="56" customFormat="1" ht="15.75" x14ac:dyDescent="0.25">
      <c r="A50" s="87">
        <v>40</v>
      </c>
      <c r="B50" s="83" t="s">
        <v>167</v>
      </c>
      <c r="C50" s="83" t="s">
        <v>180</v>
      </c>
      <c r="D50" s="84">
        <v>6500</v>
      </c>
      <c r="E50" s="84">
        <v>325</v>
      </c>
      <c r="F50" s="84">
        <f t="shared" si="1"/>
        <v>6175</v>
      </c>
      <c r="G50" s="121">
        <v>0</v>
      </c>
      <c r="H50" s="122">
        <v>0</v>
      </c>
    </row>
    <row r="51" spans="1:8" s="56" customFormat="1" ht="15.75" x14ac:dyDescent="0.25">
      <c r="A51" s="87">
        <v>41</v>
      </c>
      <c r="B51" s="83" t="s">
        <v>206</v>
      </c>
      <c r="C51" s="83" t="s">
        <v>180</v>
      </c>
      <c r="D51" s="84">
        <v>8000</v>
      </c>
      <c r="E51" s="84">
        <v>400</v>
      </c>
      <c r="F51" s="84">
        <f t="shared" si="1"/>
        <v>7600</v>
      </c>
      <c r="G51" s="121">
        <v>0</v>
      </c>
      <c r="H51" s="122">
        <v>0</v>
      </c>
    </row>
    <row r="52" spans="1:8" s="56" customFormat="1" ht="15.75" x14ac:dyDescent="0.25">
      <c r="A52" s="87">
        <v>42</v>
      </c>
      <c r="B52" s="83" t="s">
        <v>193</v>
      </c>
      <c r="C52" s="83" t="s">
        <v>180</v>
      </c>
      <c r="D52" s="84">
        <v>4000</v>
      </c>
      <c r="E52" s="84">
        <v>200</v>
      </c>
      <c r="F52" s="84">
        <f t="shared" si="1"/>
        <v>3800</v>
      </c>
      <c r="G52" s="121">
        <v>0</v>
      </c>
      <c r="H52" s="122">
        <v>0</v>
      </c>
    </row>
    <row r="53" spans="1:8" s="56" customFormat="1" ht="15.75" x14ac:dyDescent="0.25">
      <c r="A53" s="87">
        <v>43</v>
      </c>
      <c r="B53" s="83" t="s">
        <v>213</v>
      </c>
      <c r="C53" s="83" t="s">
        <v>180</v>
      </c>
      <c r="D53" s="84">
        <v>7000</v>
      </c>
      <c r="E53" s="84">
        <v>350</v>
      </c>
      <c r="F53" s="84">
        <f t="shared" si="1"/>
        <v>6650</v>
      </c>
      <c r="G53" s="121">
        <v>0</v>
      </c>
      <c r="H53" s="122">
        <v>0</v>
      </c>
    </row>
    <row r="54" spans="1:8" s="56" customFormat="1" ht="15.75" x14ac:dyDescent="0.25">
      <c r="A54" s="87">
        <v>44</v>
      </c>
      <c r="B54" s="83" t="s">
        <v>166</v>
      </c>
      <c r="C54" s="83" t="s">
        <v>180</v>
      </c>
      <c r="D54" s="84">
        <v>5000</v>
      </c>
      <c r="E54" s="84">
        <v>250</v>
      </c>
      <c r="F54" s="84">
        <f t="shared" si="1"/>
        <v>4750</v>
      </c>
      <c r="G54" s="121">
        <v>0</v>
      </c>
      <c r="H54" s="122">
        <v>0</v>
      </c>
    </row>
    <row r="55" spans="1:8" s="56" customFormat="1" ht="15.75" x14ac:dyDescent="0.25">
      <c r="A55" s="87">
        <v>45</v>
      </c>
      <c r="B55" s="83" t="s">
        <v>196</v>
      </c>
      <c r="C55" s="83" t="s">
        <v>180</v>
      </c>
      <c r="D55" s="84">
        <v>4000</v>
      </c>
      <c r="E55" s="84">
        <v>200</v>
      </c>
      <c r="F55" s="84">
        <f t="shared" si="1"/>
        <v>3800</v>
      </c>
      <c r="G55" s="121">
        <v>0</v>
      </c>
      <c r="H55" s="122">
        <v>0</v>
      </c>
    </row>
    <row r="56" spans="1:8" s="56" customFormat="1" ht="15.75" x14ac:dyDescent="0.25">
      <c r="A56" s="87">
        <v>46</v>
      </c>
      <c r="B56" s="83" t="s">
        <v>216</v>
      </c>
      <c r="C56" s="83" t="s">
        <v>182</v>
      </c>
      <c r="D56" s="84">
        <v>12000</v>
      </c>
      <c r="E56" s="84">
        <v>0</v>
      </c>
      <c r="F56" s="84">
        <f t="shared" si="1"/>
        <v>12000</v>
      </c>
      <c r="G56" s="121">
        <v>0</v>
      </c>
      <c r="H56" s="122">
        <v>0</v>
      </c>
    </row>
    <row r="57" spans="1:8" s="56" customFormat="1" ht="15.75" x14ac:dyDescent="0.25">
      <c r="A57" s="87">
        <v>47</v>
      </c>
      <c r="B57" s="83" t="s">
        <v>164</v>
      </c>
      <c r="C57" s="83" t="s">
        <v>182</v>
      </c>
      <c r="D57" s="84">
        <v>5000</v>
      </c>
      <c r="E57" s="84">
        <v>250</v>
      </c>
      <c r="F57" s="84">
        <f t="shared" si="1"/>
        <v>4750</v>
      </c>
      <c r="G57" s="121">
        <v>0</v>
      </c>
      <c r="H57" s="122">
        <v>0</v>
      </c>
    </row>
    <row r="58" spans="1:8" s="56" customFormat="1" ht="15.75" x14ac:dyDescent="0.25">
      <c r="A58" s="87">
        <v>48</v>
      </c>
      <c r="B58" s="83" t="s">
        <v>197</v>
      </c>
      <c r="C58" s="83" t="s">
        <v>180</v>
      </c>
      <c r="D58" s="84">
        <v>7000</v>
      </c>
      <c r="E58" s="84">
        <v>350</v>
      </c>
      <c r="F58" s="84">
        <f t="shared" si="1"/>
        <v>6650</v>
      </c>
      <c r="G58" s="124" t="s">
        <v>247</v>
      </c>
      <c r="H58" s="122">
        <v>0</v>
      </c>
    </row>
    <row r="59" spans="1:8" s="56" customFormat="1" ht="15.75" x14ac:dyDescent="0.25">
      <c r="A59" s="87">
        <v>49</v>
      </c>
      <c r="B59" s="83" t="s">
        <v>190</v>
      </c>
      <c r="C59" s="83" t="s">
        <v>182</v>
      </c>
      <c r="D59" s="84">
        <v>25000</v>
      </c>
      <c r="E59" s="84">
        <v>1116.07</v>
      </c>
      <c r="F59" s="84">
        <f t="shared" si="1"/>
        <v>23883.93</v>
      </c>
      <c r="G59" s="121">
        <v>0</v>
      </c>
      <c r="H59" s="122">
        <v>0</v>
      </c>
    </row>
    <row r="60" spans="1:8" s="56" customFormat="1" ht="15.75" x14ac:dyDescent="0.25">
      <c r="A60" s="87">
        <v>50</v>
      </c>
      <c r="B60" s="83" t="s">
        <v>165</v>
      </c>
      <c r="C60" s="83" t="s">
        <v>180</v>
      </c>
      <c r="D60" s="84">
        <v>5000</v>
      </c>
      <c r="E60" s="84">
        <v>250</v>
      </c>
      <c r="F60" s="84">
        <f t="shared" si="1"/>
        <v>4750</v>
      </c>
      <c r="G60" s="121">
        <v>0</v>
      </c>
      <c r="H60" s="122">
        <v>0</v>
      </c>
    </row>
    <row r="61" spans="1:8" s="56" customFormat="1" ht="15.75" x14ac:dyDescent="0.25">
      <c r="A61" s="87">
        <v>51</v>
      </c>
      <c r="B61" s="83" t="s">
        <v>192</v>
      </c>
      <c r="C61" s="83" t="s">
        <v>180</v>
      </c>
      <c r="D61" s="84">
        <v>7000</v>
      </c>
      <c r="E61" s="84">
        <v>350</v>
      </c>
      <c r="F61" s="84">
        <f t="shared" si="1"/>
        <v>6650</v>
      </c>
      <c r="G61" s="121">
        <v>0</v>
      </c>
      <c r="H61" s="122">
        <v>0</v>
      </c>
    </row>
    <row r="62" spans="1:8" s="56" customFormat="1" ht="15.75" x14ac:dyDescent="0.25">
      <c r="A62" s="87">
        <v>52</v>
      </c>
      <c r="B62" s="83" t="s">
        <v>198</v>
      </c>
      <c r="C62" s="83" t="s">
        <v>180</v>
      </c>
      <c r="D62" s="84">
        <v>7000</v>
      </c>
      <c r="E62" s="84">
        <v>350</v>
      </c>
      <c r="F62" s="84">
        <f t="shared" si="1"/>
        <v>6650</v>
      </c>
      <c r="G62" s="121">
        <v>0</v>
      </c>
      <c r="H62" s="122">
        <v>0</v>
      </c>
    </row>
    <row r="63" spans="1:8" s="56" customFormat="1" ht="15.75" x14ac:dyDescent="0.25">
      <c r="A63" s="87">
        <v>53</v>
      </c>
      <c r="B63" s="83" t="s">
        <v>186</v>
      </c>
      <c r="C63" s="83" t="s">
        <v>182</v>
      </c>
      <c r="D63" s="84">
        <v>25000</v>
      </c>
      <c r="E63" s="84">
        <v>1116.07</v>
      </c>
      <c r="F63" s="84">
        <f t="shared" si="1"/>
        <v>23883.93</v>
      </c>
      <c r="G63" s="124" t="s">
        <v>244</v>
      </c>
      <c r="H63" s="122">
        <v>0</v>
      </c>
    </row>
    <row r="64" spans="1:8" s="56" customFormat="1" ht="15.75" x14ac:dyDescent="0.25">
      <c r="A64" s="87">
        <v>54</v>
      </c>
      <c r="B64" s="83" t="s">
        <v>179</v>
      </c>
      <c r="C64" s="83" t="s">
        <v>180</v>
      </c>
      <c r="D64" s="84">
        <v>7000</v>
      </c>
      <c r="E64" s="84">
        <v>350</v>
      </c>
      <c r="F64" s="84">
        <f t="shared" si="1"/>
        <v>6650</v>
      </c>
      <c r="G64" s="124" t="s">
        <v>243</v>
      </c>
      <c r="H64" s="122">
        <v>0</v>
      </c>
    </row>
    <row r="65" spans="1:8" s="56" customFormat="1" ht="15.75" x14ac:dyDescent="0.25">
      <c r="A65" s="87">
        <v>55</v>
      </c>
      <c r="B65" s="83" t="s">
        <v>221</v>
      </c>
      <c r="C65" s="83" t="s">
        <v>182</v>
      </c>
      <c r="D65" s="84">
        <v>8000</v>
      </c>
      <c r="E65" s="84">
        <v>400</v>
      </c>
      <c r="F65" s="84">
        <f t="shared" si="1"/>
        <v>7600</v>
      </c>
      <c r="G65" s="121">
        <v>0</v>
      </c>
      <c r="H65" s="122">
        <v>0</v>
      </c>
    </row>
    <row r="66" spans="1:8" s="56" customFormat="1" ht="15.75" x14ac:dyDescent="0.25">
      <c r="A66" s="87">
        <v>56</v>
      </c>
      <c r="B66" s="83" t="s">
        <v>217</v>
      </c>
      <c r="C66" s="83" t="s">
        <v>180</v>
      </c>
      <c r="D66" s="84">
        <v>14000</v>
      </c>
      <c r="E66" s="84">
        <v>625</v>
      </c>
      <c r="F66" s="84">
        <f t="shared" si="1"/>
        <v>13375</v>
      </c>
      <c r="G66" s="121">
        <v>0</v>
      </c>
      <c r="H66" s="122">
        <v>0</v>
      </c>
    </row>
    <row r="67" spans="1:8" s="56" customFormat="1" ht="15.75" x14ac:dyDescent="0.25">
      <c r="A67" s="87">
        <v>57</v>
      </c>
      <c r="B67" s="83" t="s">
        <v>223</v>
      </c>
      <c r="C67" s="83" t="s">
        <v>180</v>
      </c>
      <c r="D67" s="84">
        <v>5000</v>
      </c>
      <c r="E67" s="84">
        <v>250</v>
      </c>
      <c r="F67" s="84">
        <f t="shared" si="1"/>
        <v>4750</v>
      </c>
      <c r="G67" s="121">
        <v>0</v>
      </c>
      <c r="H67" s="122">
        <v>0</v>
      </c>
    </row>
    <row r="68" spans="1:8" s="56" customFormat="1" ht="15.75" x14ac:dyDescent="0.25">
      <c r="A68" s="87">
        <v>58</v>
      </c>
      <c r="B68" s="83" t="s">
        <v>224</v>
      </c>
      <c r="C68" s="83" t="s">
        <v>180</v>
      </c>
      <c r="D68" s="84">
        <v>5000</v>
      </c>
      <c r="E68" s="84">
        <v>250</v>
      </c>
      <c r="F68" s="84">
        <f t="shared" si="1"/>
        <v>4750</v>
      </c>
      <c r="G68" s="121">
        <v>0</v>
      </c>
      <c r="H68" s="122">
        <v>0</v>
      </c>
    </row>
    <row r="69" spans="1:8" s="56" customFormat="1" ht="15.75" x14ac:dyDescent="0.25">
      <c r="A69" s="87">
        <v>59</v>
      </c>
      <c r="B69" s="83" t="s">
        <v>228</v>
      </c>
      <c r="C69" s="83" t="s">
        <v>180</v>
      </c>
      <c r="D69" s="84">
        <v>4000</v>
      </c>
      <c r="E69" s="84">
        <v>200</v>
      </c>
      <c r="F69" s="84">
        <f t="shared" ref="F69:F72" si="2">+D69-E69</f>
        <v>3800</v>
      </c>
      <c r="G69" s="121">
        <v>0</v>
      </c>
      <c r="H69" s="122">
        <v>0</v>
      </c>
    </row>
    <row r="70" spans="1:8" s="56" customFormat="1" ht="15.75" x14ac:dyDescent="0.25">
      <c r="A70" s="87">
        <v>60</v>
      </c>
      <c r="B70" s="83" t="s">
        <v>229</v>
      </c>
      <c r="C70" s="83" t="s">
        <v>182</v>
      </c>
      <c r="D70" s="84">
        <f>8000+3612.9</f>
        <v>11612.9</v>
      </c>
      <c r="E70" s="84">
        <v>580.65</v>
      </c>
      <c r="F70" s="84">
        <f>+D70-E70</f>
        <v>11032.25</v>
      </c>
      <c r="G70" s="121">
        <v>0</v>
      </c>
      <c r="H70" s="122">
        <v>0</v>
      </c>
    </row>
    <row r="71" spans="1:8" s="56" customFormat="1" ht="15.75" x14ac:dyDescent="0.25">
      <c r="A71" s="87">
        <v>61</v>
      </c>
      <c r="B71" s="83" t="s">
        <v>231</v>
      </c>
      <c r="C71" s="83" t="s">
        <v>182</v>
      </c>
      <c r="D71" s="84">
        <f>15000+6774.19</f>
        <v>21774.19</v>
      </c>
      <c r="E71" s="84">
        <f>750+ 338.71</f>
        <v>1088.71</v>
      </c>
      <c r="F71" s="84">
        <f>+D71-E71</f>
        <v>20685.48</v>
      </c>
      <c r="G71" s="121">
        <v>0</v>
      </c>
      <c r="H71" s="122">
        <v>0</v>
      </c>
    </row>
    <row r="72" spans="1:8" s="56" customFormat="1" ht="15.75" x14ac:dyDescent="0.25">
      <c r="A72" s="87">
        <v>62</v>
      </c>
      <c r="B72" s="83" t="s">
        <v>255</v>
      </c>
      <c r="C72" s="83" t="s">
        <v>180</v>
      </c>
      <c r="D72" s="84">
        <v>4000</v>
      </c>
      <c r="E72" s="84">
        <v>200</v>
      </c>
      <c r="F72" s="84">
        <f t="shared" si="2"/>
        <v>3800</v>
      </c>
      <c r="G72" s="121">
        <v>0</v>
      </c>
      <c r="H72" s="122">
        <v>0</v>
      </c>
    </row>
    <row r="73" spans="1:8" x14ac:dyDescent="0.25">
      <c r="D73" s="88"/>
      <c r="E73" s="89"/>
    </row>
    <row r="75" spans="1:8" x14ac:dyDescent="0.25">
      <c r="B75" s="39" t="s">
        <v>175</v>
      </c>
    </row>
    <row r="76" spans="1:8" x14ac:dyDescent="0.25">
      <c r="B76" s="4" t="s">
        <v>230</v>
      </c>
      <c r="C76" s="4">
        <f>62+'RENGLON 021'!B55+'RENGLON 022'!B11+'RENGLON 011'!B59</f>
        <v>157</v>
      </c>
    </row>
    <row r="77" spans="1:8" x14ac:dyDescent="0.25">
      <c r="B77" s="4" t="s">
        <v>227</v>
      </c>
    </row>
  </sheetData>
  <protectedRanges>
    <protectedRange sqref="B26" name="Rango1_1_1_3_1_1_4"/>
    <protectedRange sqref="B27" name="Rango1_1_1_1_1_1_1_1_1_2_1"/>
    <protectedRange sqref="B25" name="Rango1_1_1_3_1_1_3_1"/>
    <protectedRange sqref="C28:D28" name="Rango4_2_2_1_1_1_1_1_1_1"/>
    <protectedRange sqref="C30:D33" name="Rango4_1_3_1_1_1_2_1_1_1_1_2_1"/>
    <protectedRange sqref="C13:D13 C19:D19 D18 C22:D24" name="Rango4_1_3_1_1_1_2_1_1_2_1_1"/>
  </protectedRanges>
  <autoFilter ref="A9:I73"/>
  <sortState ref="A11:H71">
    <sortCondition ref="A11:A71"/>
  </sortState>
  <mergeCells count="14">
    <mergeCell ref="H9:H10"/>
    <mergeCell ref="A7:G7"/>
    <mergeCell ref="G9:G10"/>
    <mergeCell ref="B9:B10"/>
    <mergeCell ref="A9:A10"/>
    <mergeCell ref="E9:E10"/>
    <mergeCell ref="C9:C10"/>
    <mergeCell ref="F9:F10"/>
    <mergeCell ref="D9:D10"/>
    <mergeCell ref="A2:G2"/>
    <mergeCell ref="A3:G3"/>
    <mergeCell ref="A4:G4"/>
    <mergeCell ref="A5:G5"/>
    <mergeCell ref="A6:G6"/>
  </mergeCells>
  <dataValidations count="1">
    <dataValidation type="list" allowBlank="1" showErrorMessage="1" sqref="C49 C59 C55 C30 C52 C37:C38 C17:C18 C20 C24:C26">
      <formula1>$BR$1:$BS$1</formula1>
      <formula2>0</formula2>
    </dataValidation>
  </dataValidations>
  <printOptions horizontalCentered="1" verticalCentered="1"/>
  <pageMargins left="1.6929133858267718" right="0.78740157480314965" top="1.1811023622047245" bottom="0.78740157480314965" header="0.78740157480314965" footer="0.51181102362204722"/>
  <pageSetup paperSize="5" scale="88" firstPageNumber="0" orientation="landscape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I16"/>
  <sheetViews>
    <sheetView workbookViewId="0">
      <selection activeCell="B13" sqref="B13:I13"/>
    </sheetView>
  </sheetViews>
  <sheetFormatPr baseColWidth="10" defaultRowHeight="12.75" x14ac:dyDescent="0.2"/>
  <cols>
    <col min="2" max="2" width="27.85546875" customWidth="1"/>
    <col min="4" max="4" width="21.85546875" customWidth="1"/>
    <col min="5" max="5" width="23.42578125" customWidth="1"/>
    <col min="6" max="6" width="15.85546875" customWidth="1"/>
    <col min="7" max="7" width="20.42578125" customWidth="1"/>
  </cols>
  <sheetData>
    <row r="2" spans="1:9" ht="19.5" x14ac:dyDescent="0.3">
      <c r="A2" s="160" t="s">
        <v>0</v>
      </c>
      <c r="B2" s="160"/>
      <c r="C2" s="160"/>
      <c r="D2" s="160"/>
      <c r="E2" s="160"/>
      <c r="F2" s="160"/>
      <c r="G2" s="160"/>
      <c r="H2" s="160"/>
      <c r="I2" s="160"/>
    </row>
    <row r="3" spans="1:9" ht="19.5" x14ac:dyDescent="0.3">
      <c r="A3" s="143" t="s">
        <v>1</v>
      </c>
      <c r="B3" s="143"/>
      <c r="C3" s="143"/>
      <c r="D3" s="143"/>
      <c r="E3" s="143"/>
      <c r="F3" s="143"/>
      <c r="G3" s="143"/>
      <c r="H3" s="143"/>
      <c r="I3" s="143"/>
    </row>
    <row r="4" spans="1:9" x14ac:dyDescent="0.2">
      <c r="A4" s="161" t="s">
        <v>256</v>
      </c>
      <c r="B4" s="161"/>
      <c r="C4" s="161"/>
      <c r="D4" s="161"/>
      <c r="E4" s="161"/>
      <c r="F4" s="161"/>
      <c r="G4" s="161"/>
      <c r="H4" s="161"/>
      <c r="I4" s="161"/>
    </row>
    <row r="5" spans="1:9" x14ac:dyDescent="0.2">
      <c r="A5" s="145" t="s">
        <v>257</v>
      </c>
      <c r="B5" s="145"/>
      <c r="C5" s="145"/>
      <c r="D5" s="145"/>
      <c r="E5" s="145"/>
      <c r="F5" s="145"/>
      <c r="G5" s="145"/>
      <c r="H5" s="145"/>
      <c r="I5" s="145"/>
    </row>
    <row r="6" spans="1:9" x14ac:dyDescent="0.2">
      <c r="A6" s="162" t="s">
        <v>3</v>
      </c>
      <c r="B6" s="162"/>
      <c r="C6" s="162"/>
      <c r="D6" s="162"/>
      <c r="E6" s="162"/>
      <c r="F6" s="162"/>
      <c r="G6" s="162"/>
      <c r="H6" s="162"/>
      <c r="I6" s="162"/>
    </row>
    <row r="7" spans="1:9" x14ac:dyDescent="0.2">
      <c r="A7" s="162">
        <v>43585</v>
      </c>
      <c r="B7" s="162"/>
      <c r="C7" s="162"/>
      <c r="D7" s="162"/>
      <c r="E7" s="162"/>
      <c r="F7" s="162"/>
      <c r="G7" s="162"/>
      <c r="H7" s="162"/>
      <c r="I7" s="162"/>
    </row>
    <row r="8" spans="1:9" ht="13.5" thickBot="1" x14ac:dyDescent="0.25">
      <c r="A8" s="163"/>
      <c r="B8" s="163"/>
      <c r="C8" s="164"/>
    </row>
    <row r="9" spans="1:9" x14ac:dyDescent="0.2">
      <c r="A9" s="165" t="s">
        <v>4</v>
      </c>
      <c r="B9" s="166" t="s">
        <v>258</v>
      </c>
      <c r="C9" s="167" t="s">
        <v>9</v>
      </c>
      <c r="D9" s="165" t="s">
        <v>259</v>
      </c>
      <c r="E9" s="168" t="s">
        <v>12</v>
      </c>
      <c r="F9" s="165" t="s">
        <v>13</v>
      </c>
      <c r="G9" s="165" t="s">
        <v>260</v>
      </c>
      <c r="H9" s="169" t="s">
        <v>261</v>
      </c>
      <c r="I9" s="170"/>
    </row>
    <row r="10" spans="1:9" ht="13.5" thickBot="1" x14ac:dyDescent="0.25">
      <c r="A10" s="171"/>
      <c r="B10" s="172"/>
      <c r="C10" s="173"/>
      <c r="D10" s="171"/>
      <c r="E10" s="174"/>
      <c r="F10" s="171"/>
      <c r="G10" s="171"/>
      <c r="H10" s="175"/>
      <c r="I10" s="176"/>
    </row>
    <row r="11" spans="1:9" x14ac:dyDescent="0.2">
      <c r="A11" s="177">
        <v>1</v>
      </c>
      <c r="B11" s="178"/>
      <c r="C11" s="179"/>
      <c r="D11" s="180"/>
      <c r="E11" s="181"/>
      <c r="F11" s="182"/>
      <c r="G11" s="183"/>
      <c r="H11" s="184"/>
      <c r="I11" s="185"/>
    </row>
    <row r="12" spans="1:9" x14ac:dyDescent="0.2">
      <c r="A12" s="186">
        <v>2</v>
      </c>
      <c r="B12" s="187"/>
      <c r="C12" s="188"/>
      <c r="D12" s="189"/>
      <c r="E12" s="190"/>
      <c r="F12" s="191"/>
      <c r="G12" s="192"/>
      <c r="H12" s="193"/>
      <c r="I12" s="194"/>
    </row>
    <row r="13" spans="1:9" ht="23.25" x14ac:dyDescent="0.2">
      <c r="A13" s="186">
        <v>3</v>
      </c>
      <c r="B13" s="195" t="s">
        <v>262</v>
      </c>
      <c r="C13" s="195"/>
      <c r="D13" s="195"/>
      <c r="E13" s="195"/>
      <c r="F13" s="195"/>
      <c r="G13" s="195"/>
      <c r="H13" s="195"/>
      <c r="I13" s="196"/>
    </row>
    <row r="14" spans="1:9" x14ac:dyDescent="0.2">
      <c r="A14" s="186">
        <v>4</v>
      </c>
      <c r="B14" s="187"/>
      <c r="C14" s="188"/>
      <c r="D14" s="189"/>
      <c r="E14" s="190"/>
      <c r="F14" s="191"/>
      <c r="G14" s="192"/>
      <c r="H14" s="193"/>
      <c r="I14" s="194"/>
    </row>
    <row r="15" spans="1:9" ht="13.5" thickBot="1" x14ac:dyDescent="0.25">
      <c r="A15" s="197">
        <v>5</v>
      </c>
      <c r="B15" s="187"/>
      <c r="C15" s="188"/>
      <c r="D15" s="189"/>
      <c r="E15" s="190"/>
      <c r="F15" s="191"/>
      <c r="G15" s="192"/>
      <c r="H15" s="193"/>
      <c r="I15" s="194"/>
    </row>
    <row r="16" spans="1:9" ht="13.5" thickBot="1" x14ac:dyDescent="0.25">
      <c r="A16" s="197">
        <v>6</v>
      </c>
      <c r="B16" s="198"/>
      <c r="C16" s="188"/>
      <c r="D16" s="189"/>
      <c r="E16" s="190"/>
      <c r="F16" s="191"/>
      <c r="G16" s="192"/>
      <c r="H16" s="193"/>
      <c r="I16" s="194"/>
    </row>
  </sheetData>
  <mergeCells count="20">
    <mergeCell ref="H15:I15"/>
    <mergeCell ref="H16:I16"/>
    <mergeCell ref="G9:G10"/>
    <mergeCell ref="H9:I10"/>
    <mergeCell ref="H11:I11"/>
    <mergeCell ref="H12:I12"/>
    <mergeCell ref="B13:I13"/>
    <mergeCell ref="H14:I14"/>
    <mergeCell ref="A9:A10"/>
    <mergeCell ref="B9:B10"/>
    <mergeCell ref="C9:C10"/>
    <mergeCell ref="D9:D10"/>
    <mergeCell ref="E9:E10"/>
    <mergeCell ref="F9:F10"/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RENGLON 011</vt:lpstr>
      <vt:lpstr>RENGLON 022</vt:lpstr>
      <vt:lpstr>RENGLON 021</vt:lpstr>
      <vt:lpstr>RENGLON 029</vt:lpstr>
      <vt:lpstr>SUBGRUPO 18</vt:lpstr>
      <vt:lpstr>'RENGLON 011'!Área_de_impresión</vt:lpstr>
      <vt:lpstr>'RENGLON 022'!Área_de_impresión</vt:lpstr>
      <vt:lpstr>'RENGLON 021'!Títulos_a_imprimir</vt:lpstr>
      <vt:lpstr>'RENGLON 029'!Títulos_a_imprimir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tgfigueroa</dc:creator>
  <cp:lastModifiedBy>amperez</cp:lastModifiedBy>
  <cp:lastPrinted>2018-09-07T21:51:50Z</cp:lastPrinted>
  <dcterms:created xsi:type="dcterms:W3CDTF">2013-11-29T23:12:09Z</dcterms:created>
  <dcterms:modified xsi:type="dcterms:W3CDTF">2019-05-09T16:00:26Z</dcterms:modified>
</cp:coreProperties>
</file>