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9\INFORMACION PUBLICA DE OFICIO\3. ARTES\6. JUNIO\"/>
    </mc:Choice>
  </mc:AlternateContent>
  <bookViews>
    <workbookView xWindow="-120" yWindow="-120" windowWidth="15600" windowHeight="11160"/>
  </bookViews>
  <sheets>
    <sheet name="RENGLON 011" sheetId="10" r:id="rId1"/>
    <sheet name="RENGLON 021" sheetId="11" r:id="rId2"/>
    <sheet name="RENGLON 029  " sheetId="14" r:id="rId3"/>
    <sheet name="RENGLON 031 " sheetId="15" r:id="rId4"/>
    <sheet name="SUBGRUPO 18" sheetId="16" r:id="rId5"/>
  </sheets>
  <definedNames>
    <definedName name="_xlnm._FilterDatabase" localSheetId="0" hidden="1">'RENGLON 011'!$A$2:$W$298</definedName>
    <definedName name="_xlnm._FilterDatabase" localSheetId="1" hidden="1">'RENGLON 021'!$B$10:$B$760</definedName>
    <definedName name="_xlnm._FilterDatabase" localSheetId="2" hidden="1">'RENGLON 029  '!$A$7:$H$126</definedName>
    <definedName name="_xlnm._FilterDatabase" localSheetId="3" hidden="1">'RENGLON 031 '!$A$11:$O$88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20" i="11" l="1"/>
  <c r="O155" i="10" l="1"/>
  <c r="O168" i="10"/>
  <c r="O44" i="10"/>
  <c r="O189" i="10"/>
  <c r="O77" i="10"/>
  <c r="J11" i="15" l="1"/>
  <c r="H41" i="14"/>
  <c r="H28" i="14"/>
  <c r="H91" i="14"/>
  <c r="H62" i="14"/>
  <c r="H123" i="14"/>
  <c r="H94" i="14"/>
  <c r="H39" i="14"/>
  <c r="H76" i="14"/>
  <c r="P227" i="11"/>
  <c r="P44" i="11"/>
  <c r="W103" i="10"/>
  <c r="P255" i="11"/>
  <c r="W68" i="10"/>
  <c r="W273" i="10"/>
  <c r="W175" i="10"/>
  <c r="W146" i="10"/>
  <c r="P102" i="11"/>
  <c r="W107" i="10"/>
  <c r="W84" i="10"/>
  <c r="W93" i="10"/>
  <c r="W14" i="10"/>
  <c r="P83" i="11"/>
  <c r="W290" i="10"/>
  <c r="W41" i="10"/>
  <c r="W212" i="10"/>
  <c r="W116" i="10"/>
  <c r="W187" i="10"/>
  <c r="W217" i="10"/>
  <c r="W186" i="10" l="1"/>
  <c r="W94" i="10"/>
  <c r="W27" i="10"/>
  <c r="W119" i="10"/>
  <c r="P306" i="11"/>
  <c r="P27" i="11"/>
  <c r="W286" i="10"/>
  <c r="P133" i="11"/>
  <c r="P340" i="11"/>
  <c r="P124" i="11"/>
  <c r="W224" i="10"/>
  <c r="P187" i="11"/>
  <c r="W216" i="10"/>
  <c r="W293" i="10"/>
  <c r="P147" i="11"/>
  <c r="P228" i="11"/>
  <c r="O87" i="15"/>
  <c r="P247" i="11"/>
  <c r="W30" i="10"/>
  <c r="W198" i="10"/>
  <c r="P67" i="11"/>
  <c r="W75" i="10"/>
  <c r="P114" i="11"/>
  <c r="W139" i="10"/>
  <c r="W65" i="10"/>
  <c r="W245" i="10"/>
  <c r="W96" i="10"/>
  <c r="W39" i="10"/>
  <c r="W16" i="10"/>
  <c r="W143" i="10"/>
  <c r="P15" i="11"/>
  <c r="O53" i="15"/>
  <c r="P214" i="11"/>
  <c r="W71" i="10"/>
  <c r="P210" i="11"/>
  <c r="W141" i="10"/>
  <c r="W222" i="10"/>
  <c r="W161" i="10"/>
  <c r="W225" i="10"/>
  <c r="W152" i="10"/>
  <c r="P138" i="11"/>
  <c r="W83" i="10"/>
  <c r="W35" i="10"/>
  <c r="P376" i="11"/>
  <c r="W278" i="10"/>
  <c r="P339" i="11"/>
  <c r="W223" i="10"/>
  <c r="W172" i="10"/>
  <c r="P50" i="11"/>
  <c r="W38" i="10"/>
  <c r="P16" i="11"/>
  <c r="P86" i="11"/>
  <c r="P211" i="11"/>
  <c r="P216" i="11"/>
  <c r="P388" i="11"/>
  <c r="P232" i="11"/>
  <c r="P270" i="11"/>
  <c r="P229" i="11"/>
  <c r="P246" i="11"/>
  <c r="P57" i="11"/>
  <c r="W52" i="10"/>
  <c r="W202" i="10"/>
  <c r="W242" i="10"/>
  <c r="W100" i="10"/>
  <c r="W207" i="10"/>
  <c r="W211" i="10"/>
  <c r="W174" i="10"/>
  <c r="W149" i="10"/>
  <c r="W200" i="10"/>
  <c r="W25" i="10"/>
  <c r="I391" i="11" l="1"/>
  <c r="I390" i="11"/>
  <c r="I389" i="11"/>
  <c r="I388" i="11"/>
  <c r="I387" i="11"/>
  <c r="I386" i="11"/>
  <c r="I385" i="11"/>
  <c r="I384" i="11"/>
  <c r="I383" i="11"/>
  <c r="I382" i="11"/>
  <c r="I381" i="11"/>
  <c r="I380" i="11"/>
  <c r="I379" i="11"/>
  <c r="I378" i="1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I365" i="11"/>
  <c r="I364" i="11"/>
  <c r="I363" i="11"/>
  <c r="I362" i="11"/>
  <c r="I361" i="11"/>
  <c r="I360" i="11"/>
  <c r="I359" i="11"/>
  <c r="I358" i="11"/>
  <c r="I357" i="11"/>
  <c r="I356" i="11"/>
  <c r="I355" i="11"/>
  <c r="I354" i="11"/>
  <c r="I353" i="11"/>
  <c r="I352" i="11"/>
  <c r="I351" i="11"/>
  <c r="I350" i="11"/>
  <c r="I349" i="11"/>
  <c r="I348" i="11"/>
  <c r="I347" i="11"/>
  <c r="I346" i="11"/>
  <c r="I345" i="11"/>
  <c r="I344" i="11"/>
  <c r="I343" i="11"/>
  <c r="I342" i="11"/>
  <c r="I341" i="11"/>
  <c r="I340" i="11"/>
  <c r="I339" i="11"/>
  <c r="I338" i="11"/>
  <c r="I337" i="11"/>
  <c r="I336" i="11"/>
  <c r="I335" i="11"/>
  <c r="I334" i="11"/>
  <c r="I333" i="11"/>
  <c r="I332" i="11"/>
  <c r="I331" i="11"/>
  <c r="I330" i="11"/>
  <c r="I329" i="11"/>
  <c r="I328" i="11"/>
  <c r="I327" i="11"/>
  <c r="I326" i="11"/>
  <c r="I325" i="11"/>
  <c r="I324" i="11"/>
  <c r="I323" i="11"/>
  <c r="I322" i="11"/>
  <c r="I321" i="11"/>
  <c r="I320" i="11"/>
  <c r="I319" i="11"/>
  <c r="I318" i="11"/>
  <c r="I317" i="11"/>
  <c r="I316" i="11"/>
  <c r="I315" i="11"/>
  <c r="I314" i="11"/>
  <c r="I313" i="11"/>
  <c r="I312" i="11"/>
  <c r="I311" i="11"/>
  <c r="I310" i="11"/>
  <c r="I309" i="11"/>
  <c r="I308" i="11"/>
  <c r="I307" i="11"/>
  <c r="I306" i="11"/>
  <c r="I305" i="11"/>
  <c r="I304" i="11"/>
  <c r="I303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J320" i="11" l="1"/>
  <c r="O320" i="11"/>
  <c r="G54" i="14"/>
  <c r="G59" i="14"/>
  <c r="K353" i="11"/>
  <c r="J353" i="11"/>
  <c r="K29" i="11"/>
  <c r="J29" i="11"/>
  <c r="N29" i="11" s="1"/>
  <c r="K334" i="11"/>
  <c r="J334" i="11"/>
  <c r="K23" i="11"/>
  <c r="J23" i="11"/>
  <c r="K26" i="11"/>
  <c r="J26" i="11"/>
  <c r="K47" i="11"/>
  <c r="J47" i="11"/>
  <c r="K302" i="11"/>
  <c r="J302" i="11"/>
  <c r="N302" i="11" s="1"/>
  <c r="K329" i="11"/>
  <c r="J329" i="11"/>
  <c r="K204" i="11"/>
  <c r="J204" i="11"/>
  <c r="N204" i="11" l="1"/>
  <c r="N353" i="11"/>
  <c r="O353" i="11" s="1"/>
  <c r="N23" i="11"/>
  <c r="O23" i="11" s="1"/>
  <c r="N47" i="11"/>
  <c r="O47" i="11" s="1"/>
  <c r="N334" i="11"/>
  <c r="O334" i="11" s="1"/>
  <c r="O302" i="11"/>
  <c r="N329" i="11"/>
  <c r="O329" i="11" s="1"/>
  <c r="N26" i="11"/>
  <c r="O26" i="11" s="1"/>
  <c r="O29" i="11"/>
  <c r="O204" i="11"/>
  <c r="K190" i="11"/>
  <c r="J190" i="11"/>
  <c r="K77" i="11"/>
  <c r="J77" i="11"/>
  <c r="N77" i="11" s="1"/>
  <c r="L320" i="11"/>
  <c r="K254" i="11"/>
  <c r="J254" i="11"/>
  <c r="K70" i="11"/>
  <c r="J70" i="11"/>
  <c r="K32" i="11"/>
  <c r="J32" i="11"/>
  <c r="K360" i="11"/>
  <c r="J360" i="11"/>
  <c r="N254" i="11" l="1"/>
  <c r="O254" i="11" s="1"/>
  <c r="N190" i="11"/>
  <c r="O190" i="11" s="1"/>
  <c r="N70" i="11"/>
  <c r="O70" i="11" s="1"/>
  <c r="N360" i="11"/>
  <c r="O360" i="11" s="1"/>
  <c r="N32" i="11"/>
  <c r="O32" i="11" s="1"/>
  <c r="O77" i="11"/>
  <c r="R105" i="10"/>
  <c r="R106" i="10"/>
  <c r="R18" i="10"/>
  <c r="R274" i="10"/>
  <c r="P274" i="10"/>
  <c r="R139" i="10"/>
  <c r="G113" i="14"/>
  <c r="G110" i="14"/>
  <c r="G55" i="14"/>
  <c r="G45" i="14" l="1"/>
  <c r="G15" i="14"/>
  <c r="G30" i="14"/>
  <c r="R224" i="10" l="1"/>
  <c r="Q224" i="10"/>
  <c r="U224" i="10" s="1"/>
  <c r="P224" i="10"/>
  <c r="V224" i="10" l="1"/>
  <c r="K216" i="11"/>
  <c r="K215" i="11"/>
  <c r="J216" i="11"/>
  <c r="N216" i="11" l="1"/>
  <c r="O216" i="11" s="1"/>
  <c r="K17" i="11"/>
  <c r="J17" i="11"/>
  <c r="K37" i="11"/>
  <c r="J37" i="11"/>
  <c r="J15" i="11"/>
  <c r="K15" i="11"/>
  <c r="K366" i="11"/>
  <c r="J366" i="11"/>
  <c r="N37" i="11" l="1"/>
  <c r="O37" i="11" s="1"/>
  <c r="N366" i="11"/>
  <c r="O366" i="11" s="1"/>
  <c r="N17" i="11"/>
  <c r="O17" i="11" s="1"/>
  <c r="N15" i="11"/>
  <c r="K63" i="11" l="1"/>
  <c r="J63" i="11"/>
  <c r="K30" i="11"/>
  <c r="J30" i="11"/>
  <c r="N63" i="11" l="1"/>
  <c r="N30" i="11"/>
  <c r="O30" i="11" s="1"/>
  <c r="O63" i="11"/>
  <c r="G8" i="14"/>
  <c r="G78" i="14"/>
  <c r="G22" i="14"/>
  <c r="G60" i="14"/>
  <c r="G43" i="14"/>
  <c r="G21" i="14"/>
  <c r="G31" i="14" l="1"/>
  <c r="G50" i="14"/>
  <c r="G92" i="14"/>
  <c r="G93" i="14"/>
  <c r="G65" i="14"/>
  <c r="K209" i="11"/>
  <c r="J209" i="11"/>
  <c r="N209" i="11" s="1"/>
  <c r="O209" i="11" s="1"/>
  <c r="K152" i="11"/>
  <c r="J152" i="11"/>
  <c r="K338" i="11"/>
  <c r="J338" i="11"/>
  <c r="K59" i="11"/>
  <c r="J59" i="11"/>
  <c r="K275" i="11"/>
  <c r="J275" i="11"/>
  <c r="K176" i="11"/>
  <c r="J176" i="11"/>
  <c r="N338" i="11" l="1"/>
  <c r="O338" i="11" s="1"/>
  <c r="N275" i="11"/>
  <c r="O275" i="11" s="1"/>
  <c r="N176" i="11"/>
  <c r="O176" i="11" s="1"/>
  <c r="N152" i="11"/>
  <c r="O152" i="11" s="1"/>
  <c r="N59" i="11"/>
  <c r="O59" i="11" s="1"/>
  <c r="K16" i="11" l="1"/>
  <c r="J16" i="11"/>
  <c r="N16" i="11" l="1"/>
  <c r="O16" i="11" s="1"/>
  <c r="G9" i="14"/>
  <c r="K163" i="11" l="1"/>
  <c r="J163" i="11"/>
  <c r="N163" i="11" s="1"/>
  <c r="O163" i="11" s="1"/>
  <c r="K312" i="11"/>
  <c r="J312" i="11"/>
  <c r="K53" i="15"/>
  <c r="M53" i="15" s="1"/>
  <c r="J53" i="15"/>
  <c r="N53" i="15" l="1"/>
  <c r="N312" i="11"/>
  <c r="O312" i="11" s="1"/>
  <c r="K40" i="15"/>
  <c r="M40" i="15" s="1"/>
  <c r="J40" i="15"/>
  <c r="N40" i="15" l="1"/>
  <c r="G84" i="14"/>
  <c r="G86" i="14" l="1"/>
  <c r="G26" i="14"/>
  <c r="G27" i="14"/>
  <c r="G108" i="14"/>
  <c r="G71" i="14"/>
  <c r="K95" i="11"/>
  <c r="J95" i="11"/>
  <c r="K38" i="11"/>
  <c r="K187" i="11"/>
  <c r="J187" i="11"/>
  <c r="N187" i="11" s="1"/>
  <c r="J38" i="11"/>
  <c r="K224" i="11"/>
  <c r="J224" i="11"/>
  <c r="K65" i="11"/>
  <c r="J65" i="11"/>
  <c r="N95" i="11" l="1"/>
  <c r="N38" i="11"/>
  <c r="O38" i="11" s="1"/>
  <c r="N224" i="11"/>
  <c r="O224" i="11" s="1"/>
  <c r="O187" i="11"/>
  <c r="O95" i="11"/>
  <c r="N65" i="11"/>
  <c r="O65" i="11" s="1"/>
  <c r="G11" i="14" l="1"/>
  <c r="G80" i="14"/>
  <c r="G24" i="14"/>
  <c r="G83" i="14"/>
  <c r="G37" i="14"/>
  <c r="J87" i="15"/>
  <c r="J85" i="15"/>
  <c r="J84" i="15"/>
  <c r="J81" i="15"/>
  <c r="J79" i="15"/>
  <c r="J78" i="15"/>
  <c r="J77" i="15"/>
  <c r="J76" i="15"/>
  <c r="J75" i="15"/>
  <c r="J74" i="15"/>
  <c r="J73" i="15"/>
  <c r="J71" i="15"/>
  <c r="J70" i="15"/>
  <c r="J65" i="15"/>
  <c r="J64" i="15"/>
  <c r="J63" i="15"/>
  <c r="J61" i="15"/>
  <c r="J57" i="15"/>
  <c r="J56" i="15"/>
  <c r="J55" i="15"/>
  <c r="J54" i="15"/>
  <c r="J50" i="15"/>
  <c r="J47" i="15"/>
  <c r="J45" i="15"/>
  <c r="J43" i="15"/>
  <c r="J41" i="15"/>
  <c r="J35" i="15"/>
  <c r="J34" i="15"/>
  <c r="J33" i="15"/>
  <c r="J31" i="15"/>
  <c r="J30" i="15"/>
  <c r="J24" i="15"/>
  <c r="J23" i="15"/>
  <c r="J20" i="15"/>
  <c r="J19" i="15"/>
  <c r="J18" i="15"/>
  <c r="J14" i="15"/>
  <c r="J13" i="15"/>
  <c r="G101" i="14"/>
  <c r="G105" i="14"/>
  <c r="G64" i="14"/>
  <c r="G17" i="14"/>
  <c r="G19" i="14"/>
  <c r="G53" i="14"/>
  <c r="P297" i="10"/>
  <c r="P296" i="10"/>
  <c r="P295" i="10"/>
  <c r="P293" i="10"/>
  <c r="P292" i="10"/>
  <c r="P291" i="10"/>
  <c r="P290" i="10"/>
  <c r="P288" i="10"/>
  <c r="P286" i="10"/>
  <c r="P285" i="10"/>
  <c r="P284" i="10"/>
  <c r="P283" i="10"/>
  <c r="P282" i="10"/>
  <c r="P281" i="10"/>
  <c r="P280" i="10"/>
  <c r="P279" i="10"/>
  <c r="P278" i="10"/>
  <c r="P276" i="10"/>
  <c r="P275" i="10"/>
  <c r="P273" i="10"/>
  <c r="P272" i="10"/>
  <c r="P271" i="10"/>
  <c r="P270" i="10"/>
  <c r="P269" i="10"/>
  <c r="P268" i="10"/>
  <c r="P267" i="10"/>
  <c r="P265" i="10"/>
  <c r="P264" i="10"/>
  <c r="P263" i="10"/>
  <c r="P262" i="10"/>
  <c r="P261" i="10"/>
  <c r="P260" i="10"/>
  <c r="P258" i="10"/>
  <c r="P257" i="10"/>
  <c r="P256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8" i="10"/>
  <c r="P237" i="10"/>
  <c r="P236" i="10"/>
  <c r="P235" i="10"/>
  <c r="P234" i="10"/>
  <c r="P232" i="10"/>
  <c r="P231" i="10"/>
  <c r="P230" i="10"/>
  <c r="P229" i="10"/>
  <c r="P227" i="10"/>
  <c r="P226" i="10"/>
  <c r="P225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2" i="10"/>
  <c r="P181" i="10"/>
  <c r="P179" i="10"/>
  <c r="P178" i="10"/>
  <c r="P176" i="10"/>
  <c r="P175" i="10"/>
  <c r="P174" i="10"/>
  <c r="P173" i="10"/>
  <c r="P172" i="10"/>
  <c r="P170" i="10"/>
  <c r="P169" i="10"/>
  <c r="P168" i="10"/>
  <c r="P167" i="10"/>
  <c r="P166" i="10"/>
  <c r="P165" i="10"/>
  <c r="P164" i="10"/>
  <c r="P163" i="10"/>
  <c r="P161" i="10"/>
  <c r="P160" i="10"/>
  <c r="P158" i="10"/>
  <c r="P157" i="10"/>
  <c r="P156" i="10"/>
  <c r="P153" i="10"/>
  <c r="P152" i="10"/>
  <c r="P151" i="10"/>
  <c r="P150" i="10"/>
  <c r="P149" i="10"/>
  <c r="P148" i="10"/>
  <c r="P147" i="10"/>
  <c r="P146" i="10"/>
  <c r="P145" i="10"/>
  <c r="P143" i="10"/>
  <c r="P142" i="10"/>
  <c r="P141" i="10"/>
  <c r="P139" i="10"/>
  <c r="P138" i="10"/>
  <c r="P137" i="10"/>
  <c r="P135" i="10"/>
  <c r="P133" i="10"/>
  <c r="P132" i="10"/>
  <c r="P129" i="10"/>
  <c r="P128" i="10"/>
  <c r="P127" i="10"/>
  <c r="P125" i="10"/>
  <c r="P123" i="10"/>
  <c r="P122" i="10"/>
  <c r="P121" i="10"/>
  <c r="P120" i="10"/>
  <c r="P119" i="10"/>
  <c r="P117" i="10"/>
  <c r="P116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6" i="10"/>
  <c r="P95" i="10"/>
  <c r="P94" i="10"/>
  <c r="P93" i="10"/>
  <c r="P92" i="10"/>
  <c r="P91" i="10"/>
  <c r="P90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1" i="10"/>
  <c r="P70" i="10"/>
  <c r="P69" i="10"/>
  <c r="P68" i="10"/>
  <c r="P67" i="10"/>
  <c r="P66" i="10"/>
  <c r="P65" i="10"/>
  <c r="P64" i="10"/>
  <c r="P63" i="10"/>
  <c r="P62" i="10"/>
  <c r="P60" i="10"/>
  <c r="P59" i="10"/>
  <c r="P58" i="10"/>
  <c r="P57" i="10"/>
  <c r="P56" i="10"/>
  <c r="P55" i="10"/>
  <c r="P54" i="10"/>
  <c r="P53" i="10"/>
  <c r="P52" i="10"/>
  <c r="P50" i="10"/>
  <c r="P49" i="10"/>
  <c r="P48" i="10"/>
  <c r="P45" i="10"/>
  <c r="P44" i="10"/>
  <c r="P43" i="10"/>
  <c r="P42" i="10"/>
  <c r="P41" i="10"/>
  <c r="P40" i="10"/>
  <c r="P39" i="10"/>
  <c r="P38" i="10"/>
  <c r="P37" i="10"/>
  <c r="P36" i="10"/>
  <c r="P35" i="10"/>
  <c r="P33" i="10"/>
  <c r="P32" i="10"/>
  <c r="P31" i="10"/>
  <c r="P30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R174" i="10"/>
  <c r="Q174" i="10"/>
  <c r="U174" i="10" l="1"/>
  <c r="V174" i="10" s="1"/>
  <c r="G32" i="14"/>
  <c r="K170" i="11"/>
  <c r="J170" i="11"/>
  <c r="R286" i="10"/>
  <c r="Q286" i="10"/>
  <c r="D126" i="14"/>
  <c r="E126" i="14"/>
  <c r="F126" i="14"/>
  <c r="E392" i="11"/>
  <c r="F392" i="11"/>
  <c r="G392" i="11"/>
  <c r="H392" i="11"/>
  <c r="L392" i="11"/>
  <c r="M392" i="11"/>
  <c r="P392" i="11"/>
  <c r="K182" i="11"/>
  <c r="J182" i="11"/>
  <c r="K267" i="11"/>
  <c r="J267" i="11"/>
  <c r="K352" i="11"/>
  <c r="J352" i="11"/>
  <c r="J42" i="11"/>
  <c r="K42" i="11"/>
  <c r="N352" i="11" l="1"/>
  <c r="O352" i="11" s="1"/>
  <c r="N42" i="11"/>
  <c r="O42" i="11" s="1"/>
  <c r="N182" i="11"/>
  <c r="O182" i="11" s="1"/>
  <c r="N170" i="11"/>
  <c r="O170" i="11" s="1"/>
  <c r="U286" i="10"/>
  <c r="V286" i="10" s="1"/>
  <c r="N267" i="11"/>
  <c r="O267" i="11" s="1"/>
  <c r="G119" i="14" l="1"/>
  <c r="G89" i="14"/>
  <c r="G18" i="14"/>
  <c r="H126" i="14"/>
  <c r="G34" i="14"/>
  <c r="G36" i="14"/>
  <c r="R81" i="10"/>
  <c r="Q81" i="10"/>
  <c r="G13" i="14"/>
  <c r="K145" i="11"/>
  <c r="K146" i="11"/>
  <c r="J145" i="11"/>
  <c r="D277" i="10"/>
  <c r="O325" i="11"/>
  <c r="O319" i="11"/>
  <c r="O143" i="11"/>
  <c r="K66" i="11"/>
  <c r="J66" i="11"/>
  <c r="G122" i="14"/>
  <c r="G58" i="14"/>
  <c r="G69" i="14"/>
  <c r="G96" i="14"/>
  <c r="H88" i="15"/>
  <c r="J88" i="15" s="1"/>
  <c r="H15" i="15"/>
  <c r="J15" i="15" s="1"/>
  <c r="O89" i="15"/>
  <c r="Q185" i="10"/>
  <c r="R185" i="10"/>
  <c r="R65" i="10"/>
  <c r="R194" i="10"/>
  <c r="R263" i="10"/>
  <c r="R104" i="10"/>
  <c r="Q104" i="10"/>
  <c r="R288" i="10"/>
  <c r="Q288" i="10"/>
  <c r="R53" i="10"/>
  <c r="Q53" i="10"/>
  <c r="R208" i="10"/>
  <c r="Q208" i="10"/>
  <c r="R79" i="10"/>
  <c r="R108" i="10"/>
  <c r="Q108" i="10"/>
  <c r="R74" i="10"/>
  <c r="Q74" i="10"/>
  <c r="Q11" i="10"/>
  <c r="Q73" i="10"/>
  <c r="R292" i="10"/>
  <c r="Q292" i="10"/>
  <c r="R226" i="10"/>
  <c r="Q226" i="10"/>
  <c r="R190" i="10"/>
  <c r="Q190" i="10"/>
  <c r="R195" i="10"/>
  <c r="Q195" i="10"/>
  <c r="U195" i="10" s="1"/>
  <c r="V195" i="10" s="1"/>
  <c r="R251" i="10"/>
  <c r="Q251" i="10"/>
  <c r="R128" i="10"/>
  <c r="Q128" i="10"/>
  <c r="R63" i="10"/>
  <c r="Q63" i="10"/>
  <c r="R11" i="10"/>
  <c r="R243" i="10"/>
  <c r="Q243" i="10"/>
  <c r="R86" i="10"/>
  <c r="Q86" i="10"/>
  <c r="R282" i="10"/>
  <c r="Q282" i="10"/>
  <c r="R147" i="10"/>
  <c r="Q147" i="10"/>
  <c r="R229" i="10"/>
  <c r="Q229" i="10"/>
  <c r="R238" i="10"/>
  <c r="Q238" i="10"/>
  <c r="R223" i="10"/>
  <c r="R141" i="10"/>
  <c r="R161" i="10"/>
  <c r="R225" i="10"/>
  <c r="R82" i="10"/>
  <c r="R152" i="10"/>
  <c r="R222" i="10"/>
  <c r="R217" i="10"/>
  <c r="R83" i="10"/>
  <c r="R35" i="10"/>
  <c r="R241" i="10"/>
  <c r="R261" i="10"/>
  <c r="R220" i="10"/>
  <c r="R151" i="10"/>
  <c r="R62" i="10"/>
  <c r="R205" i="10"/>
  <c r="Q205" i="10"/>
  <c r="R32" i="10"/>
  <c r="R41" i="10"/>
  <c r="R14" i="10"/>
  <c r="R175" i="10"/>
  <c r="R119" i="10"/>
  <c r="R84" i="10"/>
  <c r="R187" i="10"/>
  <c r="R295" i="10"/>
  <c r="R290" i="10"/>
  <c r="R293" i="10"/>
  <c r="R58" i="10"/>
  <c r="R158" i="10"/>
  <c r="R111" i="10"/>
  <c r="R216" i="10"/>
  <c r="R93" i="10"/>
  <c r="R98" i="10"/>
  <c r="R212" i="10"/>
  <c r="R68" i="10"/>
  <c r="R13" i="10"/>
  <c r="R12" i="10"/>
  <c r="R107" i="10"/>
  <c r="R116" i="10"/>
  <c r="R27" i="10"/>
  <c r="R273" i="10"/>
  <c r="R94" i="10"/>
  <c r="R146" i="10"/>
  <c r="R127" i="10"/>
  <c r="Q127" i="10"/>
  <c r="R278" i="10"/>
  <c r="R57" i="10"/>
  <c r="R52" i="10"/>
  <c r="R30" i="10"/>
  <c r="R248" i="10"/>
  <c r="R242" i="10"/>
  <c r="R100" i="10"/>
  <c r="R207" i="10"/>
  <c r="R23" i="10"/>
  <c r="R55" i="10"/>
  <c r="R43" i="10"/>
  <c r="R24" i="10"/>
  <c r="R123" i="10"/>
  <c r="R15" i="10"/>
  <c r="R38" i="10"/>
  <c r="R280" i="10"/>
  <c r="R211" i="10"/>
  <c r="R149" i="10"/>
  <c r="R200" i="10"/>
  <c r="R25" i="10"/>
  <c r="R192" i="10"/>
  <c r="R193" i="10"/>
  <c r="R117" i="10"/>
  <c r="R45" i="10"/>
  <c r="R268" i="10"/>
  <c r="R87" i="10"/>
  <c r="R66" i="10"/>
  <c r="R101" i="10"/>
  <c r="R281" i="10"/>
  <c r="R44" i="10"/>
  <c r="R176" i="10"/>
  <c r="R237" i="10"/>
  <c r="R64" i="10"/>
  <c r="R269" i="10"/>
  <c r="R188" i="10"/>
  <c r="R164" i="10"/>
  <c r="R160" i="10"/>
  <c r="R49" i="10"/>
  <c r="R249" i="10"/>
  <c r="R246" i="10"/>
  <c r="R206" i="10"/>
  <c r="R189" i="10"/>
  <c r="R201" i="10"/>
  <c r="R235" i="10"/>
  <c r="R56" i="10"/>
  <c r="R168" i="10"/>
  <c r="R102" i="10"/>
  <c r="R145" i="10"/>
  <c r="R135" i="10"/>
  <c r="R113" i="10"/>
  <c r="R129" i="10"/>
  <c r="R219" i="10"/>
  <c r="R270" i="10"/>
  <c r="R271" i="10"/>
  <c r="R165" i="10"/>
  <c r="R173" i="10"/>
  <c r="R234" i="10"/>
  <c r="R197" i="10"/>
  <c r="R99" i="10"/>
  <c r="R221" i="10"/>
  <c r="R247" i="10"/>
  <c r="R260" i="10"/>
  <c r="R267" i="10"/>
  <c r="R22" i="10"/>
  <c r="R33" i="10"/>
  <c r="R21" i="10"/>
  <c r="R150" i="10"/>
  <c r="R170" i="10"/>
  <c r="R236" i="10"/>
  <c r="R213" i="10"/>
  <c r="R232" i="10"/>
  <c r="R231" i="10"/>
  <c r="R253" i="10"/>
  <c r="R120" i="10"/>
  <c r="R275" i="10"/>
  <c r="R284" i="10"/>
  <c r="R276" i="10"/>
  <c r="R285" i="10"/>
  <c r="R59" i="10"/>
  <c r="R95" i="10"/>
  <c r="R76" i="10"/>
  <c r="R143" i="10"/>
  <c r="R39" i="10"/>
  <c r="R16" i="10"/>
  <c r="R75" i="10"/>
  <c r="R121" i="10"/>
  <c r="R103" i="10"/>
  <c r="R42" i="10"/>
  <c r="R112" i="10"/>
  <c r="Q112" i="10"/>
  <c r="F29" i="10"/>
  <c r="D239" i="10"/>
  <c r="Q239" i="10" s="1"/>
  <c r="F130" i="10"/>
  <c r="R214" i="10"/>
  <c r="R272" i="10"/>
  <c r="R240" i="10"/>
  <c r="Q240" i="10"/>
  <c r="R257" i="10"/>
  <c r="R258" i="10"/>
  <c r="Q257" i="10"/>
  <c r="R204" i="10"/>
  <c r="D266" i="10"/>
  <c r="P266" i="10" s="1"/>
  <c r="F155" i="10"/>
  <c r="F136" i="10"/>
  <c r="F162" i="10"/>
  <c r="F28" i="10"/>
  <c r="R40" i="10"/>
  <c r="R67" i="10"/>
  <c r="Q67" i="10"/>
  <c r="R166" i="10"/>
  <c r="Q166" i="10"/>
  <c r="R37" i="10"/>
  <c r="R71" i="10"/>
  <c r="R172" i="10"/>
  <c r="Q172" i="10"/>
  <c r="R184" i="10"/>
  <c r="R92" i="10"/>
  <c r="R178" i="10"/>
  <c r="R142" i="10"/>
  <c r="R70" i="10"/>
  <c r="R48" i="10"/>
  <c r="Q48" i="10"/>
  <c r="R198" i="10"/>
  <c r="R167" i="10"/>
  <c r="R137" i="10"/>
  <c r="K124" i="11"/>
  <c r="K149" i="11"/>
  <c r="K248" i="11"/>
  <c r="K293" i="11"/>
  <c r="J293" i="11"/>
  <c r="K147" i="11"/>
  <c r="K143" i="11"/>
  <c r="J143" i="11"/>
  <c r="K212" i="11"/>
  <c r="K323" i="11"/>
  <c r="K141" i="11"/>
  <c r="K268" i="11"/>
  <c r="K325" i="11"/>
  <c r="J325" i="11"/>
  <c r="J324" i="11"/>
  <c r="K43" i="11"/>
  <c r="K380" i="11"/>
  <c r="K24" i="11"/>
  <c r="K117" i="11"/>
  <c r="J117" i="11"/>
  <c r="K172" i="11"/>
  <c r="K386" i="11"/>
  <c r="K48" i="11"/>
  <c r="K93" i="11"/>
  <c r="K361" i="11"/>
  <c r="J361" i="11"/>
  <c r="K81" i="11"/>
  <c r="K11" i="11"/>
  <c r="K253" i="11"/>
  <c r="K344" i="11"/>
  <c r="J344" i="11"/>
  <c r="R109" i="10"/>
  <c r="R85" i="10"/>
  <c r="O298" i="10"/>
  <c r="G61" i="14"/>
  <c r="K387" i="11"/>
  <c r="J386" i="11"/>
  <c r="K305" i="11"/>
  <c r="J305" i="11"/>
  <c r="K84" i="11"/>
  <c r="J84" i="11"/>
  <c r="G72" i="14"/>
  <c r="G99" i="14"/>
  <c r="G41" i="14"/>
  <c r="G104" i="14"/>
  <c r="G95" i="14"/>
  <c r="G120" i="14"/>
  <c r="K40" i="11"/>
  <c r="J323" i="11"/>
  <c r="K140" i="11"/>
  <c r="J141" i="11"/>
  <c r="N141" i="11" s="1"/>
  <c r="G85" i="14"/>
  <c r="G118" i="14"/>
  <c r="G48" i="14"/>
  <c r="G79" i="14"/>
  <c r="Q175" i="10"/>
  <c r="Q241" i="10"/>
  <c r="K49" i="11"/>
  <c r="J49" i="11"/>
  <c r="J48" i="11"/>
  <c r="K96" i="11"/>
  <c r="K92" i="11"/>
  <c r="K94" i="11"/>
  <c r="K200" i="11"/>
  <c r="K358" i="11"/>
  <c r="K385" i="11"/>
  <c r="K278" i="11"/>
  <c r="K191" i="11"/>
  <c r="K183" i="11"/>
  <c r="K269" i="11"/>
  <c r="K388" i="11"/>
  <c r="K311" i="11"/>
  <c r="K291" i="11"/>
  <c r="K270" i="11"/>
  <c r="K261" i="11"/>
  <c r="K255" i="11"/>
  <c r="K245" i="11"/>
  <c r="K232" i="11"/>
  <c r="K198" i="11"/>
  <c r="K197" i="11"/>
  <c r="K192" i="11"/>
  <c r="K167" i="11"/>
  <c r="K166" i="11"/>
  <c r="K142" i="11"/>
  <c r="K110" i="11"/>
  <c r="K102" i="11"/>
  <c r="K83" i="11"/>
  <c r="K69" i="11"/>
  <c r="K369" i="11"/>
  <c r="K339" i="11"/>
  <c r="K250" i="11"/>
  <c r="K185" i="11"/>
  <c r="K174" i="11"/>
  <c r="K13" i="11"/>
  <c r="K390" i="11"/>
  <c r="K307" i="11"/>
  <c r="K286" i="11"/>
  <c r="K274" i="11"/>
  <c r="K120" i="11"/>
  <c r="K321" i="11"/>
  <c r="K298" i="11"/>
  <c r="K297" i="11"/>
  <c r="K280" i="11"/>
  <c r="K238" i="11"/>
  <c r="K231" i="11"/>
  <c r="K210" i="11"/>
  <c r="G94" i="14"/>
  <c r="J298" i="11"/>
  <c r="A6" i="14"/>
  <c r="K18" i="15"/>
  <c r="M18" i="15" s="1"/>
  <c r="N18" i="15" s="1"/>
  <c r="K57" i="11"/>
  <c r="J124" i="11"/>
  <c r="K251" i="11"/>
  <c r="J251" i="11"/>
  <c r="G14" i="14"/>
  <c r="G49" i="14"/>
  <c r="G52" i="14"/>
  <c r="G40" i="14"/>
  <c r="G44" i="14"/>
  <c r="K56" i="15"/>
  <c r="M56" i="15" s="1"/>
  <c r="N56" i="15" s="1"/>
  <c r="K34" i="15"/>
  <c r="M34" i="15" s="1"/>
  <c r="K23" i="15"/>
  <c r="M23" i="15" s="1"/>
  <c r="N23" i="15" s="1"/>
  <c r="G103" i="14"/>
  <c r="G116" i="14"/>
  <c r="G115" i="14"/>
  <c r="J358" i="11"/>
  <c r="K319" i="11"/>
  <c r="J319" i="11"/>
  <c r="G10" i="14"/>
  <c r="G12" i="14"/>
  <c r="G20" i="14"/>
  <c r="J321" i="11"/>
  <c r="N321" i="11" s="1"/>
  <c r="K36" i="11"/>
  <c r="J36" i="11"/>
  <c r="G35" i="14"/>
  <c r="G112" i="14"/>
  <c r="G38" i="14"/>
  <c r="G73" i="14"/>
  <c r="J388" i="11"/>
  <c r="K119" i="11"/>
  <c r="K114" i="11"/>
  <c r="J114" i="11"/>
  <c r="G46" i="14"/>
  <c r="J233" i="11"/>
  <c r="N233" i="11" s="1"/>
  <c r="O233" i="11" s="1"/>
  <c r="K217" i="11"/>
  <c r="J217" i="11"/>
  <c r="K377" i="11"/>
  <c r="J377" i="11"/>
  <c r="K367" i="11"/>
  <c r="J367" i="11"/>
  <c r="J212" i="11"/>
  <c r="R77" i="10"/>
  <c r="Q77" i="10"/>
  <c r="K252" i="11"/>
  <c r="J252" i="11"/>
  <c r="K74" i="11"/>
  <c r="J74" i="11"/>
  <c r="K205" i="11"/>
  <c r="J205" i="11"/>
  <c r="K160" i="11"/>
  <c r="J160" i="11"/>
  <c r="K292" i="11"/>
  <c r="J292" i="11"/>
  <c r="K258" i="11"/>
  <c r="J258" i="11"/>
  <c r="K324" i="11"/>
  <c r="K194" i="11"/>
  <c r="J194" i="11"/>
  <c r="J385" i="11"/>
  <c r="J200" i="11"/>
  <c r="K330" i="11"/>
  <c r="J330" i="11"/>
  <c r="K362" i="11"/>
  <c r="J362" i="11"/>
  <c r="Q70" i="10"/>
  <c r="Q71" i="10"/>
  <c r="R169" i="10"/>
  <c r="Q169" i="10"/>
  <c r="G125" i="14"/>
  <c r="G124" i="14"/>
  <c r="G123" i="14"/>
  <c r="G121" i="14"/>
  <c r="G117" i="14"/>
  <c r="G114" i="14"/>
  <c r="G111" i="14"/>
  <c r="G109" i="14"/>
  <c r="G107" i="14"/>
  <c r="G106" i="14"/>
  <c r="G102" i="14"/>
  <c r="G100" i="14"/>
  <c r="G98" i="14"/>
  <c r="G97" i="14"/>
  <c r="G91" i="14"/>
  <c r="G90" i="14"/>
  <c r="G88" i="14"/>
  <c r="G87" i="14"/>
  <c r="G82" i="14"/>
  <c r="G81" i="14"/>
  <c r="G77" i="14"/>
  <c r="G76" i="14"/>
  <c r="G75" i="14"/>
  <c r="G74" i="14"/>
  <c r="G70" i="14"/>
  <c r="G67" i="14"/>
  <c r="G66" i="14"/>
  <c r="G63" i="14"/>
  <c r="G62" i="14"/>
  <c r="G57" i="14"/>
  <c r="G56" i="14"/>
  <c r="G51" i="14"/>
  <c r="G47" i="14"/>
  <c r="G42" i="14"/>
  <c r="G39" i="14"/>
  <c r="G29" i="14"/>
  <c r="G28" i="14"/>
  <c r="G25" i="14"/>
  <c r="G23" i="14"/>
  <c r="G16" i="14"/>
  <c r="G68" i="14"/>
  <c r="J380" i="11"/>
  <c r="K104" i="11"/>
  <c r="J104" i="11"/>
  <c r="K356" i="11"/>
  <c r="J356" i="11"/>
  <c r="R157" i="10"/>
  <c r="Q157" i="10"/>
  <c r="I89" i="15"/>
  <c r="K87" i="15"/>
  <c r="M87" i="15" s="1"/>
  <c r="N87" i="15" s="1"/>
  <c r="H86" i="15"/>
  <c r="G86" i="15"/>
  <c r="H83" i="15"/>
  <c r="J83" i="15" s="1"/>
  <c r="H82" i="15"/>
  <c r="H80" i="15"/>
  <c r="H72" i="15"/>
  <c r="J72" i="15" s="1"/>
  <c r="H69" i="15"/>
  <c r="H68" i="15"/>
  <c r="J68" i="15" s="1"/>
  <c r="H67" i="15"/>
  <c r="J67" i="15" s="1"/>
  <c r="M65" i="15"/>
  <c r="N65" i="15" s="1"/>
  <c r="H66" i="15"/>
  <c r="K63" i="15"/>
  <c r="M63" i="15" s="1"/>
  <c r="N63" i="15" s="1"/>
  <c r="H62" i="15"/>
  <c r="J62" i="15" s="1"/>
  <c r="K61" i="15"/>
  <c r="M61" i="15" s="1"/>
  <c r="H60" i="15"/>
  <c r="H59" i="15"/>
  <c r="J59" i="15" s="1"/>
  <c r="H58" i="15"/>
  <c r="G58" i="15"/>
  <c r="K54" i="15"/>
  <c r="M54" i="15" s="1"/>
  <c r="G52" i="15"/>
  <c r="H51" i="15"/>
  <c r="J51" i="15" s="1"/>
  <c r="K50" i="15"/>
  <c r="M50" i="15" s="1"/>
  <c r="H49" i="15"/>
  <c r="G49" i="15"/>
  <c r="H48" i="15"/>
  <c r="J48" i="15" s="1"/>
  <c r="H46" i="15"/>
  <c r="J46" i="15" s="1"/>
  <c r="K45" i="15"/>
  <c r="H44" i="15"/>
  <c r="J44" i="15" s="1"/>
  <c r="H42" i="15"/>
  <c r="J42" i="15" s="1"/>
  <c r="H39" i="15"/>
  <c r="H38" i="15"/>
  <c r="H37" i="15"/>
  <c r="J37" i="15" s="1"/>
  <c r="G36" i="15"/>
  <c r="J36" i="15" s="1"/>
  <c r="G32" i="15"/>
  <c r="H29" i="15"/>
  <c r="J29" i="15" s="1"/>
  <c r="H28" i="15"/>
  <c r="H27" i="15"/>
  <c r="J27" i="15" s="1"/>
  <c r="H26" i="15"/>
  <c r="J26" i="15" s="1"/>
  <c r="H25" i="15"/>
  <c r="G25" i="15"/>
  <c r="H22" i="15"/>
  <c r="G22" i="15"/>
  <c r="G21" i="15"/>
  <c r="K20" i="15"/>
  <c r="M20" i="15" s="1"/>
  <c r="H17" i="15"/>
  <c r="G17" i="15"/>
  <c r="G16" i="15"/>
  <c r="K14" i="15"/>
  <c r="M14" i="15" s="1"/>
  <c r="N14" i="15" s="1"/>
  <c r="K13" i="15"/>
  <c r="M13" i="15" s="1"/>
  <c r="H12" i="15"/>
  <c r="G12" i="15"/>
  <c r="K378" i="11"/>
  <c r="J378" i="11"/>
  <c r="K207" i="11"/>
  <c r="J207" i="11"/>
  <c r="K193" i="11"/>
  <c r="J193" i="11"/>
  <c r="R17" i="10"/>
  <c r="Q17" i="10"/>
  <c r="K11" i="15"/>
  <c r="M11" i="15" s="1"/>
  <c r="K57" i="15"/>
  <c r="M57" i="15" s="1"/>
  <c r="K64" i="15"/>
  <c r="M64" i="15" s="1"/>
  <c r="K70" i="15"/>
  <c r="M70" i="15" s="1"/>
  <c r="K74" i="15"/>
  <c r="M74" i="15" s="1"/>
  <c r="Q105" i="10"/>
  <c r="D234" i="11"/>
  <c r="I234" i="11" s="1"/>
  <c r="J270" i="11"/>
  <c r="K10" i="11"/>
  <c r="Q117" i="10"/>
  <c r="R291" i="10"/>
  <c r="Q291" i="10"/>
  <c r="J119" i="11"/>
  <c r="K107" i="11"/>
  <c r="J107" i="11"/>
  <c r="K306" i="11"/>
  <c r="J306" i="11"/>
  <c r="J369" i="11"/>
  <c r="N369" i="11" s="1"/>
  <c r="O369" i="11" s="1"/>
  <c r="J43" i="11"/>
  <c r="K327" i="11"/>
  <c r="K97" i="11"/>
  <c r="J13" i="11"/>
  <c r="J327" i="11"/>
  <c r="J97" i="11"/>
  <c r="K169" i="11"/>
  <c r="K289" i="11"/>
  <c r="K249" i="11"/>
  <c r="K351" i="11"/>
  <c r="K181" i="11"/>
  <c r="K131" i="11"/>
  <c r="K56" i="11"/>
  <c r="K364" i="11"/>
  <c r="K256" i="11"/>
  <c r="K100" i="11"/>
  <c r="K313" i="11"/>
  <c r="K64" i="11"/>
  <c r="K331" i="11"/>
  <c r="K225" i="11"/>
  <c r="K159" i="11"/>
  <c r="K218" i="11"/>
  <c r="K101" i="11"/>
  <c r="K347" i="11"/>
  <c r="K108" i="11"/>
  <c r="K295" i="11"/>
  <c r="J169" i="11"/>
  <c r="N169" i="11" s="1"/>
  <c r="J289" i="11"/>
  <c r="N289" i="11" s="1"/>
  <c r="J249" i="11"/>
  <c r="J351" i="11"/>
  <c r="J313" i="11"/>
  <c r="J64" i="11"/>
  <c r="J331" i="11"/>
  <c r="J92" i="11"/>
  <c r="J225" i="11"/>
  <c r="J181" i="11"/>
  <c r="J159" i="11"/>
  <c r="N159" i="11" s="1"/>
  <c r="O159" i="11" s="1"/>
  <c r="J57" i="11"/>
  <c r="N57" i="11" s="1"/>
  <c r="J218" i="11"/>
  <c r="J131" i="11"/>
  <c r="J101" i="11"/>
  <c r="J56" i="11"/>
  <c r="J364" i="11"/>
  <c r="J256" i="11"/>
  <c r="J347" i="11"/>
  <c r="J100" i="11"/>
  <c r="J295" i="11"/>
  <c r="J108" i="11"/>
  <c r="K150" i="11"/>
  <c r="J150" i="11"/>
  <c r="K208" i="11"/>
  <c r="J208" i="11"/>
  <c r="Q261" i="10"/>
  <c r="K343" i="11"/>
  <c r="J343" i="11"/>
  <c r="R202" i="10"/>
  <c r="D72" i="10"/>
  <c r="P72" i="10" s="1"/>
  <c r="J10" i="11"/>
  <c r="J11" i="11"/>
  <c r="J12" i="11"/>
  <c r="K12" i="11"/>
  <c r="J14" i="11"/>
  <c r="K14" i="11"/>
  <c r="J18" i="11"/>
  <c r="K18" i="11"/>
  <c r="J19" i="11"/>
  <c r="K19" i="11"/>
  <c r="J20" i="11"/>
  <c r="N20" i="11" s="1"/>
  <c r="J21" i="11"/>
  <c r="K21" i="11"/>
  <c r="J22" i="11"/>
  <c r="K22" i="11"/>
  <c r="J24" i="11"/>
  <c r="J25" i="11"/>
  <c r="K25" i="11"/>
  <c r="J27" i="11"/>
  <c r="K27" i="11"/>
  <c r="J28" i="11"/>
  <c r="K28" i="11"/>
  <c r="J31" i="11"/>
  <c r="K31" i="11"/>
  <c r="J33" i="11"/>
  <c r="K33" i="11"/>
  <c r="J35" i="11"/>
  <c r="K35" i="11"/>
  <c r="J39" i="11"/>
  <c r="K39" i="11"/>
  <c r="J40" i="11"/>
  <c r="N40" i="11" s="1"/>
  <c r="J41" i="11"/>
  <c r="K41" i="11"/>
  <c r="J44" i="11"/>
  <c r="K44" i="11"/>
  <c r="J45" i="11"/>
  <c r="K45" i="11"/>
  <c r="J46" i="11"/>
  <c r="K46" i="11"/>
  <c r="J50" i="11"/>
  <c r="K50" i="11"/>
  <c r="J51" i="11"/>
  <c r="K51" i="11"/>
  <c r="J52" i="11"/>
  <c r="K52" i="11"/>
  <c r="J53" i="11"/>
  <c r="K53" i="11"/>
  <c r="J54" i="11"/>
  <c r="K54" i="11"/>
  <c r="J55" i="11"/>
  <c r="K55" i="11"/>
  <c r="J58" i="11"/>
  <c r="K58" i="11"/>
  <c r="J60" i="11"/>
  <c r="N60" i="11" s="1"/>
  <c r="J61" i="11"/>
  <c r="K61" i="11"/>
  <c r="J62" i="11"/>
  <c r="K62" i="11"/>
  <c r="J67" i="11"/>
  <c r="K67" i="11"/>
  <c r="J68" i="11"/>
  <c r="K68" i="11"/>
  <c r="J69" i="11"/>
  <c r="N69" i="11" s="1"/>
  <c r="O69" i="11" s="1"/>
  <c r="J71" i="11"/>
  <c r="K71" i="11"/>
  <c r="J72" i="11"/>
  <c r="K72" i="11"/>
  <c r="J73" i="11"/>
  <c r="K73" i="11"/>
  <c r="J75" i="11"/>
  <c r="K75" i="11"/>
  <c r="J76" i="11"/>
  <c r="K76" i="11"/>
  <c r="J78" i="11"/>
  <c r="K78" i="11"/>
  <c r="J79" i="11"/>
  <c r="K79" i="11"/>
  <c r="J80" i="11"/>
  <c r="K80" i="11"/>
  <c r="J81" i="11"/>
  <c r="J82" i="11"/>
  <c r="K82" i="11"/>
  <c r="J83" i="11"/>
  <c r="J85" i="11"/>
  <c r="K85" i="11"/>
  <c r="J86" i="11"/>
  <c r="K86" i="11"/>
  <c r="J87" i="11"/>
  <c r="K87" i="11"/>
  <c r="J88" i="11"/>
  <c r="K88" i="11"/>
  <c r="J89" i="11"/>
  <c r="K89" i="11"/>
  <c r="J90" i="11"/>
  <c r="K90" i="11"/>
  <c r="J91" i="11"/>
  <c r="K91" i="11"/>
  <c r="J93" i="11"/>
  <c r="J94" i="11"/>
  <c r="J96" i="11"/>
  <c r="J98" i="11"/>
  <c r="K98" i="11"/>
  <c r="J99" i="11"/>
  <c r="K99" i="11"/>
  <c r="J102" i="11"/>
  <c r="J103" i="11"/>
  <c r="K103" i="11"/>
  <c r="J105" i="11"/>
  <c r="K105" i="11"/>
  <c r="J106" i="11"/>
  <c r="K106" i="11"/>
  <c r="J109" i="11"/>
  <c r="K109" i="11"/>
  <c r="J110" i="11"/>
  <c r="J111" i="11"/>
  <c r="K111" i="11"/>
  <c r="J112" i="11"/>
  <c r="K112" i="11"/>
  <c r="J113" i="11"/>
  <c r="K113" i="11"/>
  <c r="J115" i="11"/>
  <c r="K115" i="11"/>
  <c r="J116" i="11"/>
  <c r="K116" i="11"/>
  <c r="J118" i="11"/>
  <c r="K118" i="11"/>
  <c r="J120" i="11"/>
  <c r="J121" i="11"/>
  <c r="K121" i="11"/>
  <c r="J122" i="11"/>
  <c r="K122" i="11"/>
  <c r="J123" i="11"/>
  <c r="K123" i="11"/>
  <c r="J125" i="11"/>
  <c r="K125" i="11"/>
  <c r="J126" i="11"/>
  <c r="K126" i="11"/>
  <c r="J127" i="11"/>
  <c r="K127" i="11"/>
  <c r="J128" i="11"/>
  <c r="K128" i="11"/>
  <c r="J129" i="11"/>
  <c r="K129" i="11"/>
  <c r="J130" i="11"/>
  <c r="K130" i="11"/>
  <c r="J132" i="11"/>
  <c r="K132" i="11"/>
  <c r="J133" i="11"/>
  <c r="K133" i="11"/>
  <c r="J134" i="11"/>
  <c r="K134" i="11"/>
  <c r="J135" i="11"/>
  <c r="N135" i="11" s="1"/>
  <c r="J136" i="11"/>
  <c r="N136" i="11" s="1"/>
  <c r="J137" i="11"/>
  <c r="K137" i="11"/>
  <c r="J138" i="11"/>
  <c r="K138" i="11"/>
  <c r="J139" i="11"/>
  <c r="K139" i="11"/>
  <c r="J140" i="11"/>
  <c r="J142" i="11"/>
  <c r="J144" i="11"/>
  <c r="K144" i="11"/>
  <c r="J146" i="11"/>
  <c r="J147" i="11"/>
  <c r="J148" i="11"/>
  <c r="K148" i="11"/>
  <c r="J149" i="11"/>
  <c r="J151" i="11"/>
  <c r="K151" i="11"/>
  <c r="J153" i="11"/>
  <c r="K153" i="11"/>
  <c r="J154" i="11"/>
  <c r="K154" i="11"/>
  <c r="J155" i="11"/>
  <c r="K155" i="11"/>
  <c r="J156" i="11"/>
  <c r="K156" i="11"/>
  <c r="J157" i="11"/>
  <c r="K157" i="11"/>
  <c r="J158" i="11"/>
  <c r="K158" i="11"/>
  <c r="J161" i="11"/>
  <c r="K161" i="11"/>
  <c r="J162" i="11"/>
  <c r="K162" i="11"/>
  <c r="J164" i="11"/>
  <c r="K164" i="11"/>
  <c r="J165" i="11"/>
  <c r="K165" i="11"/>
  <c r="J166" i="11"/>
  <c r="J167" i="11"/>
  <c r="J168" i="11"/>
  <c r="K168" i="11"/>
  <c r="J171" i="11"/>
  <c r="K171" i="11"/>
  <c r="J172" i="11"/>
  <c r="J173" i="11"/>
  <c r="K173" i="11"/>
  <c r="J174" i="11"/>
  <c r="J175" i="11"/>
  <c r="K175" i="11"/>
  <c r="J177" i="11"/>
  <c r="K177" i="11"/>
  <c r="J178" i="11"/>
  <c r="K178" i="11"/>
  <c r="J179" i="11"/>
  <c r="K179" i="11"/>
  <c r="J180" i="11"/>
  <c r="K180" i="11"/>
  <c r="J184" i="11"/>
  <c r="K184" i="11"/>
  <c r="J185" i="11"/>
  <c r="J186" i="11"/>
  <c r="K186" i="11"/>
  <c r="J188" i="11"/>
  <c r="K188" i="11"/>
  <c r="J189" i="11"/>
  <c r="K189" i="11"/>
  <c r="J191" i="11"/>
  <c r="J192" i="11"/>
  <c r="J195" i="11"/>
  <c r="K195" i="11"/>
  <c r="J196" i="11"/>
  <c r="K196" i="11"/>
  <c r="J197" i="11"/>
  <c r="J198" i="11"/>
  <c r="J199" i="11"/>
  <c r="K199" i="11"/>
  <c r="J201" i="11"/>
  <c r="K201" i="11"/>
  <c r="J202" i="11"/>
  <c r="K202" i="11"/>
  <c r="K203" i="11"/>
  <c r="J206" i="11"/>
  <c r="K206" i="11"/>
  <c r="J210" i="11"/>
  <c r="J211" i="11"/>
  <c r="K211" i="11"/>
  <c r="J213" i="11"/>
  <c r="K213" i="11"/>
  <c r="J214" i="11"/>
  <c r="K214" i="11"/>
  <c r="J215" i="11"/>
  <c r="J219" i="11"/>
  <c r="K219" i="11"/>
  <c r="K220" i="11"/>
  <c r="J221" i="11"/>
  <c r="K221" i="11"/>
  <c r="J222" i="11"/>
  <c r="K222" i="11"/>
  <c r="J223" i="11"/>
  <c r="K223" i="11"/>
  <c r="J226" i="11"/>
  <c r="K226" i="11"/>
  <c r="J227" i="11"/>
  <c r="K227" i="11"/>
  <c r="J228" i="11"/>
  <c r="K228" i="11"/>
  <c r="J229" i="11"/>
  <c r="K229" i="11"/>
  <c r="J230" i="11"/>
  <c r="K230" i="11"/>
  <c r="J232" i="11"/>
  <c r="J231" i="11"/>
  <c r="J235" i="11"/>
  <c r="K235" i="11"/>
  <c r="J236" i="11"/>
  <c r="K236" i="11"/>
  <c r="J237" i="11"/>
  <c r="K237" i="11"/>
  <c r="J238" i="11"/>
  <c r="N238" i="11" s="1"/>
  <c r="O238" i="11" s="1"/>
  <c r="J239" i="11"/>
  <c r="K239" i="11"/>
  <c r="J240" i="11"/>
  <c r="K240" i="11"/>
  <c r="J241" i="11"/>
  <c r="K241" i="11"/>
  <c r="J242" i="11"/>
  <c r="K242" i="11"/>
  <c r="J243" i="11"/>
  <c r="K243" i="11"/>
  <c r="J244" i="11"/>
  <c r="K244" i="11"/>
  <c r="J245" i="11"/>
  <c r="J246" i="11"/>
  <c r="K246" i="11"/>
  <c r="J247" i="11"/>
  <c r="K247" i="11"/>
  <c r="J248" i="11"/>
  <c r="J250" i="11"/>
  <c r="J253" i="11"/>
  <c r="J255" i="11"/>
  <c r="J257" i="11"/>
  <c r="K257" i="11"/>
  <c r="J259" i="11"/>
  <c r="K259" i="11"/>
  <c r="J260" i="11"/>
  <c r="K260" i="11"/>
  <c r="J261" i="11"/>
  <c r="J262" i="11"/>
  <c r="N262" i="11" s="1"/>
  <c r="J263" i="11"/>
  <c r="K263" i="11"/>
  <c r="J264" i="11"/>
  <c r="K264" i="11"/>
  <c r="J265" i="11"/>
  <c r="K265" i="11"/>
  <c r="J266" i="11"/>
  <c r="K266" i="11"/>
  <c r="J268" i="11"/>
  <c r="J269" i="11"/>
  <c r="J271" i="11"/>
  <c r="K271" i="11"/>
  <c r="J272" i="11"/>
  <c r="K272" i="11"/>
  <c r="J273" i="11"/>
  <c r="K273" i="11"/>
  <c r="J274" i="11"/>
  <c r="J276" i="11"/>
  <c r="K276" i="11"/>
  <c r="J277" i="11"/>
  <c r="K277" i="11"/>
  <c r="J278" i="11"/>
  <c r="J279" i="11"/>
  <c r="K279" i="11"/>
  <c r="J280" i="11"/>
  <c r="J281" i="11"/>
  <c r="K281" i="11"/>
  <c r="J282" i="11"/>
  <c r="K282" i="11"/>
  <c r="J283" i="11"/>
  <c r="K283" i="11"/>
  <c r="J284" i="11"/>
  <c r="K284" i="11"/>
  <c r="J285" i="11"/>
  <c r="K285" i="11"/>
  <c r="J286" i="11"/>
  <c r="J287" i="11"/>
  <c r="K287" i="11"/>
  <c r="J288" i="11"/>
  <c r="K288" i="11"/>
  <c r="J290" i="11"/>
  <c r="K290" i="11"/>
  <c r="J291" i="11"/>
  <c r="J294" i="11"/>
  <c r="K294" i="11"/>
  <c r="J296" i="11"/>
  <c r="K296" i="11"/>
  <c r="J297" i="11"/>
  <c r="J299" i="11"/>
  <c r="K299" i="11"/>
  <c r="J300" i="11"/>
  <c r="K300" i="11"/>
  <c r="J301" i="11"/>
  <c r="K301" i="11"/>
  <c r="J303" i="11"/>
  <c r="K303" i="11"/>
  <c r="J304" i="11"/>
  <c r="K304" i="11"/>
  <c r="J307" i="11"/>
  <c r="N307" i="11" s="1"/>
  <c r="J308" i="11"/>
  <c r="K308" i="11"/>
  <c r="J309" i="11"/>
  <c r="K309" i="11"/>
  <c r="J310" i="11"/>
  <c r="K310" i="11"/>
  <c r="J311" i="11"/>
  <c r="J314" i="11"/>
  <c r="K314" i="11"/>
  <c r="J315" i="11"/>
  <c r="K315" i="11"/>
  <c r="J316" i="11"/>
  <c r="K316" i="11"/>
  <c r="J317" i="11"/>
  <c r="K317" i="11"/>
  <c r="J318" i="11"/>
  <c r="K318" i="11"/>
  <c r="J322" i="11"/>
  <c r="K322" i="11"/>
  <c r="J326" i="11"/>
  <c r="K326" i="11"/>
  <c r="J328" i="11"/>
  <c r="K328" i="11"/>
  <c r="J332" i="11"/>
  <c r="K332" i="11"/>
  <c r="J333" i="11"/>
  <c r="K333" i="11"/>
  <c r="J335" i="11"/>
  <c r="K335" i="11"/>
  <c r="J336" i="11"/>
  <c r="K336" i="11"/>
  <c r="J337" i="11"/>
  <c r="K337" i="11"/>
  <c r="J339" i="11"/>
  <c r="J340" i="11"/>
  <c r="K340" i="11"/>
  <c r="J341" i="11"/>
  <c r="K341" i="11"/>
  <c r="J342" i="11"/>
  <c r="K342" i="11"/>
  <c r="J345" i="11"/>
  <c r="K345" i="11"/>
  <c r="J346" i="11"/>
  <c r="K346" i="11"/>
  <c r="J348" i="11"/>
  <c r="K348" i="11"/>
  <c r="J349" i="11"/>
  <c r="K349" i="11"/>
  <c r="J350" i="11"/>
  <c r="K350" i="11"/>
  <c r="J354" i="11"/>
  <c r="K354" i="11"/>
  <c r="J355" i="11"/>
  <c r="K355" i="11"/>
  <c r="J357" i="11"/>
  <c r="K357" i="11"/>
  <c r="J359" i="11"/>
  <c r="K359" i="11"/>
  <c r="J363" i="11"/>
  <c r="K363" i="11"/>
  <c r="J365" i="11"/>
  <c r="K365" i="11"/>
  <c r="J368" i="11"/>
  <c r="K368" i="11"/>
  <c r="J370" i="11"/>
  <c r="K370" i="11"/>
  <c r="J371" i="11"/>
  <c r="K371" i="11"/>
  <c r="J372" i="11"/>
  <c r="K372" i="11"/>
  <c r="J373" i="11"/>
  <c r="K373" i="11"/>
  <c r="J374" i="11"/>
  <c r="K374" i="11"/>
  <c r="J375" i="11"/>
  <c r="K375" i="11"/>
  <c r="J376" i="11"/>
  <c r="K376" i="11"/>
  <c r="J379" i="11"/>
  <c r="K379" i="11"/>
  <c r="J381" i="11"/>
  <c r="K381" i="11"/>
  <c r="J382" i="11"/>
  <c r="K382" i="11"/>
  <c r="J383" i="11"/>
  <c r="K383" i="11"/>
  <c r="J384" i="11"/>
  <c r="K384" i="11"/>
  <c r="J387" i="11"/>
  <c r="J389" i="11"/>
  <c r="K389" i="11"/>
  <c r="J390" i="11"/>
  <c r="J391" i="11"/>
  <c r="K391" i="11"/>
  <c r="Q10" i="10"/>
  <c r="R10" i="10"/>
  <c r="Q12" i="10"/>
  <c r="Q13" i="10"/>
  <c r="U13" i="10" s="1"/>
  <c r="Q14" i="10"/>
  <c r="Q15" i="10"/>
  <c r="Q16" i="10"/>
  <c r="Q18" i="10"/>
  <c r="Q19" i="10"/>
  <c r="R19" i="10"/>
  <c r="Q20" i="10"/>
  <c r="R20" i="10"/>
  <c r="Q21" i="10"/>
  <c r="Q22" i="10"/>
  <c r="Q23" i="10"/>
  <c r="Q24" i="10"/>
  <c r="Q25" i="10"/>
  <c r="Q26" i="10"/>
  <c r="R26" i="10"/>
  <c r="Q27" i="10"/>
  <c r="D28" i="10"/>
  <c r="D29" i="10"/>
  <c r="P29" i="10" s="1"/>
  <c r="Q30" i="10"/>
  <c r="Q31" i="10"/>
  <c r="R31" i="10"/>
  <c r="Q33" i="10"/>
  <c r="E34" i="10"/>
  <c r="I34" i="10"/>
  <c r="Q35" i="10"/>
  <c r="Q36" i="10"/>
  <c r="R36" i="10"/>
  <c r="Q37" i="10"/>
  <c r="Q38" i="10"/>
  <c r="Q39" i="10"/>
  <c r="Q40" i="10"/>
  <c r="Q41" i="10"/>
  <c r="Q42" i="10"/>
  <c r="Q43" i="10"/>
  <c r="Q44" i="10"/>
  <c r="D46" i="10"/>
  <c r="P46" i="10" s="1"/>
  <c r="D47" i="10"/>
  <c r="F47" i="10"/>
  <c r="Q49" i="10"/>
  <c r="U49" i="10" s="1"/>
  <c r="V49" i="10" s="1"/>
  <c r="Q50" i="10"/>
  <c r="R50" i="10"/>
  <c r="E51" i="10"/>
  <c r="P51" i="10" s="1"/>
  <c r="Q52" i="10"/>
  <c r="Q54" i="10"/>
  <c r="R54" i="10"/>
  <c r="Q55" i="10"/>
  <c r="Q56" i="10"/>
  <c r="Q57" i="10"/>
  <c r="Q58" i="10"/>
  <c r="Q59" i="10"/>
  <c r="Q60" i="10"/>
  <c r="R60" i="10"/>
  <c r="D61" i="10"/>
  <c r="Q61" i="10" s="1"/>
  <c r="Q62" i="10"/>
  <c r="Q64" i="10"/>
  <c r="Q65" i="10"/>
  <c r="Q66" i="10"/>
  <c r="Q68" i="10"/>
  <c r="Q69" i="10"/>
  <c r="R69" i="10"/>
  <c r="R73" i="10"/>
  <c r="Q75" i="10"/>
  <c r="Q76" i="10"/>
  <c r="Q78" i="10"/>
  <c r="R78" i="10"/>
  <c r="Q79" i="10"/>
  <c r="Q80" i="10"/>
  <c r="R80" i="10"/>
  <c r="Q82" i="10"/>
  <c r="Q83" i="10"/>
  <c r="Q84" i="10"/>
  <c r="Q87" i="10"/>
  <c r="Q88" i="10"/>
  <c r="R88" i="10"/>
  <c r="D89" i="10"/>
  <c r="R89" i="10" s="1"/>
  <c r="Q90" i="10"/>
  <c r="R90" i="10"/>
  <c r="Q91" i="10"/>
  <c r="R91" i="10"/>
  <c r="Q93" i="10"/>
  <c r="Q94" i="10"/>
  <c r="Q95" i="10"/>
  <c r="Q96" i="10"/>
  <c r="R96" i="10"/>
  <c r="D97" i="10"/>
  <c r="P97" i="10" s="1"/>
  <c r="Q98" i="10"/>
  <c r="Q99" i="10"/>
  <c r="Q100" i="10"/>
  <c r="Q101" i="10"/>
  <c r="Q102" i="10"/>
  <c r="Q103" i="10"/>
  <c r="U103" i="10" s="1"/>
  <c r="V103" i="10" s="1"/>
  <c r="Q106" i="10"/>
  <c r="Q107" i="10"/>
  <c r="Q109" i="10"/>
  <c r="Q110" i="10"/>
  <c r="R110" i="10"/>
  <c r="Q111" i="10"/>
  <c r="Q113" i="10"/>
  <c r="D114" i="10"/>
  <c r="F114" i="10"/>
  <c r="D115" i="10"/>
  <c r="F115" i="10"/>
  <c r="Q116" i="10"/>
  <c r="D118" i="10"/>
  <c r="F118" i="10"/>
  <c r="Q119" i="10"/>
  <c r="Q120" i="10"/>
  <c r="Q121" i="10"/>
  <c r="Q122" i="10"/>
  <c r="R122" i="10"/>
  <c r="Q123" i="10"/>
  <c r="D124" i="10"/>
  <c r="P124" i="10" s="1"/>
  <c r="Q125" i="10"/>
  <c r="R125" i="10"/>
  <c r="D126" i="10"/>
  <c r="Q126" i="10" s="1"/>
  <c r="Q129" i="10"/>
  <c r="D130" i="10"/>
  <c r="D131" i="10"/>
  <c r="Q132" i="10"/>
  <c r="R132" i="10"/>
  <c r="Q133" i="10"/>
  <c r="R133" i="10"/>
  <c r="D134" i="10"/>
  <c r="Q134" i="10" s="1"/>
  <c r="F134" i="10"/>
  <c r="Q135" i="10"/>
  <c r="D136" i="10"/>
  <c r="Q137" i="10"/>
  <c r="Q138" i="10"/>
  <c r="R138" i="10"/>
  <c r="Q139" i="10"/>
  <c r="D140" i="10"/>
  <c r="F140" i="10"/>
  <c r="Q141" i="10"/>
  <c r="Q142" i="10"/>
  <c r="U142" i="10" s="1"/>
  <c r="V142" i="10" s="1"/>
  <c r="Q143" i="10"/>
  <c r="I144" i="10"/>
  <c r="R144" i="10" s="1"/>
  <c r="Q145" i="10"/>
  <c r="Q146" i="10"/>
  <c r="Q148" i="10"/>
  <c r="Q149" i="10"/>
  <c r="Q150" i="10"/>
  <c r="Q151" i="10"/>
  <c r="Q152" i="10"/>
  <c r="Q153" i="10"/>
  <c r="R153" i="10"/>
  <c r="D154" i="10"/>
  <c r="Q154" i="10" s="1"/>
  <c r="D155" i="10"/>
  <c r="Q155" i="10" s="1"/>
  <c r="Q156" i="10"/>
  <c r="R156" i="10"/>
  <c r="Q158" i="10"/>
  <c r="D159" i="10"/>
  <c r="Q159" i="10" s="1"/>
  <c r="Q160" i="10"/>
  <c r="Q161" i="10"/>
  <c r="D162" i="10"/>
  <c r="Q163" i="10"/>
  <c r="R163" i="10"/>
  <c r="Q165" i="10"/>
  <c r="Q167" i="10"/>
  <c r="Q168" i="10"/>
  <c r="U168" i="10" s="1"/>
  <c r="V168" i="10" s="1"/>
  <c r="Q170" i="10"/>
  <c r="E171" i="10"/>
  <c r="I171" i="10"/>
  <c r="Q173" i="10"/>
  <c r="Q176" i="10"/>
  <c r="D177" i="10"/>
  <c r="P177" i="10" s="1"/>
  <c r="Q178" i="10"/>
  <c r="Q179" i="10"/>
  <c r="R179" i="10"/>
  <c r="E180" i="10"/>
  <c r="P180" i="10" s="1"/>
  <c r="Q181" i="10"/>
  <c r="R181" i="10"/>
  <c r="Q182" i="10"/>
  <c r="R182" i="10"/>
  <c r="E183" i="10"/>
  <c r="I183" i="10"/>
  <c r="Q184" i="10"/>
  <c r="Q186" i="10"/>
  <c r="R186" i="10"/>
  <c r="Q187" i="10"/>
  <c r="Q188" i="10"/>
  <c r="Q189" i="10"/>
  <c r="Q191" i="10"/>
  <c r="R191" i="10"/>
  <c r="Q192" i="10"/>
  <c r="Q193" i="10"/>
  <c r="Q194" i="10"/>
  <c r="Q196" i="10"/>
  <c r="R196" i="10"/>
  <c r="Q197" i="10"/>
  <c r="Q198" i="10"/>
  <c r="Q199" i="10"/>
  <c r="R199" i="10"/>
  <c r="Q200" i="10"/>
  <c r="Q201" i="10"/>
  <c r="Q202" i="10"/>
  <c r="E203" i="10"/>
  <c r="I203" i="10"/>
  <c r="Q204" i="10"/>
  <c r="Q206" i="10"/>
  <c r="Q207" i="10"/>
  <c r="Q209" i="10"/>
  <c r="R209" i="10"/>
  <c r="Q210" i="10"/>
  <c r="R210" i="10"/>
  <c r="Q211" i="10"/>
  <c r="Q212" i="10"/>
  <c r="Q213" i="10"/>
  <c r="Q214" i="10"/>
  <c r="Q215" i="10"/>
  <c r="R215" i="10"/>
  <c r="Q216" i="10"/>
  <c r="Q217" i="10"/>
  <c r="Q218" i="10"/>
  <c r="R218" i="10"/>
  <c r="Q219" i="10"/>
  <c r="Q220" i="10"/>
  <c r="Q221" i="10"/>
  <c r="Q222" i="10"/>
  <c r="Q223" i="10"/>
  <c r="Q225" i="10"/>
  <c r="Q227" i="10"/>
  <c r="R227" i="10"/>
  <c r="D228" i="10"/>
  <c r="R228" i="10" s="1"/>
  <c r="Q230" i="10"/>
  <c r="R230" i="10"/>
  <c r="Q231" i="10"/>
  <c r="Q232" i="10"/>
  <c r="D233" i="10"/>
  <c r="P233" i="10" s="1"/>
  <c r="Q234" i="10"/>
  <c r="Q235" i="10"/>
  <c r="Q236" i="10"/>
  <c r="Q237" i="10"/>
  <c r="Q242" i="10"/>
  <c r="Q244" i="10"/>
  <c r="R244" i="10"/>
  <c r="Q245" i="10"/>
  <c r="R245" i="10"/>
  <c r="Q246" i="10"/>
  <c r="Q247" i="10"/>
  <c r="Q248" i="10"/>
  <c r="Q249" i="10"/>
  <c r="Q250" i="10"/>
  <c r="R250" i="10"/>
  <c r="Q252" i="10"/>
  <c r="R252" i="10"/>
  <c r="Q253" i="10"/>
  <c r="E254" i="10"/>
  <c r="I254" i="10"/>
  <c r="D255" i="10"/>
  <c r="F255" i="10"/>
  <c r="Q256" i="10"/>
  <c r="R256" i="10"/>
  <c r="Q258" i="10"/>
  <c r="D259" i="10"/>
  <c r="F259" i="10"/>
  <c r="Q260" i="10"/>
  <c r="Q262" i="10"/>
  <c r="R262" i="10"/>
  <c r="Q263" i="10"/>
  <c r="Q264" i="10"/>
  <c r="R264" i="10"/>
  <c r="Q265" i="10"/>
  <c r="R265" i="10"/>
  <c r="Q267" i="10"/>
  <c r="Q268" i="10"/>
  <c r="Q269" i="10"/>
  <c r="Q270" i="10"/>
  <c r="Q271" i="10"/>
  <c r="Q272" i="10"/>
  <c r="U272" i="10" s="1"/>
  <c r="Q273" i="10"/>
  <c r="U273" i="10" s="1"/>
  <c r="V273" i="10" s="1"/>
  <c r="Q274" i="10"/>
  <c r="Q275" i="10"/>
  <c r="Q276" i="10"/>
  <c r="Q278" i="10"/>
  <c r="Q279" i="10"/>
  <c r="R279" i="10"/>
  <c r="Q280" i="10"/>
  <c r="Q281" i="10"/>
  <c r="Q283" i="10"/>
  <c r="R283" i="10"/>
  <c r="Q284" i="10"/>
  <c r="Q285" i="10"/>
  <c r="D287" i="10"/>
  <c r="P287" i="10" s="1"/>
  <c r="I289" i="10"/>
  <c r="Q289" i="10" s="1"/>
  <c r="Q290" i="10"/>
  <c r="Q293" i="10"/>
  <c r="I294" i="10"/>
  <c r="P294" i="10" s="1"/>
  <c r="Q295" i="10"/>
  <c r="Q296" i="10"/>
  <c r="R296" i="10"/>
  <c r="Q297" i="10"/>
  <c r="R297" i="10"/>
  <c r="G298" i="10"/>
  <c r="H298" i="10"/>
  <c r="J298" i="10"/>
  <c r="K298" i="10"/>
  <c r="L298" i="10"/>
  <c r="M298" i="10"/>
  <c r="N298" i="10"/>
  <c r="S298" i="10"/>
  <c r="Q32" i="10"/>
  <c r="R148" i="10"/>
  <c r="K59" i="15"/>
  <c r="M59" i="15" s="1"/>
  <c r="K43" i="15"/>
  <c r="M43" i="15" s="1"/>
  <c r="K79" i="15"/>
  <c r="K55" i="15"/>
  <c r="M55" i="15" s="1"/>
  <c r="K71" i="15"/>
  <c r="M71" i="15" s="1"/>
  <c r="K73" i="15"/>
  <c r="M73" i="15" s="1"/>
  <c r="K75" i="15"/>
  <c r="M75" i="15" s="1"/>
  <c r="K77" i="15"/>
  <c r="M77" i="15" s="1"/>
  <c r="Q92" i="10"/>
  <c r="K41" i="15"/>
  <c r="M41" i="15" s="1"/>
  <c r="K47" i="15"/>
  <c r="M47" i="15" s="1"/>
  <c r="K76" i="15"/>
  <c r="M76" i="15" s="1"/>
  <c r="K19" i="15"/>
  <c r="M19" i="15" s="1"/>
  <c r="K81" i="15"/>
  <c r="M81" i="15" s="1"/>
  <c r="K26" i="15"/>
  <c r="M26" i="15" s="1"/>
  <c r="K84" i="15"/>
  <c r="M84" i="15" s="1"/>
  <c r="J203" i="11"/>
  <c r="J183" i="11"/>
  <c r="K31" i="15"/>
  <c r="M31" i="15" s="1"/>
  <c r="K33" i="15"/>
  <c r="M33" i="15" s="1"/>
  <c r="K78" i="15"/>
  <c r="M78" i="15" s="1"/>
  <c r="K29" i="15"/>
  <c r="M29" i="15" s="1"/>
  <c r="K24" i="15"/>
  <c r="J220" i="11"/>
  <c r="Q85" i="10"/>
  <c r="Q45" i="10"/>
  <c r="K34" i="11"/>
  <c r="J34" i="11"/>
  <c r="Q164" i="10"/>
  <c r="T298" i="10"/>
  <c r="K30" i="15"/>
  <c r="M30" i="15" s="1"/>
  <c r="K85" i="15"/>
  <c r="M85" i="15" s="1"/>
  <c r="K35" i="15"/>
  <c r="M35" i="15" s="1"/>
  <c r="U11" i="10"/>
  <c r="R72" i="10"/>
  <c r="R46" i="10"/>
  <c r="K72" i="15"/>
  <c r="M72" i="15" s="1"/>
  <c r="K44" i="15"/>
  <c r="M44" i="15" s="1"/>
  <c r="K17" i="15"/>
  <c r="M17" i="15" s="1"/>
  <c r="K27" i="15"/>
  <c r="M27" i="15" s="1"/>
  <c r="K46" i="15" l="1"/>
  <c r="M46" i="15" s="1"/>
  <c r="N142" i="11"/>
  <c r="U258" i="10"/>
  <c r="V258" i="10" s="1"/>
  <c r="Q203" i="10"/>
  <c r="N291" i="11"/>
  <c r="O291" i="11" s="1"/>
  <c r="U198" i="10"/>
  <c r="V198" i="10" s="1"/>
  <c r="U76" i="10"/>
  <c r="V76" i="10" s="1"/>
  <c r="N387" i="11"/>
  <c r="O387" i="11" s="1"/>
  <c r="K62" i="15"/>
  <c r="M62" i="15" s="1"/>
  <c r="U175" i="10"/>
  <c r="V175" i="10" s="1"/>
  <c r="N66" i="11"/>
  <c r="U253" i="10"/>
  <c r="V253" i="10" s="1"/>
  <c r="U187" i="10"/>
  <c r="V187" i="10" s="1"/>
  <c r="U52" i="10"/>
  <c r="V52" i="10" s="1"/>
  <c r="U44" i="10"/>
  <c r="V44" i="10" s="1"/>
  <c r="N192" i="11"/>
  <c r="O192" i="11" s="1"/>
  <c r="R47" i="10"/>
  <c r="N347" i="11"/>
  <c r="K48" i="15"/>
  <c r="M48" i="15" s="1"/>
  <c r="N48" i="15" s="1"/>
  <c r="Q254" i="10"/>
  <c r="N380" i="11"/>
  <c r="O380" i="11" s="1"/>
  <c r="N124" i="11"/>
  <c r="O124" i="11" s="1"/>
  <c r="H89" i="15"/>
  <c r="K51" i="15"/>
  <c r="M51" i="15" s="1"/>
  <c r="N51" i="15" s="1"/>
  <c r="U96" i="10"/>
  <c r="V96" i="10" s="1"/>
  <c r="U40" i="10"/>
  <c r="V40" i="10" s="1"/>
  <c r="J12" i="15"/>
  <c r="N212" i="11"/>
  <c r="N309" i="11"/>
  <c r="O309" i="11" s="1"/>
  <c r="N296" i="11"/>
  <c r="O296" i="11" s="1"/>
  <c r="N241" i="11"/>
  <c r="N219" i="11"/>
  <c r="K88" i="15"/>
  <c r="M88" i="15" s="1"/>
  <c r="J58" i="15"/>
  <c r="N367" i="11"/>
  <c r="O367" i="11" s="1"/>
  <c r="N114" i="11"/>
  <c r="O114" i="11" s="1"/>
  <c r="U20" i="10"/>
  <c r="V20" i="10" s="1"/>
  <c r="K25" i="15"/>
  <c r="M25" i="15" s="1"/>
  <c r="J17" i="15"/>
  <c r="N17" i="15" s="1"/>
  <c r="N217" i="11"/>
  <c r="O217" i="11" s="1"/>
  <c r="N361" i="11"/>
  <c r="U58" i="10"/>
  <c r="V58" i="10" s="1"/>
  <c r="U14" i="10"/>
  <c r="V14" i="10" s="1"/>
  <c r="U143" i="10"/>
  <c r="V143" i="10" s="1"/>
  <c r="Q124" i="10"/>
  <c r="Q294" i="10"/>
  <c r="K37" i="15"/>
  <c r="M37" i="15" s="1"/>
  <c r="N37" i="15" s="1"/>
  <c r="N268" i="11"/>
  <c r="U87" i="10"/>
  <c r="V87" i="10" s="1"/>
  <c r="K67" i="15"/>
  <c r="M67" i="15" s="1"/>
  <c r="R34" i="10"/>
  <c r="K36" i="15"/>
  <c r="M36" i="15" s="1"/>
  <c r="U269" i="10"/>
  <c r="V269" i="10" s="1"/>
  <c r="U120" i="10"/>
  <c r="V120" i="10" s="1"/>
  <c r="U268" i="10"/>
  <c r="V268" i="10" s="1"/>
  <c r="N389" i="11"/>
  <c r="O389" i="11" s="1"/>
  <c r="N272" i="11"/>
  <c r="N56" i="11"/>
  <c r="N378" i="11"/>
  <c r="O378" i="11" s="1"/>
  <c r="N214" i="11"/>
  <c r="O214" i="11" s="1"/>
  <c r="N144" i="11"/>
  <c r="O144" i="11" s="1"/>
  <c r="N78" i="11"/>
  <c r="O78" i="11" s="1"/>
  <c r="N193" i="11"/>
  <c r="O193" i="11" s="1"/>
  <c r="N298" i="11"/>
  <c r="O298" i="11" s="1"/>
  <c r="N285" i="11"/>
  <c r="N348" i="11"/>
  <c r="N292" i="11"/>
  <c r="O292" i="11" s="1"/>
  <c r="N252" i="11"/>
  <c r="O252" i="11" s="1"/>
  <c r="N49" i="11"/>
  <c r="O49" i="11" s="1"/>
  <c r="N276" i="11"/>
  <c r="N131" i="11"/>
  <c r="O131" i="11" s="1"/>
  <c r="N253" i="11"/>
  <c r="O253" i="11" s="1"/>
  <c r="N148" i="11"/>
  <c r="N139" i="11"/>
  <c r="N379" i="11"/>
  <c r="O379" i="11" s="1"/>
  <c r="N281" i="11"/>
  <c r="N363" i="11"/>
  <c r="O363" i="11" s="1"/>
  <c r="N340" i="11"/>
  <c r="O340" i="11" s="1"/>
  <c r="N245" i="11"/>
  <c r="O245" i="11" s="1"/>
  <c r="N185" i="11"/>
  <c r="O185" i="11" s="1"/>
  <c r="N351" i="11"/>
  <c r="N243" i="11"/>
  <c r="N240" i="11"/>
  <c r="O240" i="11" s="1"/>
  <c r="N96" i="11"/>
  <c r="O96" i="11" s="1"/>
  <c r="N249" i="11"/>
  <c r="J234" i="11"/>
  <c r="J392" i="11" s="1"/>
  <c r="I392" i="11"/>
  <c r="N205" i="11"/>
  <c r="O205" i="11" s="1"/>
  <c r="N305" i="11"/>
  <c r="O305" i="11" s="1"/>
  <c r="N314" i="11"/>
  <c r="O314" i="11" s="1"/>
  <c r="N246" i="11"/>
  <c r="O246" i="11" s="1"/>
  <c r="N372" i="11"/>
  <c r="O372" i="11" s="1"/>
  <c r="U105" i="10"/>
  <c r="V105" i="10" s="1"/>
  <c r="U280" i="10"/>
  <c r="V280" i="10" s="1"/>
  <c r="U197" i="10"/>
  <c r="V197" i="10" s="1"/>
  <c r="U158" i="10"/>
  <c r="V158" i="10" s="1"/>
  <c r="U113" i="10"/>
  <c r="V113" i="10" s="1"/>
  <c r="U12" i="10"/>
  <c r="V12" i="10" s="1"/>
  <c r="U295" i="10"/>
  <c r="V295" i="10" s="1"/>
  <c r="U71" i="10"/>
  <c r="V71" i="10" s="1"/>
  <c r="U194" i="10"/>
  <c r="V194" i="10" s="1"/>
  <c r="U98" i="10"/>
  <c r="V98" i="10" s="1"/>
  <c r="U83" i="10"/>
  <c r="V83" i="10" s="1"/>
  <c r="U205" i="10"/>
  <c r="V205" i="10" s="1"/>
  <c r="U128" i="10"/>
  <c r="V128" i="10" s="1"/>
  <c r="U108" i="10"/>
  <c r="V108" i="10" s="1"/>
  <c r="U70" i="10"/>
  <c r="V70" i="10" s="1"/>
  <c r="U112" i="10"/>
  <c r="V112" i="10" s="1"/>
  <c r="U229" i="10"/>
  <c r="V229" i="10" s="1"/>
  <c r="U282" i="10"/>
  <c r="V282" i="10" s="1"/>
  <c r="U243" i="10"/>
  <c r="V243" i="10" s="1"/>
  <c r="U208" i="10"/>
  <c r="V208" i="10" s="1"/>
  <c r="U288" i="10"/>
  <c r="N94" i="11"/>
  <c r="O94" i="11" s="1"/>
  <c r="U234" i="10"/>
  <c r="V234" i="10" s="1"/>
  <c r="U200" i="10"/>
  <c r="V200" i="10" s="1"/>
  <c r="U167" i="10"/>
  <c r="V167" i="10" s="1"/>
  <c r="P136" i="10"/>
  <c r="U43" i="10"/>
  <c r="V43" i="10" s="1"/>
  <c r="U279" i="10"/>
  <c r="V279" i="10" s="1"/>
  <c r="U225" i="10"/>
  <c r="V225" i="10" s="1"/>
  <c r="U189" i="10"/>
  <c r="V189" i="10" s="1"/>
  <c r="U135" i="10"/>
  <c r="V135" i="10" s="1"/>
  <c r="U38" i="10"/>
  <c r="V38" i="10" s="1"/>
  <c r="U10" i="10"/>
  <c r="V10" i="10" s="1"/>
  <c r="U166" i="10"/>
  <c r="V166" i="10" s="1"/>
  <c r="U276" i="10"/>
  <c r="V276" i="10" s="1"/>
  <c r="U139" i="10"/>
  <c r="V139" i="10" s="1"/>
  <c r="U33" i="10"/>
  <c r="V33" i="10" s="1"/>
  <c r="U77" i="10"/>
  <c r="V77" i="10" s="1"/>
  <c r="U240" i="10"/>
  <c r="V240" i="10" s="1"/>
  <c r="U127" i="10"/>
  <c r="V127" i="10" s="1"/>
  <c r="U226" i="10"/>
  <c r="V226" i="10" s="1"/>
  <c r="N87" i="11"/>
  <c r="O87" i="11" s="1"/>
  <c r="O15" i="11"/>
  <c r="N10" i="11"/>
  <c r="O10" i="11" s="1"/>
  <c r="N92" i="11"/>
  <c r="O92" i="11" s="1"/>
  <c r="N79" i="11"/>
  <c r="O79" i="11" s="1"/>
  <c r="N388" i="11"/>
  <c r="O388" i="11" s="1"/>
  <c r="N137" i="11"/>
  <c r="O137" i="11" s="1"/>
  <c r="N134" i="11"/>
  <c r="O134" i="11" s="1"/>
  <c r="N125" i="11"/>
  <c r="O125" i="11" s="1"/>
  <c r="N122" i="11"/>
  <c r="O122" i="11" s="1"/>
  <c r="N107" i="11"/>
  <c r="O107" i="11" s="1"/>
  <c r="N356" i="11"/>
  <c r="O356" i="11" s="1"/>
  <c r="Q183" i="10"/>
  <c r="Q34" i="10"/>
  <c r="U260" i="10"/>
  <c r="V260" i="10" s="1"/>
  <c r="U220" i="10"/>
  <c r="V220" i="10" s="1"/>
  <c r="U207" i="10"/>
  <c r="V207" i="10" s="1"/>
  <c r="R130" i="10"/>
  <c r="U82" i="10"/>
  <c r="V82" i="10" s="1"/>
  <c r="U73" i="10"/>
  <c r="V73" i="10" s="1"/>
  <c r="U117" i="10"/>
  <c r="V117" i="10" s="1"/>
  <c r="R97" i="10"/>
  <c r="Q97" i="10"/>
  <c r="U270" i="10"/>
  <c r="V270" i="10" s="1"/>
  <c r="U247" i="10"/>
  <c r="V247" i="10" s="1"/>
  <c r="U236" i="10"/>
  <c r="V236" i="10" s="1"/>
  <c r="U223" i="10"/>
  <c r="V223" i="10" s="1"/>
  <c r="U213" i="10"/>
  <c r="V213" i="10" s="1"/>
  <c r="U202" i="10"/>
  <c r="V202" i="10" s="1"/>
  <c r="U163" i="10"/>
  <c r="V163" i="10" s="1"/>
  <c r="U106" i="10"/>
  <c r="V106" i="10" s="1"/>
  <c r="U100" i="10"/>
  <c r="V100" i="10" s="1"/>
  <c r="U93" i="10"/>
  <c r="V93" i="10" s="1"/>
  <c r="U65" i="10"/>
  <c r="V65" i="10" s="1"/>
  <c r="U238" i="10"/>
  <c r="V238" i="10" s="1"/>
  <c r="U147" i="10"/>
  <c r="V147" i="10" s="1"/>
  <c r="U86" i="10"/>
  <c r="V86" i="10" s="1"/>
  <c r="U63" i="10"/>
  <c r="V63" i="10" s="1"/>
  <c r="U251" i="10"/>
  <c r="V251" i="10" s="1"/>
  <c r="U190" i="10"/>
  <c r="V190" i="10" s="1"/>
  <c r="U292" i="10"/>
  <c r="V292" i="10" s="1"/>
  <c r="U74" i="10"/>
  <c r="V74" i="10" s="1"/>
  <c r="U53" i="10"/>
  <c r="V53" i="10" s="1"/>
  <c r="U193" i="10"/>
  <c r="V193" i="10" s="1"/>
  <c r="U55" i="10"/>
  <c r="V55" i="10" s="1"/>
  <c r="R162" i="10"/>
  <c r="U206" i="10"/>
  <c r="V206" i="10" s="1"/>
  <c r="U153" i="10"/>
  <c r="V153" i="10" s="1"/>
  <c r="Q47" i="10"/>
  <c r="U47" i="10" s="1"/>
  <c r="U35" i="10"/>
  <c r="V35" i="10" s="1"/>
  <c r="U178" i="10"/>
  <c r="V178" i="10" s="1"/>
  <c r="U122" i="10"/>
  <c r="V122" i="10" s="1"/>
  <c r="U95" i="10"/>
  <c r="V95" i="10" s="1"/>
  <c r="R233" i="10"/>
  <c r="U164" i="10"/>
  <c r="V164" i="10" s="1"/>
  <c r="Q136" i="10"/>
  <c r="U32" i="10"/>
  <c r="V32" i="10" s="1"/>
  <c r="U290" i="10"/>
  <c r="V290" i="10" s="1"/>
  <c r="U246" i="10"/>
  <c r="V246" i="10" s="1"/>
  <c r="U231" i="10"/>
  <c r="V231" i="10" s="1"/>
  <c r="U80" i="10"/>
  <c r="V80" i="10" s="1"/>
  <c r="U18" i="10"/>
  <c r="V18" i="10" s="1"/>
  <c r="R180" i="10"/>
  <c r="U284" i="10"/>
  <c r="V284" i="10" s="1"/>
  <c r="U170" i="10"/>
  <c r="V170" i="10" s="1"/>
  <c r="U160" i="10"/>
  <c r="V160" i="10" s="1"/>
  <c r="U19" i="10"/>
  <c r="V19" i="10" s="1"/>
  <c r="U267" i="10"/>
  <c r="V267" i="10" s="1"/>
  <c r="Q29" i="10"/>
  <c r="R29" i="10"/>
  <c r="R266" i="10"/>
  <c r="R51" i="10"/>
  <c r="Q266" i="10"/>
  <c r="U173" i="10"/>
  <c r="V173" i="10" s="1"/>
  <c r="Q140" i="10"/>
  <c r="R114" i="10"/>
  <c r="U57" i="10"/>
  <c r="V57" i="10" s="1"/>
  <c r="U54" i="10"/>
  <c r="V54" i="10" s="1"/>
  <c r="U257" i="10"/>
  <c r="V257" i="10" s="1"/>
  <c r="U75" i="10"/>
  <c r="V75" i="10" s="1"/>
  <c r="U62" i="10"/>
  <c r="V62" i="10" s="1"/>
  <c r="U222" i="10"/>
  <c r="V222" i="10" s="1"/>
  <c r="U281" i="10"/>
  <c r="V281" i="10" s="1"/>
  <c r="U149" i="10"/>
  <c r="V149" i="10" s="1"/>
  <c r="R28" i="10"/>
  <c r="F298" i="10"/>
  <c r="U278" i="10"/>
  <c r="V278" i="10" s="1"/>
  <c r="R177" i="10"/>
  <c r="U92" i="10"/>
  <c r="V92" i="10" s="1"/>
  <c r="U263" i="10"/>
  <c r="V263" i="10" s="1"/>
  <c r="U244" i="10"/>
  <c r="V244" i="10" s="1"/>
  <c r="U219" i="10"/>
  <c r="V219" i="10" s="1"/>
  <c r="U151" i="10"/>
  <c r="V151" i="10" s="1"/>
  <c r="U146" i="10"/>
  <c r="V146" i="10" s="1"/>
  <c r="U119" i="10"/>
  <c r="V119" i="10" s="1"/>
  <c r="U109" i="10"/>
  <c r="V109" i="10" s="1"/>
  <c r="N364" i="11"/>
  <c r="O364" i="11" s="1"/>
  <c r="N97" i="11"/>
  <c r="O97" i="11" s="1"/>
  <c r="N280" i="11"/>
  <c r="O280" i="11" s="1"/>
  <c r="N46" i="11"/>
  <c r="O46" i="11" s="1"/>
  <c r="N332" i="11"/>
  <c r="O332" i="11" s="1"/>
  <c r="N303" i="11"/>
  <c r="O303" i="11" s="1"/>
  <c r="N288" i="11"/>
  <c r="O288" i="11" s="1"/>
  <c r="N279" i="11"/>
  <c r="O279" i="11" s="1"/>
  <c r="N273" i="11"/>
  <c r="O273" i="11" s="1"/>
  <c r="N271" i="11"/>
  <c r="O271" i="11" s="1"/>
  <c r="N266" i="11"/>
  <c r="O266" i="11" s="1"/>
  <c r="N264" i="11"/>
  <c r="O264" i="11" s="1"/>
  <c r="N247" i="11"/>
  <c r="O247" i="11" s="1"/>
  <c r="N237" i="11"/>
  <c r="N226" i="11"/>
  <c r="O226" i="11" s="1"/>
  <c r="N222" i="11"/>
  <c r="O222" i="11" s="1"/>
  <c r="N184" i="11"/>
  <c r="O184" i="11" s="1"/>
  <c r="N171" i="11"/>
  <c r="O171" i="11" s="1"/>
  <c r="N164" i="11"/>
  <c r="O164" i="11" s="1"/>
  <c r="N161" i="11"/>
  <c r="O161" i="11" s="1"/>
  <c r="N116" i="11"/>
  <c r="O116" i="11" s="1"/>
  <c r="N113" i="11"/>
  <c r="O113" i="11" s="1"/>
  <c r="N111" i="11"/>
  <c r="O111" i="11" s="1"/>
  <c r="N331" i="11"/>
  <c r="O331" i="11" s="1"/>
  <c r="N43" i="11"/>
  <c r="O43" i="11" s="1"/>
  <c r="N200" i="11"/>
  <c r="O200" i="11" s="1"/>
  <c r="N255" i="11"/>
  <c r="O255" i="11" s="1"/>
  <c r="N191" i="11"/>
  <c r="O191" i="11" s="1"/>
  <c r="N44" i="11"/>
  <c r="O44" i="11" s="1"/>
  <c r="N220" i="11"/>
  <c r="O220" i="11" s="1"/>
  <c r="N311" i="11"/>
  <c r="O311" i="11" s="1"/>
  <c r="N278" i="11"/>
  <c r="O278" i="11" s="1"/>
  <c r="N250" i="11"/>
  <c r="O250" i="11" s="1"/>
  <c r="N197" i="11"/>
  <c r="O197" i="11" s="1"/>
  <c r="N93" i="11"/>
  <c r="O93" i="11" s="1"/>
  <c r="N81" i="11"/>
  <c r="O81" i="11" s="1"/>
  <c r="N71" i="11"/>
  <c r="O71" i="11" s="1"/>
  <c r="N11" i="11"/>
  <c r="O11" i="11" s="1"/>
  <c r="N256" i="11"/>
  <c r="O256" i="11" s="1"/>
  <c r="N181" i="11"/>
  <c r="O181" i="11" s="1"/>
  <c r="N207" i="11"/>
  <c r="O207" i="11" s="1"/>
  <c r="N160" i="11"/>
  <c r="O160" i="11" s="1"/>
  <c r="N74" i="11"/>
  <c r="O74" i="11" s="1"/>
  <c r="N84" i="11"/>
  <c r="O84" i="11" s="1"/>
  <c r="N293" i="11"/>
  <c r="O293" i="11" s="1"/>
  <c r="N287" i="11"/>
  <c r="O287" i="11" s="1"/>
  <c r="N263" i="11"/>
  <c r="O263" i="11" s="1"/>
  <c r="N227" i="11"/>
  <c r="O227" i="11" s="1"/>
  <c r="N180" i="11"/>
  <c r="O180" i="11" s="1"/>
  <c r="N175" i="11"/>
  <c r="O175" i="11" s="1"/>
  <c r="N158" i="11"/>
  <c r="O158" i="11" s="1"/>
  <c r="N151" i="11"/>
  <c r="O151" i="11" s="1"/>
  <c r="N115" i="11"/>
  <c r="O115" i="11" s="1"/>
  <c r="N83" i="11"/>
  <c r="O83" i="11" s="1"/>
  <c r="N61" i="11"/>
  <c r="O61" i="11" s="1"/>
  <c r="N28" i="11"/>
  <c r="O28" i="11" s="1"/>
  <c r="N19" i="11"/>
  <c r="O19" i="11" s="1"/>
  <c r="N12" i="11"/>
  <c r="O12" i="11" s="1"/>
  <c r="N327" i="11"/>
  <c r="O327" i="11" s="1"/>
  <c r="K234" i="11"/>
  <c r="K392" i="11" s="1"/>
  <c r="N374" i="11"/>
  <c r="O374" i="11" s="1"/>
  <c r="N350" i="11"/>
  <c r="O350" i="11" s="1"/>
  <c r="N345" i="11"/>
  <c r="O345" i="11" s="1"/>
  <c r="N310" i="11"/>
  <c r="O310" i="11" s="1"/>
  <c r="N308" i="11"/>
  <c r="O308" i="11" s="1"/>
  <c r="N244" i="11"/>
  <c r="O244" i="11" s="1"/>
  <c r="N215" i="11"/>
  <c r="O215" i="11" s="1"/>
  <c r="N213" i="11"/>
  <c r="O213" i="11" s="1"/>
  <c r="N202" i="11"/>
  <c r="O202" i="11" s="1"/>
  <c r="N188" i="11"/>
  <c r="O188" i="11" s="1"/>
  <c r="N149" i="11"/>
  <c r="O149" i="11" s="1"/>
  <c r="N146" i="11"/>
  <c r="O146" i="11" s="1"/>
  <c r="N138" i="11"/>
  <c r="O138" i="11" s="1"/>
  <c r="N130" i="11"/>
  <c r="O130" i="11" s="1"/>
  <c r="N128" i="11"/>
  <c r="O128" i="11" s="1"/>
  <c r="N121" i="11"/>
  <c r="O121" i="11" s="1"/>
  <c r="N105" i="11"/>
  <c r="O105" i="11" s="1"/>
  <c r="N91" i="11"/>
  <c r="O91" i="11" s="1"/>
  <c r="N86" i="11"/>
  <c r="O86" i="11" s="1"/>
  <c r="N75" i="11"/>
  <c r="O75" i="11" s="1"/>
  <c r="N54" i="11"/>
  <c r="O54" i="11" s="1"/>
  <c r="N52" i="11"/>
  <c r="O52" i="11" s="1"/>
  <c r="N50" i="11"/>
  <c r="O50" i="11" s="1"/>
  <c r="N45" i="11"/>
  <c r="O45" i="11" s="1"/>
  <c r="N64" i="11"/>
  <c r="O64" i="11" s="1"/>
  <c r="N13" i="11"/>
  <c r="O13" i="11" s="1"/>
  <c r="N385" i="11"/>
  <c r="O385" i="11" s="1"/>
  <c r="N323" i="11"/>
  <c r="O323" i="11" s="1"/>
  <c r="N336" i="11"/>
  <c r="O336" i="11" s="1"/>
  <c r="N317" i="11"/>
  <c r="O317" i="11" s="1"/>
  <c r="N301" i="11"/>
  <c r="O301" i="11" s="1"/>
  <c r="N265" i="11"/>
  <c r="O265" i="11" s="1"/>
  <c r="N248" i="11"/>
  <c r="O248" i="11" s="1"/>
  <c r="N223" i="11"/>
  <c r="O223" i="11" s="1"/>
  <c r="N178" i="11"/>
  <c r="O178" i="11" s="1"/>
  <c r="N154" i="11"/>
  <c r="O154" i="11" s="1"/>
  <c r="N118" i="11"/>
  <c r="O118" i="11" s="1"/>
  <c r="N67" i="11"/>
  <c r="O67" i="11" s="1"/>
  <c r="N33" i="11"/>
  <c r="O33" i="11" s="1"/>
  <c r="N25" i="11"/>
  <c r="O25" i="11" s="1"/>
  <c r="O361" i="11"/>
  <c r="N390" i="11"/>
  <c r="O390" i="11" s="1"/>
  <c r="N261" i="11"/>
  <c r="O261" i="11" s="1"/>
  <c r="N198" i="11"/>
  <c r="O198" i="11" s="1"/>
  <c r="N166" i="11"/>
  <c r="O166" i="11" s="1"/>
  <c r="N120" i="11"/>
  <c r="O120" i="11" s="1"/>
  <c r="N35" i="11"/>
  <c r="O35" i="11" s="1"/>
  <c r="N31" i="11"/>
  <c r="O31" i="11" s="1"/>
  <c r="N27" i="11"/>
  <c r="O27" i="11" s="1"/>
  <c r="N14" i="11"/>
  <c r="O14" i="11" s="1"/>
  <c r="N295" i="11"/>
  <c r="O295" i="11" s="1"/>
  <c r="N218" i="11"/>
  <c r="O218" i="11" s="1"/>
  <c r="N313" i="11"/>
  <c r="O313" i="11" s="1"/>
  <c r="N306" i="11"/>
  <c r="O306" i="11" s="1"/>
  <c r="N330" i="11"/>
  <c r="O330" i="11" s="1"/>
  <c r="N194" i="11"/>
  <c r="O194" i="11" s="1"/>
  <c r="N377" i="11"/>
  <c r="O377" i="11" s="1"/>
  <c r="N358" i="11"/>
  <c r="O358" i="11" s="1"/>
  <c r="N48" i="11"/>
  <c r="O48" i="11" s="1"/>
  <c r="N344" i="11"/>
  <c r="O344" i="11" s="1"/>
  <c r="N362" i="11"/>
  <c r="O362" i="11" s="1"/>
  <c r="N324" i="11"/>
  <c r="O324" i="11" s="1"/>
  <c r="N357" i="11"/>
  <c r="O357" i="11" s="1"/>
  <c r="N349" i="11"/>
  <c r="O349" i="11" s="1"/>
  <c r="O237" i="11"/>
  <c r="O276" i="11"/>
  <c r="O241" i="11"/>
  <c r="O219" i="11"/>
  <c r="N322" i="11"/>
  <c r="O322" i="11" s="1"/>
  <c r="N304" i="11"/>
  <c r="O304" i="11" s="1"/>
  <c r="N229" i="11"/>
  <c r="O229" i="11" s="1"/>
  <c r="N165" i="11"/>
  <c r="O165" i="11" s="1"/>
  <c r="N156" i="11"/>
  <c r="O156" i="11" s="1"/>
  <c r="N112" i="11"/>
  <c r="O112" i="11" s="1"/>
  <c r="O57" i="11"/>
  <c r="O351" i="11"/>
  <c r="N339" i="11"/>
  <c r="O339" i="11" s="1"/>
  <c r="O285" i="11"/>
  <c r="O281" i="11"/>
  <c r="O243" i="11"/>
  <c r="O148" i="11"/>
  <c r="O139" i="11"/>
  <c r="O212" i="11"/>
  <c r="O142" i="11"/>
  <c r="O272" i="11"/>
  <c r="O347" i="11"/>
  <c r="O289" i="11"/>
  <c r="O40" i="11"/>
  <c r="O169" i="11"/>
  <c r="O268" i="11"/>
  <c r="N297" i="11"/>
  <c r="O297" i="11" s="1"/>
  <c r="N274" i="11"/>
  <c r="O274" i="11" s="1"/>
  <c r="N270" i="11"/>
  <c r="O270" i="11" s="1"/>
  <c r="O348" i="11"/>
  <c r="O307" i="11"/>
  <c r="O321" i="11"/>
  <c r="N210" i="11"/>
  <c r="O210" i="11" s="1"/>
  <c r="N102" i="11"/>
  <c r="O102" i="11" s="1"/>
  <c r="N24" i="11"/>
  <c r="O24" i="11" s="1"/>
  <c r="O135" i="11"/>
  <c r="N100" i="11"/>
  <c r="O100" i="11" s="1"/>
  <c r="N110" i="11"/>
  <c r="O110" i="11" s="1"/>
  <c r="N90" i="11"/>
  <c r="O90" i="11" s="1"/>
  <c r="O56" i="11"/>
  <c r="N34" i="11"/>
  <c r="O34" i="11" s="1"/>
  <c r="N22" i="11"/>
  <c r="O22" i="11" s="1"/>
  <c r="J82" i="15"/>
  <c r="K82" i="15"/>
  <c r="M82" i="15" s="1"/>
  <c r="K68" i="15"/>
  <c r="M68" i="15" s="1"/>
  <c r="N68" i="15" s="1"/>
  <c r="U248" i="10"/>
  <c r="V248" i="10" s="1"/>
  <c r="U237" i="10"/>
  <c r="V237" i="10" s="1"/>
  <c r="U137" i="10"/>
  <c r="V137" i="10" s="1"/>
  <c r="U41" i="10"/>
  <c r="V41" i="10" s="1"/>
  <c r="O60" i="11"/>
  <c r="K16" i="15"/>
  <c r="M16" i="15" s="1"/>
  <c r="J16" i="15"/>
  <c r="J21" i="15"/>
  <c r="K21" i="15"/>
  <c r="M21" i="15" s="1"/>
  <c r="J38" i="15"/>
  <c r="K38" i="15"/>
  <c r="M38" i="15" s="1"/>
  <c r="J60" i="15"/>
  <c r="K60" i="15"/>
  <c r="M60" i="15" s="1"/>
  <c r="K66" i="15"/>
  <c r="J66" i="15"/>
  <c r="L66" i="15" s="1"/>
  <c r="K69" i="15"/>
  <c r="M69" i="15" s="1"/>
  <c r="J69" i="15"/>
  <c r="U241" i="10"/>
  <c r="V241" i="10" s="1"/>
  <c r="N386" i="11"/>
  <c r="O386" i="11" s="1"/>
  <c r="P239" i="10"/>
  <c r="R239" i="10"/>
  <c r="U239" i="10" s="1"/>
  <c r="P289" i="10"/>
  <c r="R289" i="10"/>
  <c r="U289" i="10" s="1"/>
  <c r="P277" i="10"/>
  <c r="Q277" i="10"/>
  <c r="R277" i="10"/>
  <c r="P155" i="10"/>
  <c r="R155" i="10"/>
  <c r="U155" i="10" s="1"/>
  <c r="U123" i="10"/>
  <c r="V123" i="10" s="1"/>
  <c r="U116" i="10"/>
  <c r="V116" i="10" s="1"/>
  <c r="U99" i="10"/>
  <c r="V99" i="10" s="1"/>
  <c r="Q28" i="10"/>
  <c r="U45" i="10"/>
  <c r="V45" i="10" s="1"/>
  <c r="U232" i="10"/>
  <c r="V232" i="10" s="1"/>
  <c r="U216" i="10"/>
  <c r="V216" i="10" s="1"/>
  <c r="P162" i="10"/>
  <c r="P131" i="10"/>
  <c r="Q131" i="10"/>
  <c r="U102" i="10"/>
  <c r="V102" i="10" s="1"/>
  <c r="U84" i="10"/>
  <c r="V84" i="10" s="1"/>
  <c r="U60" i="10"/>
  <c r="V60" i="10" s="1"/>
  <c r="N384" i="11"/>
  <c r="O384" i="11" s="1"/>
  <c r="N371" i="11"/>
  <c r="O371" i="11" s="1"/>
  <c r="N368" i="11"/>
  <c r="O368" i="11" s="1"/>
  <c r="N283" i="11"/>
  <c r="O283" i="11" s="1"/>
  <c r="N269" i="11"/>
  <c r="O269" i="11" s="1"/>
  <c r="N231" i="11"/>
  <c r="O231" i="11" s="1"/>
  <c r="N195" i="11"/>
  <c r="O195" i="11" s="1"/>
  <c r="N132" i="11"/>
  <c r="O132" i="11" s="1"/>
  <c r="N82" i="11"/>
  <c r="O82" i="11" s="1"/>
  <c r="O20" i="11"/>
  <c r="N225" i="11"/>
  <c r="O225" i="11" s="1"/>
  <c r="N119" i="11"/>
  <c r="O119" i="11" s="1"/>
  <c r="J22" i="15"/>
  <c r="K22" i="15"/>
  <c r="M22" i="15" s="1"/>
  <c r="K32" i="15"/>
  <c r="M32" i="15" s="1"/>
  <c r="J32" i="15"/>
  <c r="K39" i="15"/>
  <c r="M39" i="15" s="1"/>
  <c r="J39" i="15"/>
  <c r="U85" i="10"/>
  <c r="V85" i="10" s="1"/>
  <c r="N183" i="11"/>
  <c r="O183" i="11" s="1"/>
  <c r="U297" i="10"/>
  <c r="V297" i="10" s="1"/>
  <c r="U283" i="10"/>
  <c r="V283" i="10" s="1"/>
  <c r="U275" i="10"/>
  <c r="V275" i="10" s="1"/>
  <c r="U235" i="10"/>
  <c r="V235" i="10" s="1"/>
  <c r="U212" i="10"/>
  <c r="V212" i="10" s="1"/>
  <c r="U199" i="10"/>
  <c r="V199" i="10" s="1"/>
  <c r="U186" i="10"/>
  <c r="V186" i="10" s="1"/>
  <c r="U165" i="10"/>
  <c r="V165" i="10" s="1"/>
  <c r="U161" i="10"/>
  <c r="V161" i="10" s="1"/>
  <c r="U150" i="10"/>
  <c r="V150" i="10" s="1"/>
  <c r="P130" i="10"/>
  <c r="U101" i="10"/>
  <c r="V101" i="10" s="1"/>
  <c r="U91" i="10"/>
  <c r="V91" i="10" s="1"/>
  <c r="U88" i="10"/>
  <c r="V88" i="10" s="1"/>
  <c r="U79" i="10"/>
  <c r="V79" i="10" s="1"/>
  <c r="U68" i="10"/>
  <c r="V68" i="10" s="1"/>
  <c r="U59" i="10"/>
  <c r="V59" i="10" s="1"/>
  <c r="U39" i="10"/>
  <c r="V39" i="10" s="1"/>
  <c r="U23" i="10"/>
  <c r="V23" i="10" s="1"/>
  <c r="N365" i="11"/>
  <c r="O365" i="11" s="1"/>
  <c r="N294" i="11"/>
  <c r="O294" i="11" s="1"/>
  <c r="N282" i="11"/>
  <c r="O282" i="11" s="1"/>
  <c r="N232" i="11"/>
  <c r="O232" i="11" s="1"/>
  <c r="N172" i="11"/>
  <c r="O172" i="11" s="1"/>
  <c r="N147" i="11"/>
  <c r="O147" i="11" s="1"/>
  <c r="O136" i="11"/>
  <c r="N39" i="11"/>
  <c r="O39" i="11" s="1"/>
  <c r="K86" i="15"/>
  <c r="M86" i="15" s="1"/>
  <c r="J86" i="15"/>
  <c r="U157" i="10"/>
  <c r="V157" i="10" s="1"/>
  <c r="O66" i="11"/>
  <c r="N145" i="11"/>
  <c r="O145" i="11" s="1"/>
  <c r="N203" i="11"/>
  <c r="O203" i="11" s="1"/>
  <c r="U148" i="10"/>
  <c r="V148" i="10" s="1"/>
  <c r="U293" i="10"/>
  <c r="V293" i="10" s="1"/>
  <c r="U249" i="10"/>
  <c r="V249" i="10" s="1"/>
  <c r="U230" i="10"/>
  <c r="V230" i="10" s="1"/>
  <c r="U211" i="10"/>
  <c r="V211" i="10" s="1"/>
  <c r="U204" i="10"/>
  <c r="V204" i="10" s="1"/>
  <c r="U201" i="10"/>
  <c r="V201" i="10" s="1"/>
  <c r="U192" i="10"/>
  <c r="V192" i="10" s="1"/>
  <c r="U176" i="10"/>
  <c r="V176" i="10" s="1"/>
  <c r="U129" i="10"/>
  <c r="V129" i="10" s="1"/>
  <c r="U121" i="10"/>
  <c r="V121" i="10" s="1"/>
  <c r="U94" i="10"/>
  <c r="V94" i="10" s="1"/>
  <c r="N286" i="11"/>
  <c r="O286" i="11" s="1"/>
  <c r="O262" i="11"/>
  <c r="N174" i="11"/>
  <c r="O174" i="11" s="1"/>
  <c r="N167" i="11"/>
  <c r="O167" i="11" s="1"/>
  <c r="N140" i="11"/>
  <c r="O140" i="11" s="1"/>
  <c r="O249" i="11"/>
  <c r="J25" i="15"/>
  <c r="K28" i="15"/>
  <c r="M28" i="15" s="1"/>
  <c r="J28" i="15"/>
  <c r="J49" i="15"/>
  <c r="K52" i="15"/>
  <c r="M52" i="15" s="1"/>
  <c r="J52" i="15"/>
  <c r="K80" i="15"/>
  <c r="M80" i="15" s="1"/>
  <c r="J80" i="15"/>
  <c r="N36" i="11"/>
  <c r="O36" i="11" s="1"/>
  <c r="N251" i="11"/>
  <c r="O251" i="11" s="1"/>
  <c r="O141" i="11"/>
  <c r="U48" i="10"/>
  <c r="V48" i="10" s="1"/>
  <c r="U104" i="10"/>
  <c r="V104" i="10" s="1"/>
  <c r="N382" i="11"/>
  <c r="O382" i="11" s="1"/>
  <c r="N381" i="11"/>
  <c r="O381" i="11" s="1"/>
  <c r="N376" i="11"/>
  <c r="O376" i="11" s="1"/>
  <c r="N375" i="11"/>
  <c r="O375" i="11" s="1"/>
  <c r="N373" i="11"/>
  <c r="O373" i="11" s="1"/>
  <c r="N370" i="11"/>
  <c r="O370" i="11" s="1"/>
  <c r="N333" i="11"/>
  <c r="O333" i="11" s="1"/>
  <c r="N290" i="11"/>
  <c r="O290" i="11" s="1"/>
  <c r="N221" i="11"/>
  <c r="O221" i="11" s="1"/>
  <c r="N179" i="11"/>
  <c r="O179" i="11" s="1"/>
  <c r="N177" i="11"/>
  <c r="O177" i="11" s="1"/>
  <c r="N173" i="11"/>
  <c r="O173" i="11" s="1"/>
  <c r="N73" i="11"/>
  <c r="O73" i="11" s="1"/>
  <c r="N53" i="11"/>
  <c r="O53" i="11" s="1"/>
  <c r="N108" i="11"/>
  <c r="O108" i="11" s="1"/>
  <c r="N104" i="11"/>
  <c r="O104" i="11" s="1"/>
  <c r="R255" i="10"/>
  <c r="R254" i="10"/>
  <c r="U245" i="10"/>
  <c r="V245" i="10" s="1"/>
  <c r="U209" i="10"/>
  <c r="V209" i="10" s="1"/>
  <c r="P203" i="10"/>
  <c r="R171" i="10"/>
  <c r="R140" i="10"/>
  <c r="U138" i="10"/>
  <c r="V138" i="10" s="1"/>
  <c r="R118" i="10"/>
  <c r="Q115" i="10"/>
  <c r="Q114" i="10"/>
  <c r="U110" i="10"/>
  <c r="V110" i="10" s="1"/>
  <c r="E298" i="10"/>
  <c r="U291" i="10"/>
  <c r="V291" i="10" s="1"/>
  <c r="U17" i="10"/>
  <c r="V17" i="10" s="1"/>
  <c r="R287" i="10"/>
  <c r="Q287" i="10"/>
  <c r="Q171" i="10"/>
  <c r="U171" i="10" s="1"/>
  <c r="R115" i="10"/>
  <c r="U115" i="10" s="1"/>
  <c r="Q180" i="10"/>
  <c r="Q51" i="10"/>
  <c r="Q46" i="10"/>
  <c r="U46" i="10" s="1"/>
  <c r="V46" i="10" s="1"/>
  <c r="Q177" i="10"/>
  <c r="Q162" i="10"/>
  <c r="Q233" i="10"/>
  <c r="R203" i="10"/>
  <c r="R136" i="10"/>
  <c r="R124" i="10"/>
  <c r="Q72" i="10"/>
  <c r="U72" i="10" s="1"/>
  <c r="V72" i="10" s="1"/>
  <c r="U285" i="10"/>
  <c r="V285" i="10" s="1"/>
  <c r="U274" i="10"/>
  <c r="V274" i="10" s="1"/>
  <c r="U271" i="10"/>
  <c r="V271" i="10" s="1"/>
  <c r="U264" i="10"/>
  <c r="V264" i="10" s="1"/>
  <c r="R259" i="10"/>
  <c r="U256" i="10"/>
  <c r="V256" i="10" s="1"/>
  <c r="Q255" i="10"/>
  <c r="U252" i="10"/>
  <c r="V252" i="10" s="1"/>
  <c r="U242" i="10"/>
  <c r="V242" i="10" s="1"/>
  <c r="U221" i="10"/>
  <c r="V221" i="10" s="1"/>
  <c r="U218" i="10"/>
  <c r="V218" i="10" s="1"/>
  <c r="U217" i="10"/>
  <c r="V217" i="10" s="1"/>
  <c r="U214" i="10"/>
  <c r="V214" i="10" s="1"/>
  <c r="U188" i="10"/>
  <c r="V188" i="10" s="1"/>
  <c r="U184" i="10"/>
  <c r="V184" i="10" s="1"/>
  <c r="P183" i="10"/>
  <c r="P171" i="10"/>
  <c r="U152" i="10"/>
  <c r="V152" i="10" s="1"/>
  <c r="U145" i="10"/>
  <c r="V145" i="10" s="1"/>
  <c r="U141" i="10"/>
  <c r="V141" i="10" s="1"/>
  <c r="P140" i="10"/>
  <c r="P134" i="10"/>
  <c r="Q118" i="10"/>
  <c r="P115" i="10"/>
  <c r="P114" i="10"/>
  <c r="U111" i="10"/>
  <c r="V111" i="10" s="1"/>
  <c r="U107" i="10"/>
  <c r="V107" i="10" s="1"/>
  <c r="U66" i="10"/>
  <c r="V66" i="10" s="1"/>
  <c r="U64" i="10"/>
  <c r="V64" i="10" s="1"/>
  <c r="U56" i="10"/>
  <c r="V56" i="10" s="1"/>
  <c r="U50" i="10"/>
  <c r="V50" i="10" s="1"/>
  <c r="P47" i="10"/>
  <c r="U42" i="10"/>
  <c r="V42" i="10" s="1"/>
  <c r="U37" i="10"/>
  <c r="V37" i="10" s="1"/>
  <c r="U27" i="10"/>
  <c r="V27" i="10" s="1"/>
  <c r="U24" i="10"/>
  <c r="V24" i="10" s="1"/>
  <c r="U22" i="10"/>
  <c r="V22" i="10" s="1"/>
  <c r="U16" i="10"/>
  <c r="V16" i="10" s="1"/>
  <c r="U261" i="10"/>
  <c r="V261" i="10" s="1"/>
  <c r="Q228" i="10"/>
  <c r="U228" i="10" s="1"/>
  <c r="P228" i="10"/>
  <c r="R154" i="10"/>
  <c r="U154" i="10" s="1"/>
  <c r="P154" i="10"/>
  <c r="Q144" i="10"/>
  <c r="U144" i="10" s="1"/>
  <c r="P144" i="10"/>
  <c r="Q89" i="10"/>
  <c r="U89" i="10" s="1"/>
  <c r="P89" i="10"/>
  <c r="D298" i="10"/>
  <c r="Q259" i="10"/>
  <c r="U296" i="10"/>
  <c r="V296" i="10" s="1"/>
  <c r="R294" i="10"/>
  <c r="U265" i="10"/>
  <c r="V265" i="10" s="1"/>
  <c r="P259" i="10"/>
  <c r="P255" i="10"/>
  <c r="P254" i="10"/>
  <c r="U250" i="10"/>
  <c r="V250" i="10" s="1"/>
  <c r="U215" i="10"/>
  <c r="V215" i="10" s="1"/>
  <c r="U210" i="10"/>
  <c r="V210" i="10" s="1"/>
  <c r="U191" i="10"/>
  <c r="V191" i="10" s="1"/>
  <c r="R183" i="10"/>
  <c r="U182" i="10"/>
  <c r="V182" i="10" s="1"/>
  <c r="U181" i="10"/>
  <c r="V181" i="10" s="1"/>
  <c r="R134" i="10"/>
  <c r="U134" i="10" s="1"/>
  <c r="U133" i="10"/>
  <c r="V133" i="10" s="1"/>
  <c r="R131" i="10"/>
  <c r="Q130" i="10"/>
  <c r="U125" i="10"/>
  <c r="V125" i="10" s="1"/>
  <c r="P118" i="10"/>
  <c r="U90" i="10"/>
  <c r="V90" i="10" s="1"/>
  <c r="U78" i="10"/>
  <c r="V78" i="10" s="1"/>
  <c r="P34" i="10"/>
  <c r="U31" i="10"/>
  <c r="V31" i="10" s="1"/>
  <c r="U30" i="10"/>
  <c r="V30" i="10" s="1"/>
  <c r="P28" i="10"/>
  <c r="U25" i="10"/>
  <c r="V25" i="10" s="1"/>
  <c r="U21" i="10"/>
  <c r="V21" i="10" s="1"/>
  <c r="U15" i="10"/>
  <c r="V15" i="10" s="1"/>
  <c r="U172" i="10"/>
  <c r="V172" i="10" s="1"/>
  <c r="U67" i="10"/>
  <c r="V67" i="10" s="1"/>
  <c r="U81" i="10"/>
  <c r="V81" i="10" s="1"/>
  <c r="R159" i="10"/>
  <c r="U159" i="10" s="1"/>
  <c r="P159" i="10"/>
  <c r="R126" i="10"/>
  <c r="U126" i="10" s="1"/>
  <c r="P126" i="10"/>
  <c r="R61" i="10"/>
  <c r="U61" i="10" s="1"/>
  <c r="P61" i="10"/>
  <c r="N61" i="15"/>
  <c r="G89" i="15"/>
  <c r="K83" i="15"/>
  <c r="M83" i="15" s="1"/>
  <c r="N83" i="15" s="1"/>
  <c r="K15" i="15"/>
  <c r="M15" i="15" s="1"/>
  <c r="N15" i="15" s="1"/>
  <c r="K42" i="15"/>
  <c r="M42" i="15" s="1"/>
  <c r="N42" i="15" s="1"/>
  <c r="N88" i="15"/>
  <c r="N35" i="15"/>
  <c r="N54" i="15"/>
  <c r="N62" i="15"/>
  <c r="N67" i="15"/>
  <c r="N50" i="15"/>
  <c r="N55" i="15"/>
  <c r="N76" i="15"/>
  <c r="N85" i="15"/>
  <c r="N20" i="15"/>
  <c r="U185" i="10"/>
  <c r="V185" i="10" s="1"/>
  <c r="U262" i="10"/>
  <c r="V262" i="10" s="1"/>
  <c r="U227" i="10"/>
  <c r="V227" i="10" s="1"/>
  <c r="U196" i="10"/>
  <c r="V196" i="10" s="1"/>
  <c r="U179" i="10"/>
  <c r="V179" i="10" s="1"/>
  <c r="U156" i="10"/>
  <c r="V156" i="10" s="1"/>
  <c r="U132" i="10"/>
  <c r="V132" i="10" s="1"/>
  <c r="U69" i="10"/>
  <c r="V69" i="10" s="1"/>
  <c r="U36" i="10"/>
  <c r="V36" i="10" s="1"/>
  <c r="U26" i="10"/>
  <c r="V26" i="10" s="1"/>
  <c r="U169" i="10"/>
  <c r="V169" i="10" s="1"/>
  <c r="N391" i="11"/>
  <c r="O391" i="11" s="1"/>
  <c r="N355" i="11"/>
  <c r="O355" i="11" s="1"/>
  <c r="N354" i="11"/>
  <c r="O354" i="11" s="1"/>
  <c r="N337" i="11"/>
  <c r="O337" i="11" s="1"/>
  <c r="N335" i="11"/>
  <c r="O335" i="11" s="1"/>
  <c r="N318" i="11"/>
  <c r="O318" i="11" s="1"/>
  <c r="N284" i="11"/>
  <c r="O284" i="11" s="1"/>
  <c r="N230" i="11"/>
  <c r="O230" i="11" s="1"/>
  <c r="N228" i="11"/>
  <c r="O228" i="11" s="1"/>
  <c r="N211" i="11"/>
  <c r="O211" i="11" s="1"/>
  <c r="N199" i="11"/>
  <c r="O199" i="11" s="1"/>
  <c r="N153" i="11"/>
  <c r="O153" i="11" s="1"/>
  <c r="N103" i="11"/>
  <c r="O103" i="11" s="1"/>
  <c r="N99" i="11"/>
  <c r="O99" i="11" s="1"/>
  <c r="N98" i="11"/>
  <c r="O98" i="11" s="1"/>
  <c r="N343" i="11"/>
  <c r="O343" i="11" s="1"/>
  <c r="N101" i="11"/>
  <c r="O101" i="11" s="1"/>
  <c r="N342" i="11"/>
  <c r="O342" i="11" s="1"/>
  <c r="D392" i="11"/>
  <c r="N117" i="11"/>
  <c r="O117" i="11" s="1"/>
  <c r="N383" i="11"/>
  <c r="O383" i="11" s="1"/>
  <c r="N359" i="11"/>
  <c r="O359" i="11" s="1"/>
  <c r="N346" i="11"/>
  <c r="O346" i="11" s="1"/>
  <c r="N328" i="11"/>
  <c r="O328" i="11" s="1"/>
  <c r="N277" i="11"/>
  <c r="O277" i="11" s="1"/>
  <c r="N260" i="11"/>
  <c r="O260" i="11" s="1"/>
  <c r="N259" i="11"/>
  <c r="O259" i="11" s="1"/>
  <c r="N257" i="11"/>
  <c r="O257" i="11" s="1"/>
  <c r="N206" i="11"/>
  <c r="O206" i="11" s="1"/>
  <c r="N189" i="11"/>
  <c r="O189" i="11" s="1"/>
  <c r="N168" i="11"/>
  <c r="O168" i="11" s="1"/>
  <c r="N155" i="11"/>
  <c r="O155" i="11" s="1"/>
  <c r="N109" i="11"/>
  <c r="O109" i="11" s="1"/>
  <c r="N88" i="11"/>
  <c r="O88" i="11" s="1"/>
  <c r="N80" i="11"/>
  <c r="O80" i="11" s="1"/>
  <c r="N58" i="11"/>
  <c r="O58" i="11" s="1"/>
  <c r="N21" i="11"/>
  <c r="O21" i="11" s="1"/>
  <c r="N18" i="11"/>
  <c r="O18" i="11" s="1"/>
  <c r="N208" i="11"/>
  <c r="O208" i="11" s="1"/>
  <c r="L24" i="15"/>
  <c r="L79" i="15"/>
  <c r="M79" i="15" s="1"/>
  <c r="N79" i="15" s="1"/>
  <c r="N44" i="15"/>
  <c r="N59" i="15"/>
  <c r="N13" i="15"/>
  <c r="N31" i="15"/>
  <c r="N43" i="15"/>
  <c r="N47" i="15"/>
  <c r="N57" i="15"/>
  <c r="N70" i="15"/>
  <c r="N73" i="15"/>
  <c r="N75" i="15"/>
  <c r="N77" i="15"/>
  <c r="N84" i="15"/>
  <c r="N11" i="15"/>
  <c r="L45" i="15"/>
  <c r="M45" i="15" s="1"/>
  <c r="N45" i="15" s="1"/>
  <c r="N26" i="15"/>
  <c r="N29" i="15"/>
  <c r="N36" i="15"/>
  <c r="N46" i="15"/>
  <c r="N19" i="15"/>
  <c r="N30" i="15"/>
  <c r="N33" i="15"/>
  <c r="N41" i="15"/>
  <c r="N64" i="15"/>
  <c r="N71" i="15"/>
  <c r="N74" i="15"/>
  <c r="N78" i="15"/>
  <c r="N81" i="15"/>
  <c r="N34" i="15"/>
  <c r="K12" i="15"/>
  <c r="N27" i="15"/>
  <c r="K49" i="15"/>
  <c r="M49" i="15" s="1"/>
  <c r="K58" i="15"/>
  <c r="M58" i="15" s="1"/>
  <c r="N58" i="15" s="1"/>
  <c r="N72" i="15"/>
  <c r="G126" i="14"/>
  <c r="N341" i="11"/>
  <c r="O341" i="11" s="1"/>
  <c r="N326" i="11"/>
  <c r="O326" i="11" s="1"/>
  <c r="N316" i="11"/>
  <c r="O316" i="11" s="1"/>
  <c r="N315" i="11"/>
  <c r="O315" i="11" s="1"/>
  <c r="N300" i="11"/>
  <c r="O300" i="11" s="1"/>
  <c r="N299" i="11"/>
  <c r="O299" i="11" s="1"/>
  <c r="N242" i="11"/>
  <c r="O242" i="11" s="1"/>
  <c r="N239" i="11"/>
  <c r="O239" i="11" s="1"/>
  <c r="N236" i="11"/>
  <c r="O236" i="11" s="1"/>
  <c r="N235" i="11"/>
  <c r="O235" i="11" s="1"/>
  <c r="N201" i="11"/>
  <c r="O201" i="11" s="1"/>
  <c r="N196" i="11"/>
  <c r="O196" i="11" s="1"/>
  <c r="N186" i="11"/>
  <c r="O186" i="11" s="1"/>
  <c r="N162" i="11"/>
  <c r="O162" i="11" s="1"/>
  <c r="N157" i="11"/>
  <c r="O157" i="11" s="1"/>
  <c r="N133" i="11"/>
  <c r="O133" i="11" s="1"/>
  <c r="N127" i="11"/>
  <c r="O127" i="11" s="1"/>
  <c r="N126" i="11"/>
  <c r="O126" i="11" s="1"/>
  <c r="N106" i="11"/>
  <c r="O106" i="11" s="1"/>
  <c r="N89" i="11"/>
  <c r="O89" i="11" s="1"/>
  <c r="N85" i="11"/>
  <c r="O85" i="11" s="1"/>
  <c r="N76" i="11"/>
  <c r="O76" i="11" s="1"/>
  <c r="N72" i="11"/>
  <c r="O72" i="11" s="1"/>
  <c r="N68" i="11"/>
  <c r="O68" i="11" s="1"/>
  <c r="N62" i="11"/>
  <c r="O62" i="11" s="1"/>
  <c r="N55" i="11"/>
  <c r="O55" i="11" s="1"/>
  <c r="N51" i="11"/>
  <c r="O51" i="11" s="1"/>
  <c r="N41" i="11"/>
  <c r="O41" i="11" s="1"/>
  <c r="N150" i="11"/>
  <c r="O150" i="11" s="1"/>
  <c r="N129" i="11"/>
  <c r="O129" i="11" s="1"/>
  <c r="N123" i="11"/>
  <c r="O123" i="11" s="1"/>
  <c r="N258" i="11"/>
  <c r="O258" i="11" s="1"/>
  <c r="I298" i="10"/>
  <c r="V272" i="10"/>
  <c r="V288" i="10"/>
  <c r="V11" i="10"/>
  <c r="V13" i="10"/>
  <c r="U203" i="10" l="1"/>
  <c r="N86" i="15"/>
  <c r="U124" i="10"/>
  <c r="V124" i="10" s="1"/>
  <c r="N25" i="15"/>
  <c r="U34" i="10"/>
  <c r="V203" i="10"/>
  <c r="U254" i="10"/>
  <c r="N234" i="11"/>
  <c r="O234" i="11" s="1"/>
  <c r="O392" i="11" s="1"/>
  <c r="V155" i="10"/>
  <c r="U255" i="10"/>
  <c r="U294" i="10"/>
  <c r="V294" i="10" s="1"/>
  <c r="U177" i="10"/>
  <c r="V177" i="10" s="1"/>
  <c r="V239" i="10"/>
  <c r="U97" i="10"/>
  <c r="V97" i="10" s="1"/>
  <c r="U118" i="10"/>
  <c r="U287" i="10"/>
  <c r="V287" i="10" s="1"/>
  <c r="U183" i="10"/>
  <c r="V183" i="10" s="1"/>
  <c r="U266" i="10"/>
  <c r="V266" i="10" s="1"/>
  <c r="U136" i="10"/>
  <c r="V136" i="10" s="1"/>
  <c r="N82" i="15"/>
  <c r="N28" i="15"/>
  <c r="N32" i="15"/>
  <c r="U114" i="10"/>
  <c r="U51" i="10"/>
  <c r="V51" i="10" s="1"/>
  <c r="U130" i="10"/>
  <c r="V130" i="10" s="1"/>
  <c r="U140" i="10"/>
  <c r="V140" i="10" s="1"/>
  <c r="V255" i="10"/>
  <c r="V89" i="10"/>
  <c r="U233" i="10"/>
  <c r="V233" i="10" s="1"/>
  <c r="U131" i="10"/>
  <c r="V131" i="10" s="1"/>
  <c r="V114" i="10"/>
  <c r="V47" i="10"/>
  <c r="V134" i="10"/>
  <c r="U162" i="10"/>
  <c r="V162" i="10" s="1"/>
  <c r="U180" i="10"/>
  <c r="V180" i="10" s="1"/>
  <c r="V118" i="10"/>
  <c r="U28" i="10"/>
  <c r="V28" i="10" s="1"/>
  <c r="V289" i="10"/>
  <c r="U29" i="10"/>
  <c r="N39" i="15"/>
  <c r="N22" i="15"/>
  <c r="N52" i="15"/>
  <c r="N69" i="15"/>
  <c r="N60" i="15"/>
  <c r="N21" i="15"/>
  <c r="N80" i="15"/>
  <c r="M66" i="15"/>
  <c r="N66" i="15" s="1"/>
  <c r="N16" i="15"/>
  <c r="N38" i="15"/>
  <c r="V228" i="10"/>
  <c r="N49" i="15"/>
  <c r="Q298" i="10"/>
  <c r="V34" i="10"/>
  <c r="U259" i="10"/>
  <c r="V259" i="10" s="1"/>
  <c r="U277" i="10"/>
  <c r="V277" i="10" s="1"/>
  <c r="R298" i="10"/>
  <c r="V61" i="10"/>
  <c r="V126" i="10"/>
  <c r="V159" i="10"/>
  <c r="V115" i="10"/>
  <c r="V144" i="10"/>
  <c r="V154" i="10"/>
  <c r="V171" i="10"/>
  <c r="V254" i="10"/>
  <c r="M24" i="15"/>
  <c r="N24" i="15" s="1"/>
  <c r="L89" i="15"/>
  <c r="K89" i="15"/>
  <c r="M12" i="15"/>
  <c r="J89" i="15"/>
  <c r="P298" i="10"/>
  <c r="N392" i="11" l="1"/>
  <c r="U298" i="10"/>
  <c r="V29" i="10"/>
  <c r="V298" i="10" s="1"/>
  <c r="N12" i="15"/>
  <c r="N89" i="15" s="1"/>
  <c r="M89" i="15"/>
</calcChain>
</file>

<file path=xl/comments1.xml><?xml version="1.0" encoding="utf-8"?>
<comments xmlns="http://schemas.openxmlformats.org/spreadsheetml/2006/main">
  <authors>
    <author>Artes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Artes: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<sst xmlns="http://schemas.openxmlformats.org/spreadsheetml/2006/main" count="2123" uniqueCount="1226">
  <si>
    <t xml:space="preserve">          UNIDAD DE INFORMACION PUBLICA</t>
  </si>
  <si>
    <t xml:space="preserve">          MINISTERIO DE CULTURA Y DEPORTES</t>
  </si>
  <si>
    <t>FAUSTINO RAMON FUENTES DE LEON</t>
  </si>
  <si>
    <t>BONOS Y OTRAS REMUNERACIONES</t>
  </si>
  <si>
    <t>MINISTERIO DE CULTURA Y DEPORTES</t>
  </si>
  <si>
    <t>UNIDAD DE INFORMACION PUBLICA</t>
  </si>
  <si>
    <t>NUMERAL 4 ARTICULO 10</t>
  </si>
  <si>
    <t>No.</t>
  </si>
  <si>
    <t>TOTAL</t>
  </si>
  <si>
    <t>RENGLON 029</t>
  </si>
  <si>
    <t>RENGLON 031</t>
  </si>
  <si>
    <t>APELLIDOS Y NOMBRES</t>
  </si>
  <si>
    <t>CARGO</t>
  </si>
  <si>
    <t>SALARIO BASE</t>
  </si>
  <si>
    <t>Bono MCD</t>
  </si>
  <si>
    <t>Bono Profesional</t>
  </si>
  <si>
    <t>Bono de Antigüedad</t>
  </si>
  <si>
    <t>66-2000</t>
  </si>
  <si>
    <t>IGSS</t>
  </si>
  <si>
    <t>ISR</t>
  </si>
  <si>
    <t>TOTAL DE DESCUENTOS</t>
  </si>
  <si>
    <t>LÍQUIDO</t>
  </si>
  <si>
    <t>DESCUENTOS</t>
  </si>
  <si>
    <t>Monto Viáticos</t>
  </si>
  <si>
    <t>CONSERJE</t>
  </si>
  <si>
    <t>TRAMOYISTA</t>
  </si>
  <si>
    <t>DIRECCIÓN GENERAL DE LAS ARTES</t>
  </si>
  <si>
    <t>HANIA CORINA CASTAÑEDA RUIZ</t>
  </si>
  <si>
    <t>ANGEL GABRIEL TEPEU TURUY</t>
  </si>
  <si>
    <t>LESVIA LISETH ALONZO NAVAS DE RODAS</t>
  </si>
  <si>
    <t>MAYRA MARIBEL MENDOZA VALENZUELA</t>
  </si>
  <si>
    <t>LUIS ISAIAS ZAPETA SAQUIC</t>
  </si>
  <si>
    <t>ANA KARINA PINZON FUSTER DE CATALAN</t>
  </si>
  <si>
    <t>MARLIS YAZMIN ALBUREZ ALECIO</t>
  </si>
  <si>
    <t>ELIZARDO SALVADOR DIEGUEZ CABALLEROS</t>
  </si>
  <si>
    <t>ELIZABETH BELINDA GABRIEL OTZOY</t>
  </si>
  <si>
    <t>ALEJANDRO BARRIENTOS ESTRADA</t>
  </si>
  <si>
    <t>MYNOR  BELICE CRUZ QUEVEDO</t>
  </si>
  <si>
    <t>MYNOR DAGOBERTO BARILLAS CASTAÑEDA</t>
  </si>
  <si>
    <t>LAURA ALEJANDRA MORALES SAZO</t>
  </si>
  <si>
    <t xml:space="preserve">CARLOS BENITO CONCOGUA </t>
  </si>
  <si>
    <t>JUAN CARLOS ESCOBAR TRUJILLO</t>
  </si>
  <si>
    <t>LUIS DE JESUS SALUCIO JERONIMO</t>
  </si>
  <si>
    <t>DORA ABELINA CORZANTES VARGAS</t>
  </si>
  <si>
    <t>MANUEL GUZMAN COJ</t>
  </si>
  <si>
    <t xml:space="preserve">IGNACIO GUZMAN COJ </t>
  </si>
  <si>
    <t>VIGILANTE (0000) SIN ESPECIALIDAD (0000)</t>
  </si>
  <si>
    <t>OSCAR ANIBAL CONTRERAS ALAY</t>
  </si>
  <si>
    <t>KIMBERLY AMARILIS FLORES MORALES</t>
  </si>
  <si>
    <t>LUIS ALBERTO CIFUENTES ORTIZ</t>
  </si>
  <si>
    <t>MONICA LISSETH VALLEGOS MUÑOZ</t>
  </si>
  <si>
    <t>ESPERANZA JUDITH RAMIREZ GALINDO</t>
  </si>
  <si>
    <t>JUAN GABRIEL CALEL ROQUEL</t>
  </si>
  <si>
    <t>MARIA DEL CARMEN BOCEL HOM DE BOCEL</t>
  </si>
  <si>
    <t>JULIANA ROSA ALONZO COCHOJIL</t>
  </si>
  <si>
    <t>SANDRA ELIZABETH ESTRADA SOLIS</t>
  </si>
  <si>
    <t>FAUSTINO VALENZUELA SOLARES</t>
  </si>
  <si>
    <t>KAREN FAVIOLA AGUILAR CANEL</t>
  </si>
  <si>
    <t>OPERADOR DE EQUIPO</t>
  </si>
  <si>
    <t>ARNOLDO ROEL CASTILLO CASTILLO</t>
  </si>
  <si>
    <t>FEDERICO RODOLFO MURALLES</t>
  </si>
  <si>
    <t>DIEGO ISRAEL OXCAL MONROY</t>
  </si>
  <si>
    <t>DOMINGO ISAAC CHAVAJAY BIXCUL</t>
  </si>
  <si>
    <t xml:space="preserve">MARIA CAROLINA PALOMO CAJAS </t>
  </si>
  <si>
    <t xml:space="preserve">LUIS ALEJANDRO OCAÑA AJCIP </t>
  </si>
  <si>
    <t>EDUARDO PALAX GUARCAX</t>
  </si>
  <si>
    <t>DIEGO ARMANDO SANTOS SALQUIL</t>
  </si>
  <si>
    <t>DIRLYN SAMARY CANO VILLATORO</t>
  </si>
  <si>
    <t>MAYRA LISSETH OLA LUNA DE BARRIENTOS</t>
  </si>
  <si>
    <t>EDGAR EDUARDO PIRIR YOC</t>
  </si>
  <si>
    <t>NIMROD LIMA OVANDO</t>
  </si>
  <si>
    <t>MELVY ROXANA PEÑATE CHINCHILLA</t>
  </si>
  <si>
    <t xml:space="preserve">LUIS ANGEL TARACENA BETANCOURTH </t>
  </si>
  <si>
    <t>LUIS ALFREDO MORALES LEMUS</t>
  </si>
  <si>
    <t xml:space="preserve">LUIS ROBERTO AQUINO FIGUEROA </t>
  </si>
  <si>
    <t xml:space="preserve">AMADEO SALGUERO REYES </t>
  </si>
  <si>
    <t>IDELFONSO SONTAY IXCOY</t>
  </si>
  <si>
    <t>OLGA YESENIA ALVARADO SIS</t>
  </si>
  <si>
    <t>DIAHANN ANDREA COBOS FLORES</t>
  </si>
  <si>
    <t xml:space="preserve">MARIO SANTIAGO LEY BUCH </t>
  </si>
  <si>
    <t xml:space="preserve">JAIME LEONEL RUCAL SINTO </t>
  </si>
  <si>
    <t>EDY RIGOBERTO PASCUAL ABELAR</t>
  </si>
  <si>
    <t>KEVIN RONALDO BARILLAS SOTO</t>
  </si>
  <si>
    <t>AMALIA EUGENIA OSORIO LUX</t>
  </si>
  <si>
    <t>ASISTENTE ADMINISTRATIVO I (0000) SIN ESPECIALIDAD (0000)</t>
  </si>
  <si>
    <t>ANALISTA DE RECURSOS HUMANOS I (0000) SIN ESPECIALIDAD (0000)</t>
  </si>
  <si>
    <t>ASISTENTE DE CONTABILIDAD II (0000) SIN ESPECIALIDAD (0000)</t>
  </si>
  <si>
    <t>AUXILIAR I (0000) SIN ESPECIALIDAD (0000)</t>
  </si>
  <si>
    <t>ASISTENTE ADMINISTRATIVO II (0000) SIN ESPECIALIDAD (0000)</t>
  </si>
  <si>
    <t>CONSERJE (0000) SIN ESPECIALIDAD (0000)</t>
  </si>
  <si>
    <t>TRAMOYISTA (0000) SIN ESPECIALIDAD (0000)</t>
  </si>
  <si>
    <t>FREDY ORLANDO SAGASTUME VELÁSQUEZ</t>
  </si>
  <si>
    <t>LORENZO FROILÁN TISTOJ CHAN</t>
  </si>
  <si>
    <t xml:space="preserve">CARLOS ALFONSO QUEJ XUC </t>
  </si>
  <si>
    <t>SANDRA VERONICA CORONADO PAREDES</t>
  </si>
  <si>
    <t>WINGSTON OSWALDO GONZÁLEZ REYES</t>
  </si>
  <si>
    <t xml:space="preserve">MARTÍN ESTUARDO DE JESÚS DÍAZ VALDÉS </t>
  </si>
  <si>
    <t>MARIO ENRIQUE CAXAJ RODRIGUEZ</t>
  </si>
  <si>
    <t>BENVENUTO CHAVAJAY GONZÁLEZ</t>
  </si>
  <si>
    <t>OTTO AMILCAR AZURDIA LEIVA</t>
  </si>
  <si>
    <t>JOSE GABRIEL OZAETA GARCÍA</t>
  </si>
  <si>
    <t>OSCAR JUAN PABLO CASTILLO AROCHE</t>
  </si>
  <si>
    <t>LAZARO JAIRO RAMIREZ BALTAZAR</t>
  </si>
  <si>
    <t>RICARDO HUMBERTO TAQUEZ YUCUTE</t>
  </si>
  <si>
    <t>DANIEL ESTUARDO CHINCHILLA PALACIOS</t>
  </si>
  <si>
    <t>EFRAIN CHICOP PEC</t>
  </si>
  <si>
    <t>MARIO RENE DONIS</t>
  </si>
  <si>
    <t>ANTONIO IXJOTOP QUEL</t>
  </si>
  <si>
    <t>EDGAR ROLANDO JOLOM ALTAN</t>
  </si>
  <si>
    <t>BRAYAM ARIEL LETONA LIMA</t>
  </si>
  <si>
    <t>MIGUEL ARNULFO LUNA SOTO</t>
  </si>
  <si>
    <t>DIANA JUDITH PINEDA ORTEGA</t>
  </si>
  <si>
    <t>ALEJANDRO MIGUEL REYES MARTÍNEZ</t>
  </si>
  <si>
    <t>EUSEBIO POR CULAJAY</t>
  </si>
  <si>
    <t>SANTOS TAQUEZ QUEL</t>
  </si>
  <si>
    <t>HENRY DAVID LOPEZ REYES</t>
  </si>
  <si>
    <t>FRANCISCO QUEL CHICOP</t>
  </si>
  <si>
    <t>EDWIN ORLANDO MONTENEGRO MURALLES</t>
  </si>
  <si>
    <t>FRANCISCO ORLANDO SEQUEN RAC</t>
  </si>
  <si>
    <t>GUILLERMO ANTONIO GONZALEZ RODRIGUEZ</t>
  </si>
  <si>
    <t>LUIS ALBERTO TOJINO JULAJU</t>
  </si>
  <si>
    <t>ASISTENTE DE PLANIFICACION II (000), SIN ESPECIALIDAD (000)</t>
  </si>
  <si>
    <t>ASISTENTE FINANCIERO II (0000), SIN ESPECIALIDAD (0000)</t>
  </si>
  <si>
    <t>JEFE DE DEPARTAMENTO SUSTANTIVO II (0000), SIN ESPECIALIDAD (0000)</t>
  </si>
  <si>
    <t>HERNAN OMMAR DIAZ MUÑOZ</t>
  </si>
  <si>
    <t>MERCEDES IXCACOJ QUEL</t>
  </si>
  <si>
    <t>NORMA ELIZABETH AREVALO SUTUJ DE MORALES</t>
  </si>
  <si>
    <t>SERGIO EMMANUEL ARRIOLA ROMERO</t>
  </si>
  <si>
    <t>EDGAR LEONEL CARIAS ALARCON</t>
  </si>
  <si>
    <t>JUAN SALVADOR SANDOVAL GUZMÁN</t>
  </si>
  <si>
    <t>Bono MCD Y Bono Administrativo del CCMA</t>
  </si>
  <si>
    <t>HERIBERTO ADAN SILVESTRE ALVAREZ TOMAS</t>
  </si>
  <si>
    <t>JORGE LEONIDAS CUC CHIROY</t>
  </si>
  <si>
    <t>JULIO FERNANDO ARIAS CHACON</t>
  </si>
  <si>
    <t>MARIO FERNANDO FERNANDEZ RIVAS</t>
  </si>
  <si>
    <t>MARIO ROBERTO AYAPAN JOCOP</t>
  </si>
  <si>
    <t>PEON VIGILANTE V</t>
  </si>
  <si>
    <t>ELECTRICISTA II</t>
  </si>
  <si>
    <t>PEON VIGILANTE IV</t>
  </si>
  <si>
    <t>TRABAJADORA VIVANDERA</t>
  </si>
  <si>
    <t>HERRERO II</t>
  </si>
  <si>
    <t>HERRERO III</t>
  </si>
  <si>
    <t>MENSAJERO II</t>
  </si>
  <si>
    <t>JARDINERO II</t>
  </si>
  <si>
    <t>ELECTRICISTA III</t>
  </si>
  <si>
    <t xml:space="preserve">JARDINERO I </t>
  </si>
  <si>
    <t>JORGE ANIBAL TOT GUERRA</t>
  </si>
  <si>
    <t>KATHERINE PAMELA CORDOVA</t>
  </si>
  <si>
    <t>ASTRID FABIOLA MONROY LEIVA</t>
  </si>
  <si>
    <t>DOMINGO ANTONIO VASQUEZ GONZALEZ</t>
  </si>
  <si>
    <t>DULCE ROSMERY TASUY CAJAS</t>
  </si>
  <si>
    <t>GERSON GEOVANI CAP AC</t>
  </si>
  <si>
    <t>GERTRUDIS PUAC MENDEZ</t>
  </si>
  <si>
    <t>JULIA ADRIANA CHINCHILLA LEMUS</t>
  </si>
  <si>
    <t>MARIO DAGOBERTO CRISOSTOMO MACARIO</t>
  </si>
  <si>
    <t>ALBERTO SANDOVAL SANTIAGO</t>
  </si>
  <si>
    <t>MIRIAM SUSANA ARGÜELLO</t>
  </si>
  <si>
    <t>ROGER UNBERTO CASTRO MARTINES</t>
  </si>
  <si>
    <t xml:space="preserve">ASESOR PROFESIONAL ESPECIALIZADO II </t>
  </si>
  <si>
    <t>DIRECTOR TECNICO I</t>
  </si>
  <si>
    <t>PROFESIONAL FINANCIERO I (0000) SIN ESPECIALIDAD (0000)</t>
  </si>
  <si>
    <t xml:space="preserve">ROBERTO ANDRE FRANCO </t>
  </si>
  <si>
    <t>ROBERTO FRANCISCO ACU CASTILLO</t>
  </si>
  <si>
    <t>ENCARGADO DE CALIFICAR ESPECTACULOS (0000) SIN ESPECIALIDAD (0000)</t>
  </si>
  <si>
    <t>ROLANDO CALLEJAS OJOT</t>
  </si>
  <si>
    <t>ROSELIA ALVARADO BARRIOS DE MONROY</t>
  </si>
  <si>
    <t>SERGIO RAFAEL PAZ MALDONADO</t>
  </si>
  <si>
    <t>SEVERIANO YOTZ UJPAN</t>
  </si>
  <si>
    <t>SILVIA VICTORIA ALVARADO BARILLAS</t>
  </si>
  <si>
    <t>SONIA MARITZA AGUILAR DE COLINDRES</t>
  </si>
  <si>
    <t xml:space="preserve">TORIBIO AJ CANIL </t>
  </si>
  <si>
    <t>VANIA ISABEL VARGAS MORALES</t>
  </si>
  <si>
    <t xml:space="preserve">VICTOR YOL QUISQUINAY </t>
  </si>
  <si>
    <t>VIDAL ESTUARDO SARAVIA CASTILLO</t>
  </si>
  <si>
    <t>WALTER RENE SAUCEDO RODRIGUEZ</t>
  </si>
  <si>
    <t>WILFRIDO ORIEL ALVAREZ LOPEZ</t>
  </si>
  <si>
    <t>WILLIAMS AUGUSTO CORADO MENA</t>
  </si>
  <si>
    <t>WILSON DANIEL IXCOY MORAN</t>
  </si>
  <si>
    <t>ZOILA MARISOL ZEPEDA QUIÑONEZ</t>
  </si>
  <si>
    <t>ADIN GIANCARLO RUBIO TREJO</t>
  </si>
  <si>
    <t>MARVIN ESTEBAN CORTEZ BAC</t>
  </si>
  <si>
    <t>MIGUEL ANGEL GUZMAN ALVARADO</t>
  </si>
  <si>
    <t>JAVIER ELISEO TENAS GONZALEZ</t>
  </si>
  <si>
    <t>PILOTO II</t>
  </si>
  <si>
    <t>JUVENTINO CHAVAC SET</t>
  </si>
  <si>
    <t>BODEGUERO IV</t>
  </si>
  <si>
    <t>WALTER ADOLFO ORELLANA SANDOVAL</t>
  </si>
  <si>
    <t>FRANCISCO MORALES SANTOS</t>
  </si>
  <si>
    <t>SEBASTIANA LASTOR MENDEZ</t>
  </si>
  <si>
    <t>HEBER DANIEL POGGIO COLINDRES</t>
  </si>
  <si>
    <t>CRISTOBAL ROLANDO VEGA CARRILLO</t>
  </si>
  <si>
    <t>MANUEL ABELARDO CANIZALES CRUZ</t>
  </si>
  <si>
    <t>MARIO FERNANDO CARDONA RIOS</t>
  </si>
  <si>
    <t>MARIELA DEL ROSARIO CHOJLAN COJULUM DE QUISQUE</t>
  </si>
  <si>
    <t>ANGEL MANUEL CHAVEZ VASQUEZ</t>
  </si>
  <si>
    <t>BLANCA ESTELA MORAN MUÑOZ</t>
  </si>
  <si>
    <t>BLANDINA LUDIBEL PELAEZ HERRERA</t>
  </si>
  <si>
    <t xml:space="preserve">CARLOS ARMANDO ORTEGA GONZALEZ </t>
  </si>
  <si>
    <t>DANNERY MARTALILIA PAIZ FLORES</t>
  </si>
  <si>
    <t>DAVID ESTUARDO GONZALEZ TORRES</t>
  </si>
  <si>
    <t>EDGAR LEONEL ARTIGA JUAREZ</t>
  </si>
  <si>
    <t>EDGAR TOMAS PERUCH HERRERA</t>
  </si>
  <si>
    <t>ELDER LEONEL MORALES VASQUEZ</t>
  </si>
  <si>
    <t xml:space="preserve">ESTUARDO ELISEO TOMAS VELASQUEZ </t>
  </si>
  <si>
    <t xml:space="preserve">ESVIN OBDULIO ROSALES QUIXTAN </t>
  </si>
  <si>
    <t xml:space="preserve">EVELYN ODETH GONZALEZ BOCHE </t>
  </si>
  <si>
    <t>FLOR DE MARIA VIELMAN VASQUEZ</t>
  </si>
  <si>
    <t>FRANCISCO JAVIER GAITAN PEREZ</t>
  </si>
  <si>
    <t>GABRIELA ALEJANDRA MORALES CHAVEZ</t>
  </si>
  <si>
    <t>GRISELDA LISSETTE GONZALEZ VEGA</t>
  </si>
  <si>
    <t xml:space="preserve">HEVER IVAN HERNANDEZ JUAREZ </t>
  </si>
  <si>
    <t>ISAIAS IVAN CASTILLO GONZALEZ</t>
  </si>
  <si>
    <t>JORGE LUIS RODRIGUEZ VELASQUEZ</t>
  </si>
  <si>
    <t>JUAN FRANCISCO VELASQUEZ CAMAJA</t>
  </si>
  <si>
    <t>LOIDY ABIGAIL CITALAN PAC</t>
  </si>
  <si>
    <t>LUIS ALEJANDRO GONZALEZ HERNANDEZ</t>
  </si>
  <si>
    <t>MARTIN  RANCHO CONCOGUA</t>
  </si>
  <si>
    <t>NIMEIRY MORALES  GUZMAN</t>
  </si>
  <si>
    <t>OSMAR ESTUARDO MELIA GRIFFTH</t>
  </si>
  <si>
    <t>ASISTENTE EDITOR DE ARTES GRAFICAS IV (0000), SIN ESPECIALIDAD (0000)</t>
  </si>
  <si>
    <t>VICENTE VENANCIO SANTIZO VELASQUEZ</t>
  </si>
  <si>
    <t>EVER ALFONSO RAMOS HERNANDEZ</t>
  </si>
  <si>
    <t>ANA GALVEZ SUN</t>
  </si>
  <si>
    <t xml:space="preserve">TECNICO DEL CENTRO (0000) SIN ESPECIALIDAD (0000) </t>
  </si>
  <si>
    <t>TECNICO DE ESCUELA (0000) SIN ESPECIALIDAD (0000)</t>
  </si>
  <si>
    <t xml:space="preserve">CARLOS JAVIER PEREZ CORZANTES </t>
  </si>
  <si>
    <t xml:space="preserve">EDGAR NOE XALIX ESQUIT </t>
  </si>
  <si>
    <t>EDWIN JAHZEEL ESTRADA JIMENEZ</t>
  </si>
  <si>
    <t>ELFIDO JOSE AYALA LIMA</t>
  </si>
  <si>
    <t xml:space="preserve">EMILIANO PEREZ SICA </t>
  </si>
  <si>
    <t xml:space="preserve">FATIMA YOLISETH GUERRA PEREZ DE REYES </t>
  </si>
  <si>
    <t>TECNICO DE CONTABILIDAD I (0000), SIN ESPECIALIDAD (0000)</t>
  </si>
  <si>
    <t>HECTOR HERMAN ALVAREZ OROZCO</t>
  </si>
  <si>
    <t>JENNIFER IVONNE CASTILLO MERIDA</t>
  </si>
  <si>
    <t>JORGE AUGUSTO PEREZ LUNA</t>
  </si>
  <si>
    <t>JOSE  DAMIAN CUMES TUY</t>
  </si>
  <si>
    <t xml:space="preserve">JOSE ARMANDO MUÑOZ MOLINA </t>
  </si>
  <si>
    <t>JOSE FERNANDO AGUILAR FERRER</t>
  </si>
  <si>
    <t>JOSE ROLANDO CANTEO PIRIR</t>
  </si>
  <si>
    <t>JUAN JOSE CHANCHAVAC POROJ</t>
  </si>
  <si>
    <t>JULIAN COCHE MENDOZA</t>
  </si>
  <si>
    <t>JULIO CESAR NAVAS MENDEZ</t>
  </si>
  <si>
    <t>KEVIN OSMAN PEREZ QUIÑONEZ</t>
  </si>
  <si>
    <t>LILY ONELIA MENDEZ SARAT</t>
  </si>
  <si>
    <t>LUIS FERNANDO PEREZ MOLINA</t>
  </si>
  <si>
    <t>MARIO NOE MENDEZ MORALES</t>
  </si>
  <si>
    <t xml:space="preserve">PATRICIA EMIGDIA ROBLERO PEREZ </t>
  </si>
  <si>
    <t>TECNICO DE SONIDO II (0000) SIN ESPECIALIDAD (0000)</t>
  </si>
  <si>
    <t>ROXANA MARIBEL VALDEZ BARRIOS</t>
  </si>
  <si>
    <t>JOSE MIGUEL RECINOS BOCHE</t>
  </si>
  <si>
    <t>JEFE DE DEPARTAMENTO TECNICO II (0000) SIN ESPECIALIDAD (0000)</t>
  </si>
  <si>
    <t>JOSE RICARDO SANTOS AGUILAR</t>
  </si>
  <si>
    <t>HUGO LEONEL ARENAS AMEZQUITA</t>
  </si>
  <si>
    <t>LIQUIDO</t>
  </si>
  <si>
    <t>MONTEPIO</t>
  </si>
  <si>
    <t>DOCENTE ARTISTICO 25 PERIODOS (0000) SIN ESPECIALIDAD (0000)</t>
  </si>
  <si>
    <t xml:space="preserve">ALOM MARIELA ESTRADA GARCIA </t>
  </si>
  <si>
    <t>DOCENTE ARTISTICO 20 PERIODOS (0000) SIN ESPECIALIDAD (0000)</t>
  </si>
  <si>
    <t>ANGEL BAUDILIO CANREY MARROQUIN</t>
  </si>
  <si>
    <t>AUGUSTO RENE YOL ORTIZ</t>
  </si>
  <si>
    <t>ASISTENTE ARTISTICO III (0000) SIN ESPECIALIDAD (0000)</t>
  </si>
  <si>
    <t>DOCENTE ARTISTICO 22 PERIODOS (0000) SIN ESPECIALIDAD (0000)</t>
  </si>
  <si>
    <t>CRISTINA FLORIDALMA RAMIREZ FLORES DE ESPAÑA</t>
  </si>
  <si>
    <t>EMILDA MARIA ALEJANDRA FLORES GARCIA</t>
  </si>
  <si>
    <t xml:space="preserve">ERWIN ANTONIO MARTINEZ SANDOVAL </t>
  </si>
  <si>
    <t>FERNANDO ROBERTO DIAZ DUARTE</t>
  </si>
  <si>
    <t>DOCENTE ARTISTICO 21 PERIODOS (0000) SIN ESPECIALIDAD (0000)</t>
  </si>
  <si>
    <t xml:space="preserve">GASPAR IGNACIO CHOLOTIO CHOLOTIO </t>
  </si>
  <si>
    <t>JENER SEBASTIAN ACEYTUNO GARCIA</t>
  </si>
  <si>
    <t>JOSE ARMANDO CHACACH CALI</t>
  </si>
  <si>
    <t>JOSE BENITO GARCIA</t>
  </si>
  <si>
    <t>DOCENTE ARTISTICO 17 PERIODOS (0000) SIN ESPECIALIDAD (0000)</t>
  </si>
  <si>
    <t>JUAN ALEXANDER SALAZAR RAMIREZ</t>
  </si>
  <si>
    <t>DOCENTE ARTISTICO 14 PERIODOS (0000) SIN ESPECIALIDAD (0000)</t>
  </si>
  <si>
    <t>LUIS ALBERTO VALENZUELA RAMIREZ</t>
  </si>
  <si>
    <t>LUIS HUMBERTO MARTINEZ VELASQUEZ</t>
  </si>
  <si>
    <t>MARIA JOSE DIAZ MENDEZ DE TEZEN</t>
  </si>
  <si>
    <t xml:space="preserve">MARIA JOSE GONZALEZ CASTILLO </t>
  </si>
  <si>
    <t>MARIA MORALES PANJOJ</t>
  </si>
  <si>
    <t>MARIA SANTOS IQUITE SEQUEN</t>
  </si>
  <si>
    <t>MARICRUZ DIAZ ARANA</t>
  </si>
  <si>
    <t>MARIO RENE BATZIN SICAJAU</t>
  </si>
  <si>
    <t>MARLON DAVID GUZMAN PEREZ</t>
  </si>
  <si>
    <t>NERY ESTUARDO ESCOBAR MARROQUIN</t>
  </si>
  <si>
    <t>REBECA MONTEAGUDO RODRIGUEZ</t>
  </si>
  <si>
    <t>ROLAND STEPHEN AGUSTIN GARCIA</t>
  </si>
  <si>
    <t>ROMEO ESTUARDO GONZALEZ MEJIA</t>
  </si>
  <si>
    <t>ROSA MARGARITA SILVESTRE DIAZ</t>
  </si>
  <si>
    <t>RUTH NOEMI PORRES RUIZ DE CASTAÑEDA</t>
  </si>
  <si>
    <t>WAINER BRILLANI SAENZ MARTINEZ</t>
  </si>
  <si>
    <t>MARCO TULIO RAMIREZ HERNANDEZ</t>
  </si>
  <si>
    <t>DIRECCION GENERAL DE LAS ARTES</t>
  </si>
  <si>
    <t>ALMA MANUELA CASTRO GOMEZ</t>
  </si>
  <si>
    <t>ARON EMILIO ARMAS MENDOZA</t>
  </si>
  <si>
    <t>BRENDA LUCRECIA DE LEON BLANCO</t>
  </si>
  <si>
    <t>CARLOS BRYANNT ALEJANDRO LOPEZ RODAS</t>
  </si>
  <si>
    <t>CONCEPCION SUQUE CONCOGUA</t>
  </si>
  <si>
    <t>DAVID GERARDO SANTIZO CHAJON</t>
  </si>
  <si>
    <t>EDNA YESENIA CAMO ALDANA</t>
  </si>
  <si>
    <t>JEFE DE SECCION DE SERVICIOS GENERALES (0000), SIN ESPECIALIDAD (0000)</t>
  </si>
  <si>
    <t xml:space="preserve">ELY NEFTALY DE LEON MEDINA </t>
  </si>
  <si>
    <t>ENMA ANITA ESTRADA LOPEZ DE CALDERON</t>
  </si>
  <si>
    <t>ERICK AMILCAR PEREZ LOPEZ</t>
  </si>
  <si>
    <t>ERWIN DANILO CARCAMO LOPEZ</t>
  </si>
  <si>
    <t xml:space="preserve">ESTUARDO ADOLFO LOPEZ CHIAN </t>
  </si>
  <si>
    <t xml:space="preserve">EVA MARIA DE LEON BLANCO </t>
  </si>
  <si>
    <t>FELIX ANTONIO MERIDA LOPEZ</t>
  </si>
  <si>
    <t xml:space="preserve">FRESCIA ZULEMA ESTRADA LOPEZ </t>
  </si>
  <si>
    <t>GERMAN FERNANDO RAXON  EQUITE</t>
  </si>
  <si>
    <t xml:space="preserve">GERSON PASCUAL LOPEZ JACINTO </t>
  </si>
  <si>
    <t>GLENDY PAOLA PALACIOS GOMEZ DE CASTILLO</t>
  </si>
  <si>
    <t>HECTOR ROMEO LOPEZ PORON</t>
  </si>
  <si>
    <t>INGRID JOHANA CHAJON TOXCON</t>
  </si>
  <si>
    <t xml:space="preserve">IRMA YOLANDA LOPEZ VARGAS </t>
  </si>
  <si>
    <t>JEFE DE SECCION DE INVENTARIOS (0000), SIN ESPECIALIDAD (0000)</t>
  </si>
  <si>
    <t>JACKELLINE SUCELI ESTEBAN MONZON</t>
  </si>
  <si>
    <t xml:space="preserve">JEDLEY ESTIVENS LOPEZ ARDON </t>
  </si>
  <si>
    <t>JOSUE EMERSON CHICOL SIMON</t>
  </si>
  <si>
    <t>LEDY DINAEL GOMEZ APEN</t>
  </si>
  <si>
    <t>JEFE SECCION DE PRESUPUESTO (0000) SIN ESPECIALIDAD (0000)</t>
  </si>
  <si>
    <t>LUIS EDUARDO DIEGUEZ LOPEZ</t>
  </si>
  <si>
    <t>MAINOR RAMON CABRERA GOMEZ</t>
  </si>
  <si>
    <t>MANUELA CONCEPCION LOPEZ COLOP</t>
  </si>
  <si>
    <t>MARCOS ESTEBAN SAQUICH LOPEZ</t>
  </si>
  <si>
    <t>MARGARITO LOPEZ GARCIA</t>
  </si>
  <si>
    <t>MARTA YOLANDA MOGOLLON</t>
  </si>
  <si>
    <t>NICOLASA MARIBEL GARCIA LOPEZ</t>
  </si>
  <si>
    <t>PABLO JOSE LOPEZ MATEO</t>
  </si>
  <si>
    <t>YESSICA REBECA MONZON SANCHEZ</t>
  </si>
  <si>
    <t>JOSE FERNANDO LOPEZ ORTIZ</t>
  </si>
  <si>
    <t>DEMECIO DARIO HIDALGO GOMEZ</t>
  </si>
  <si>
    <t>ABELINO TOT (UNICO APELLIDO)</t>
  </si>
  <si>
    <t>ANA LUCINDA URQUIZU SANCHEZ</t>
  </si>
  <si>
    <t>CARLOS DE JESUS SANTOS SACU</t>
  </si>
  <si>
    <t>CHRISTIAN RODOLFO FERRER BERDUO</t>
  </si>
  <si>
    <t>EDGAR FRANCISCO PU ROSALES</t>
  </si>
  <si>
    <t>LORENZO VELASQUEZ (UNICO APELLIDO)</t>
  </si>
  <si>
    <t>OLIVER JESUS RIVAS VASQUEZ</t>
  </si>
  <si>
    <t xml:space="preserve">RAUL ANTONIO LOARCA CASTILLO </t>
  </si>
  <si>
    <t>ROBERTO CHUB (UNICO APELLIDO)</t>
  </si>
  <si>
    <t>ROGER DAVID GUZMAN MORALES</t>
  </si>
  <si>
    <t xml:space="preserve">ZUSI ESMERALDA DE LEON MERIDA DE ROLDAN </t>
  </si>
  <si>
    <t>JESUS ANTONIO ORTIZ LAPOYEU</t>
  </si>
  <si>
    <t>FELIPE DE JESUS CHOCOYO SIAN</t>
  </si>
  <si>
    <t>MADELEIN ALEJANDRA ESCOBAR ORELLANA</t>
  </si>
  <si>
    <t>GABRIELA DEL ROSARIO ZAMORA ARENALES</t>
  </si>
  <si>
    <t>MANUEL ANTONIO DE LEON ESTRADA</t>
  </si>
  <si>
    <t>VICTOR MANUEL SOLIS RAMOS</t>
  </si>
  <si>
    <t>MARLON PAUL DONIS MARTINEZ</t>
  </si>
  <si>
    <t>NEVALI ISMAEL GONZALEZ GONZALEZ</t>
  </si>
  <si>
    <t xml:space="preserve">IGNACIO VICENTE COJON </t>
  </si>
  <si>
    <t>DIRECTOR TECNICO II</t>
  </si>
  <si>
    <t>JORGE ABEL MONTERROSO SANTIZO</t>
  </si>
  <si>
    <t>FRANCISCO JAVIER VEGA ALVIZURES</t>
  </si>
  <si>
    <t>SAQUEO DOMINGO PEREZ CHOLOTIO</t>
  </si>
  <si>
    <t>SHEILA VERONICA RAMIREZ DE ALONZO</t>
  </si>
  <si>
    <t>ALVA CONSUELO LOPEZ MORENO DE VIDES</t>
  </si>
  <si>
    <t>MANUELA ANTONIA SARA MENDOZA LOPEZ</t>
  </si>
  <si>
    <t>TOTALES</t>
  </si>
  <si>
    <t>SERVICIOS PROFESIONALES</t>
  </si>
  <si>
    <t>LUCIA DOLORES ARMAS GALVEZ</t>
  </si>
  <si>
    <t>ASISTENTE ADMINISTRATIVO IV (0000) SIN ESPECIALIDAD (0000)</t>
  </si>
  <si>
    <t>OSCAR EDUARDO DAVILA GOMEZ</t>
  </si>
  <si>
    <t>ZONIA DALILA ERAZO CRUZ</t>
  </si>
  <si>
    <t>COORDINADOR DE ACADEMIAS (0000) SIN ESPECIALIDAD (0000)</t>
  </si>
  <si>
    <t>LESLIE ANELISSE ROMERO HERNANDEZ</t>
  </si>
  <si>
    <t>ANA LUCIA MENDIZABAL RUIZ</t>
  </si>
  <si>
    <t>OSWALDO ANTONIO OLIVAREZ MORENO</t>
  </si>
  <si>
    <t>JORGE ANTONIO CHUB POP</t>
  </si>
  <si>
    <t>HUGO ARMANDO GUTIERREZ  MORALES</t>
  </si>
  <si>
    <t>ASISTENTE DE PRESUPUESTO II (0000) SIN ESPECIALIDAD (0000)</t>
  </si>
  <si>
    <t>OLGA LORENA CIFUENTES GARCIA DE CIFUENTES</t>
  </si>
  <si>
    <t>ASISTENTE ADMINISTRATIVO III (0000) SIN ESPECIALIDAD (0000)</t>
  </si>
  <si>
    <t>ASISTENTE ADMINISTRATIVO V (0000) SIN ESPECIALIDAD (0000)</t>
  </si>
  <si>
    <t>ASISTENTE DE RECURSOS HUMANOS I (0000) SIN ESPECIALIDAD (0000)</t>
  </si>
  <si>
    <t>ASISTENTE DE RELACIONES PUBLICAS  (0000) SIN ESPECIALIDAD (0000)</t>
  </si>
  <si>
    <t>AUXILIAR II (0000) SIN ESPECIALIDAD (0000)</t>
  </si>
  <si>
    <t>AUXILIAR PROFESIONAL ADMINISTRATIVO I (0000) SIN ESPECIALIDAD (0000)</t>
  </si>
  <si>
    <t>DOCENTE ARTISTICO 24 PERIODOS (000) SIN ESPECIALIDAD (0000)</t>
  </si>
  <si>
    <t>ESCENOGRAFO (0000) SIN ESPECIALIDAD (0000)</t>
  </si>
  <si>
    <t>INSPECTOR DE ESPECTACULOS (0000) SIN ESPECIALIDAD (0000)</t>
  </si>
  <si>
    <t>JEFE ARTISTICO I (0000) SIN ESPECIALIDAD (0000)</t>
  </si>
  <si>
    <t>JEFE DE CONSERVATORIO NACIONAL (0000) SIN ESPECIALIDAD (0000)</t>
  </si>
  <si>
    <t>JEFE SECCION DE ALMACEN (0000) SIN ESPECIALIDAD (0000)</t>
  </si>
  <si>
    <t>MAESTRO ARTISTICO III (0000) SIN ESPECIALIDAD (0000)</t>
  </si>
  <si>
    <t>SUBJEFE DE DEPARTAMENTO TECNICO II (0000) SIN ESPECIALIDAD (0000)</t>
  </si>
  <si>
    <t>SUPERVISOR DE TAQUILLA (0000) SIN ESPECIALIDAD (0000)</t>
  </si>
  <si>
    <t>TECNICO DE ALMACEN I (0000) SIN ESPECIALIDAD (0000)</t>
  </si>
  <si>
    <t>VIGILANTE JEFE (0000) SIN ESPECIALIDAD (0000)</t>
  </si>
  <si>
    <t>TOTAL  DESCUENTOS</t>
  </si>
  <si>
    <t>VILMA ARACELY ORELLANA RECINOS DE HERRERA</t>
  </si>
  <si>
    <t>HECTOR MACZ TOC</t>
  </si>
  <si>
    <t>MARY ALEJANDRA MANCILLA BALCÁRCEL</t>
  </si>
  <si>
    <t>ANTONIO CACERES</t>
  </si>
  <si>
    <t>ELVIS BERTONI FIGUEROA JUAREZ</t>
  </si>
  <si>
    <t>IRMA YOLANDA DE PAZ GONZALEZ</t>
  </si>
  <si>
    <t>LORENZO GRANDE AVILA</t>
  </si>
  <si>
    <t>MIGUEL ANGEL VELASQUEZ</t>
  </si>
  <si>
    <t>YANIS AHILIN POL VASQUEZ</t>
  </si>
  <si>
    <t>CESAR AUGUSTO BORRAYO ORDOÑEZ</t>
  </si>
  <si>
    <t>EMILIO CHAVEZ CHAMALE</t>
  </si>
  <si>
    <t>FABIAN CAPEN REYES</t>
  </si>
  <si>
    <t>HECTOR ROLANDO ZACARIAS RODRIGUEZ</t>
  </si>
  <si>
    <t>MIGUEL ANGEL PEREZ OSORIO</t>
  </si>
  <si>
    <t>ALEJANDRO DIAZ SOCOREC</t>
  </si>
  <si>
    <t>ANA MARIA PATZAN IQUITE</t>
  </si>
  <si>
    <t>EFRAIN RODRIGUEZ CANO</t>
  </si>
  <si>
    <t>ELIAS CHICOP YUCUTE</t>
  </si>
  <si>
    <t>IRMA MARIVEL DIAZ RAMIREZ</t>
  </si>
  <si>
    <t>LEONEL DIAZ OROZCO</t>
  </si>
  <si>
    <t>MARIA DEL CARMEN CAAL POP</t>
  </si>
  <si>
    <t>MARIA FERNANDA GARCIA MIRANDA</t>
  </si>
  <si>
    <t>VICTOR BATZIN QUEL</t>
  </si>
  <si>
    <t>ALEJANDRO TELON SIMON</t>
  </si>
  <si>
    <t>CONCEPCION CUC CHICOP</t>
  </si>
  <si>
    <t>DIANA MARITZA SAMAYOA CASTRO DE LOPEZ</t>
  </si>
  <si>
    <t>ELVIS ORLANDO SENTE CORDON</t>
  </si>
  <si>
    <t>ESTUARDO AUGUSTO PEÑATE CORDON</t>
  </si>
  <si>
    <t>ISRAEL SICAJAU JOLON</t>
  </si>
  <si>
    <t>JERONIMO RODRIGUEZ IXPATAJ</t>
  </si>
  <si>
    <t>JOSE ALBERTO GIRON CANTE</t>
  </si>
  <si>
    <t>JOSE RAMON AGUILAR ARISANDIETA</t>
  </si>
  <si>
    <t xml:space="preserve">LEON MUCUR IXJOTOP </t>
  </si>
  <si>
    <t>MILAGRO GOMEZ CABRERA</t>
  </si>
  <si>
    <t>NORMA JAQUELINE ARAGON</t>
  </si>
  <si>
    <t>SELVIN OTONIEL LOPEZ MIRANDA</t>
  </si>
  <si>
    <t>DANIEL CHOXIN BUCU</t>
  </si>
  <si>
    <t>OSCAR LEONEL SOCOREC BUCU</t>
  </si>
  <si>
    <t>MARVIN ROLANDO YUCUTE CHICOP</t>
  </si>
  <si>
    <t>MARIELLA ODILIA MARISOL RODRIGUEZ GAMBONI</t>
  </si>
  <si>
    <t>Complemento Salarial</t>
  </si>
  <si>
    <t>Escalafon</t>
  </si>
  <si>
    <t>Bosa</t>
  </si>
  <si>
    <t>Bosin/ Bosia/Bosin 2</t>
  </si>
  <si>
    <t>Gastos de Representación</t>
  </si>
  <si>
    <t>Fianza</t>
  </si>
  <si>
    <t>ABEL ENRIQUE SANTOS GONZALEZ</t>
  </si>
  <si>
    <t>JEFE TECNICO ARTISTICO I</t>
  </si>
  <si>
    <t>se le descuenta en el Ministerio de Educación</t>
  </si>
  <si>
    <t>ABRAHAM CON CULAJAY</t>
  </si>
  <si>
    <t>TRABAJADOR OPERATIVO III</t>
  </si>
  <si>
    <t>ADA ABIGAIL CHITAY BAUTISTA</t>
  </si>
  <si>
    <t>TECNICO ARTISTICO II, MUSICA</t>
  </si>
  <si>
    <t>ADAN DE JESUS FIGUEROA RAMIREZ</t>
  </si>
  <si>
    <t>ADRIANA BEATRIZ IXCOT REYES</t>
  </si>
  <si>
    <t xml:space="preserve">ALCIDES RENE ARGUETA  FERNANDEZ </t>
  </si>
  <si>
    <t>ALEX JOB SIS MORALES</t>
  </si>
  <si>
    <t>TECNICO ARTISTICO III</t>
  </si>
  <si>
    <t>ALEXIS RIGOBERTO MENDEZ HERNANDEZ</t>
  </si>
  <si>
    <t>ALFREDO QUEZADA PEREIRA</t>
  </si>
  <si>
    <t>ALMA ROSA ANA GAITAN DAVILA DE AREVALO</t>
  </si>
  <si>
    <t>ALVARO ALEXANDER REYES SAGASTUME</t>
  </si>
  <si>
    <t>TECNICO ARTISTICO I</t>
  </si>
  <si>
    <t>ALVARO DAVID  MENDEZ JERONIMO</t>
  </si>
  <si>
    <t>ALVARO DAVID CATE CHALI</t>
  </si>
  <si>
    <t>AMADEO ALVIZURES GARCIA</t>
  </si>
  <si>
    <t>ANA ALICIA VILLALTA SURUY</t>
  </si>
  <si>
    <t>TRABAJADOR OPERATIVO IV</t>
  </si>
  <si>
    <t>ANA GABRIELA MAZARIEGOS MORALES</t>
  </si>
  <si>
    <t>ANA LUCRECIA VELEZ PALACIOS</t>
  </si>
  <si>
    <t>TECNICO ARTISTICO II 5 PERIODOS</t>
  </si>
  <si>
    <t>ANA MARYLENA JEREZ MARROQUIN</t>
  </si>
  <si>
    <t>ANA SOFIA VILLAR ALVARADO</t>
  </si>
  <si>
    <t>ANDREA ALVAREZ QUIÑONEZ</t>
  </si>
  <si>
    <t>ANDREA MARIA GALDAMEZ CASTILLO</t>
  </si>
  <si>
    <t>ANGELICA CAROLINA GOMEZ ESTRADA</t>
  </si>
  <si>
    <t>ARMANDO HERNANDEZ GARCIA</t>
  </si>
  <si>
    <t>ASTRID GEORGINE MARROQUIN</t>
  </si>
  <si>
    <t>AURA MARINA GOMEZ MAZATE</t>
  </si>
  <si>
    <t>PROFESIONAL II, ADMINISTRACION</t>
  </si>
  <si>
    <t>BLANCA ILEANA  FLORES MACARIO</t>
  </si>
  <si>
    <t>BLANCA LUZ DELGADO MORALES</t>
  </si>
  <si>
    <t>BYRON ABRAHAM GARCIA RECINOS</t>
  </si>
  <si>
    <t>TECNICO I</t>
  </si>
  <si>
    <t>CARLA EUGENIA JEREZ</t>
  </si>
  <si>
    <t>CARLOS EDUARDO GONZALEZ DE PAZ</t>
  </si>
  <si>
    <t>CARLOS ENRIQUE AJUCHAN CHOC</t>
  </si>
  <si>
    <t>CARLOS ENRIQUE GALDAMEZ CASTILLO</t>
  </si>
  <si>
    <t>CARLOS ESTUARDO GOMEZ MARTINEZ</t>
  </si>
  <si>
    <t>CARLOS OTONIEL GOMEZ TEXAJ</t>
  </si>
  <si>
    <t>CARLOS RAMIRO VIVAR AGUILAR</t>
  </si>
  <si>
    <t xml:space="preserve">TECNICO ARTISTICO II 5 PERIODOS Y JEFE TECNICO ARTISTICO I </t>
  </si>
  <si>
    <t>CARLOS ROBERTO CHALI CUJCUJ</t>
  </si>
  <si>
    <t>CARMEN ADELA HERNANDEZ LUNA</t>
  </si>
  <si>
    <t>CAROLA MISHELL MERIDA SAZO DE ARBIZU</t>
  </si>
  <si>
    <t>TECNICO ARTISTICO I, DANZA</t>
  </si>
  <si>
    <t>CARY MARYLIS MELENDEZ GARCIA</t>
  </si>
  <si>
    <t>CESAR ARMANDO ESTRADA DE LEON</t>
  </si>
  <si>
    <t xml:space="preserve">CESAR AUGUSTO AJAU BURRION </t>
  </si>
  <si>
    <t>CESAR AUGUSTO MORALES PEREZ</t>
  </si>
  <si>
    <t>CESAR HIDARIO CANREY MARROQUIN</t>
  </si>
  <si>
    <t>CHRISTIAN ESCOBAR PALACIOS</t>
  </si>
  <si>
    <t>CINTIA PAOLA FLOR MARIA ALEJANDRA RAMIREZ URIZAR</t>
  </si>
  <si>
    <t>CLAUDIA ISABEL LAMADRID AJANEL DE AZURDIA</t>
  </si>
  <si>
    <t>CLAUDIA KARINA SEGURA AFRE</t>
  </si>
  <si>
    <t>CLAUDIA LUCRECIA GARCIA GUTIERREZ</t>
  </si>
  <si>
    <t>CLAUDIA MARIA CHINCHILLA VETTORAZI DE DIAZ</t>
  </si>
  <si>
    <t>CLAUDIA MARIA GUADALUPE YAX ROSALES</t>
  </si>
  <si>
    <t>CRISTOBAL BUCU PUAC</t>
  </si>
  <si>
    <t>DAFNNE LISSETH FLORES LOPEZ</t>
  </si>
  <si>
    <t>DANIELA CELESTE ARRECIS HERNANDEZ</t>
  </si>
  <si>
    <t>DANY MOISES BARTOLOMIN MUTZUTZ</t>
  </si>
  <si>
    <t>DARIL RAMIRO OLIVA SIERRA</t>
  </si>
  <si>
    <t>DINA ANELISE SANTA CRUZ GALVEZ DE AGUILAR</t>
  </si>
  <si>
    <t>TECNICO ARTISTICO II 25 PERIODOS</t>
  </si>
  <si>
    <t>DOMINGO ALEXANDER SOTZ LOPEZ</t>
  </si>
  <si>
    <t>EDDY LEONEL MONTENEGRO MORATAYA</t>
  </si>
  <si>
    <t>EDDY RENE YANTUCHE CUYAN</t>
  </si>
  <si>
    <t>EDGAR DIONICIO QUISQUINAY ALCOR</t>
  </si>
  <si>
    <t>EDGAR LEONEL SILVA GARCIA</t>
  </si>
  <si>
    <t>EDGAR RENE QUIÑONEZ PEREZ</t>
  </si>
  <si>
    <t>EDGAR RODOLFO ORTEGA MOLINA</t>
  </si>
  <si>
    <t>TECNICO PROFESIONAL I</t>
  </si>
  <si>
    <t>EDWIN ALEXANDER MORA GUZMAN</t>
  </si>
  <si>
    <t>EDVIN ROLANDO MORA GUZMAN</t>
  </si>
  <si>
    <t>EDWIN ARNOLDO RAMIREZ MUÑOZ</t>
  </si>
  <si>
    <t>EDWIN ERNESTO CRUZ GONZALEZ</t>
  </si>
  <si>
    <t>EDWIN GIOVANNI CANO SALAZAR</t>
  </si>
  <si>
    <t>TRABAJADOR OPERATIVO II</t>
  </si>
  <si>
    <t>EDWIN HAROLD GUERRA BAÑOS</t>
  </si>
  <si>
    <t>ELVIA MARGOTH SANABRIA HERNANDEZ</t>
  </si>
  <si>
    <t xml:space="preserve">EMILIA COSIGUA SICAJAU </t>
  </si>
  <si>
    <t>ERICK DOUGLAS CORDOVA ARRIAZA</t>
  </si>
  <si>
    <t>ERICK ROLANDO PANIAGUA</t>
  </si>
  <si>
    <t>ESTHER OBREGON OLAYA DE FLORES</t>
  </si>
  <si>
    <t>EVELYN SHIVONEE GODINEZ OROZCO</t>
  </si>
  <si>
    <t>EVERILDO VICTOR PEREZ CORONADO</t>
  </si>
  <si>
    <t>FELIPE SAULO RODRIGUEZ JERONIMO</t>
  </si>
  <si>
    <t>FELIX ALBERTO AZURDIA MEJIA</t>
  </si>
  <si>
    <t>FRANCISCO ALEJANDRO CASTRO ORDOÑEZ</t>
  </si>
  <si>
    <t>FRANCISCO JAVIER CASADO OCHOA</t>
  </si>
  <si>
    <t>FRANQUIL RAUL DE LEON</t>
  </si>
  <si>
    <t>GABINO CHICOP YUCUTE</t>
  </si>
  <si>
    <t>GABRIELA MARIA CORLETO ORANTES</t>
  </si>
  <si>
    <t>GAD ESAU ECHEVERRIA GARCIA</t>
  </si>
  <si>
    <t>GERONIMO BACA SIQUE</t>
  </si>
  <si>
    <t xml:space="preserve">GERSON ANIBAL MALIN HERNANDEZ </t>
  </si>
  <si>
    <t>GIDIA MARILA GALVEZ QUIM</t>
  </si>
  <si>
    <t>OFICINISTA I</t>
  </si>
  <si>
    <t>GIOVANNI CLEMENTINO CIFUENTES DE LEON</t>
  </si>
  <si>
    <t>GREG JOSE DANIEL CISNEROS ARRIAGA</t>
  </si>
  <si>
    <t>GUILLERMO ANTONIO LOPEZ JIMENEZ</t>
  </si>
  <si>
    <t>GUSTAVO ADOLFO GOMEZ GARCIA</t>
  </si>
  <si>
    <t>TECNICO ARTISTICO II 5 PERIODOS Y TECNICO ARTISTICO II</t>
  </si>
  <si>
    <t>HECTOR MAXIMILIANO CASTRO ZAYAS</t>
  </si>
  <si>
    <t>TECNICO ARTISTICO II 5 PERIODOS Y JEFE TECNICO ARTISTICO II</t>
  </si>
  <si>
    <t>HECTOR RENE MALDONADO SANDOVAL</t>
  </si>
  <si>
    <t>HECTOR ROLANDO VELASQUEZ SAMAYOA</t>
  </si>
  <si>
    <t>TECNICO ARTISTICO II 1 HRA.Y JEFE ARTISTICO I</t>
  </si>
  <si>
    <t>HECTOR VINICIO SALAZAR MENENDEZ</t>
  </si>
  <si>
    <t>HEIDI ELENA CORZO PINEDA</t>
  </si>
  <si>
    <t>HELBER AMAURI ANGEL FIGUEROA</t>
  </si>
  <si>
    <t>HERBERT HERMELINDO BOCHE LOPEZ</t>
  </si>
  <si>
    <t>HILARIO ALEJANDRO HERNANADEZ SANTIZO</t>
  </si>
  <si>
    <t>TECNICO ARTISTICO II, 4 HORAS, EDUCACION ARTISTICA</t>
  </si>
  <si>
    <t>ILEANA CRISTHEL YAT OLIVA</t>
  </si>
  <si>
    <t>TECNICO ARTISTICO II 25 PERIOD-EDUCACION ARTISTICA</t>
  </si>
  <si>
    <t>INGRID ELIZABETH MARTINEZ MERIDA</t>
  </si>
  <si>
    <t>TECNICO ARTISTICO II 5 PERIODOS-EDUCACION ARTISTICA</t>
  </si>
  <si>
    <t>INGRID ERNESTINA MORALES PEREZ</t>
  </si>
  <si>
    <t>ISRAEL DEL PILAR RAMIREZ VARELA</t>
  </si>
  <si>
    <t>IUNUHE DE GANDARIAS LOPEZ</t>
  </si>
  <si>
    <t>IVAN MARTIN MARTINEZ PALMA</t>
  </si>
  <si>
    <t>JOHN RICHARDS TZUL IGNACIO</t>
  </si>
  <si>
    <t>JORGE ADALBERTO AJAU BURRION</t>
  </si>
  <si>
    <t>JORGE AURELIO FLORES ARRAZOLA</t>
  </si>
  <si>
    <t>JORGE EMILIO URRUTIA MEDINA</t>
  </si>
  <si>
    <t>JORGE FERNANDO DE LEON FLORES</t>
  </si>
  <si>
    <t>JORGE LEONEL VILLATORO VALDES</t>
  </si>
  <si>
    <t>TECNICO ARTISTICO II 25 PERIOD</t>
  </si>
  <si>
    <t>JORGE MARIO MARTINEZ CHAY</t>
  </si>
  <si>
    <t>JORGE OVIDIO JOLON ITZOL</t>
  </si>
  <si>
    <t>JOSE CRISTOBAL SUCUC BAL</t>
  </si>
  <si>
    <t>JOSE DOMINGO VELASQUEZ MIRANDA</t>
  </si>
  <si>
    <t>JOSE FRANCISCO HERNANDEZ LUNA</t>
  </si>
  <si>
    <t>JOSE LUIS LOPEZ</t>
  </si>
  <si>
    <t>JOSE REANDA MENDOZA</t>
  </si>
  <si>
    <t>JOSEFINA MORALES TAHON</t>
  </si>
  <si>
    <t>TRABAJADOR OPERATIVO II, CONSERJERIA</t>
  </si>
  <si>
    <t>JOSUE ELI BARRIOS ROMERO</t>
  </si>
  <si>
    <t>JOSUE SAUL VASQUEZ GARCIA</t>
  </si>
  <si>
    <t xml:space="preserve">JOYCE SHARON CRUZ ARGUELLO </t>
  </si>
  <si>
    <t>JUAN ANTONIO SEQUEN RAC</t>
  </si>
  <si>
    <t>JUAN CARLOS FRANCO CISNEROS</t>
  </si>
  <si>
    <t>JUAN DANILO RAYMUNDO SACALXOT</t>
  </si>
  <si>
    <t>TECNICO ARTISTICO II 25 PERIODOS Y TECNICO ARTISTICO II 4 PERIODOS-EDUCACION ARTISTICA</t>
  </si>
  <si>
    <t>JUAN GABRIEL YELA LOPEZ</t>
  </si>
  <si>
    <t>JUAN PABLO GUDIEL PEREZ</t>
  </si>
  <si>
    <t>JUANA MIGDALIA RUIZ BARRERA</t>
  </si>
  <si>
    <t>JULIO ALFONSO LIMA MARTINEZ</t>
  </si>
  <si>
    <t>JULIO CESAR FLORES HERNANDEZ</t>
  </si>
  <si>
    <t>JULIO CESAR GARCIA JUARROZ</t>
  </si>
  <si>
    <t>JULIO CESAR LOPEZ HERRERA</t>
  </si>
  <si>
    <t>JULIO CESAR SANTOS CAMPOS</t>
  </si>
  <si>
    <t>JULIO CESAR VILLALOBOS ARROYO</t>
  </si>
  <si>
    <t>JULIO DAVID GALLARDO REYES</t>
  </si>
  <si>
    <t>JULIO RAFAEL OLIVA MORALES</t>
  </si>
  <si>
    <t>KARLA MAGALI SALAS  DE ALVAREZ</t>
  </si>
  <si>
    <t>KARLA MARIA DARDON RIVAS DE HERNANDEZ</t>
  </si>
  <si>
    <t>KENNETH ERICKSON VASQUEZ VILLAGRAN</t>
  </si>
  <si>
    <t>LAURA CRISTINA PELLECER GONZALEZ</t>
  </si>
  <si>
    <t>LAURA ISABEL CORONADO GONZALEZ</t>
  </si>
  <si>
    <t>LESLI DOLORES LOPEZ MORENO</t>
  </si>
  <si>
    <t>LESLIE CLARISSA QUECHE GUITZOL</t>
  </si>
  <si>
    <t>LIGIA CELESTE LOPEZ VELASQUEZ</t>
  </si>
  <si>
    <t>LIGIA IRENE ALVARADO ESTRADA</t>
  </si>
  <si>
    <t>LILIANA MARITZA MURGA ARMAS</t>
  </si>
  <si>
    <t>LIZY ANNEL ROMAN MORALES</t>
  </si>
  <si>
    <t>LUCIA ESTER QUINTANA DUBON</t>
  </si>
  <si>
    <t>LUCY YESENIA ZUÑIGA REVOLORIO</t>
  </si>
  <si>
    <t>LUDWIN CONSTANTINO VASQUEZ GOMEZ</t>
  </si>
  <si>
    <t>LUIS ADOLFO MIJANGOS RECINOS</t>
  </si>
  <si>
    <t>TECNICO ARTISTICO II-MUSICA</t>
  </si>
  <si>
    <t>LUIS ALBERTO DEL AGUILA GONZALEZ</t>
  </si>
  <si>
    <t>LUIS ALBERTO TALA DE LA CRUZ</t>
  </si>
  <si>
    <t>LUIS FERNANDO JUAREZ</t>
  </si>
  <si>
    <t>LUIS RENE MOSCOSO ORELLANA</t>
  </si>
  <si>
    <t>MACARIO DANIEL LIMATUJ VALDEZ</t>
  </si>
  <si>
    <t>MAINOR IBAN PINEDA GRANADOS</t>
  </si>
  <si>
    <t>MANFER ENRIQUE GOMEZ CISNEROS</t>
  </si>
  <si>
    <t>MANUEL ANGEL CELADA CARTAGENA</t>
  </si>
  <si>
    <t>MANUEL MATEO SUAR</t>
  </si>
  <si>
    <t>MARCIO SANTIAGO CHAMALE ORTIZ</t>
  </si>
  <si>
    <t>MARCO ANTONIO BARRIOS RENDON</t>
  </si>
  <si>
    <t>MARIA ALEJANDRA RIZZO ARRIVILLAGA</t>
  </si>
  <si>
    <t>MARIA ANTONIETA BRAN ANDRADE DE CHARNAUD</t>
  </si>
  <si>
    <t>MARIA DEL ROSARIO MORALES SOLORZANO</t>
  </si>
  <si>
    <t>MARIA DEL ROSARIO VASQUEZ GARCIA</t>
  </si>
  <si>
    <t>MARIA ESTEFANI MONTUFAR CASTRO DE CASTRO</t>
  </si>
  <si>
    <t>MARIA ESTELA BOCHE RECINOS</t>
  </si>
  <si>
    <t>MARIA EUGENIA CUA</t>
  </si>
  <si>
    <t>MARIA ISABEL CAC CASTRO</t>
  </si>
  <si>
    <t>MARIA JOSE MAGAÑA COUTIÑO</t>
  </si>
  <si>
    <t>MARIA LUISA GUARCAS CAAL</t>
  </si>
  <si>
    <t>MARIA VICTORIA SANTIZO URIZAR</t>
  </si>
  <si>
    <t>MARIAJOSE MANCILLA GOMEZ</t>
  </si>
  <si>
    <t>MARINA YOLANDA LEMUS GARCIA</t>
  </si>
  <si>
    <t>MARIO EDUARDO FAJARDO CONTRERAS</t>
  </si>
  <si>
    <t>MARIO OSWALDO CUBUR QUEXEL</t>
  </si>
  <si>
    <t>MARTHA LUCIA RIVERA MANSILLA</t>
  </si>
  <si>
    <t>MARVIN ARDANY LOPEZ ALVARADO</t>
  </si>
  <si>
    <t>MARVIN ARTURO CABRERA GUERRERO</t>
  </si>
  <si>
    <t>MARVIN GEOVANNI FUENTES RAMIREZ</t>
  </si>
  <si>
    <t>MAYNOR ANIBAL FUENTES RAMIREZ</t>
  </si>
  <si>
    <t>MAYNOR RENE ORDOÑEZ FLORES</t>
  </si>
  <si>
    <t>MAYRA ALEJANDRA SANTIZO CHAVEZ</t>
  </si>
  <si>
    <t>MIGUEL ANGEL  ROMERO ZETINA</t>
  </si>
  <si>
    <t>MILTON GUSTAVO  SANCHEZ GARCIA</t>
  </si>
  <si>
    <t>TRABAJADOR OPERATIVO II-CONSERJERIA</t>
  </si>
  <si>
    <t>MIRIAM CARLOTA MAZARIEGOS GARCIA</t>
  </si>
  <si>
    <t>MIRIAN CATALINA GIRON GONZALEZ</t>
  </si>
  <si>
    <t>MIRNA CONCEPCION GOMEZ CADENAS</t>
  </si>
  <si>
    <t>MIRNA ELIZABETH DE LEON DIAZ</t>
  </si>
  <si>
    <t>MOISES ABRAHAM LOPEZ JIMENEZ</t>
  </si>
  <si>
    <t>MONICA IVONNE ORTIZ LOPEZ</t>
  </si>
  <si>
    <t>MONICA ROSA VICTORIA LOU GARRIDO</t>
  </si>
  <si>
    <t>MONICA SARMIENTOS ROLDAN</t>
  </si>
  <si>
    <t>NERY ADOLFO  PINEDA</t>
  </si>
  <si>
    <t>TRABAJADOR OPERATIVO III-OPERACION EQUIPO PROYECCION</t>
  </si>
  <si>
    <t>NERY ROLANDO AGUILAR SANCHEZ</t>
  </si>
  <si>
    <t>NORIA SAMANTHA SANTANA MUÑOZ</t>
  </si>
  <si>
    <t>OSWALDO ENRIQUE VALLADARES</t>
  </si>
  <si>
    <t>OTTO ARNOLDO LEMUS BENITEZ</t>
  </si>
  <si>
    <t>OTTO DANILO HERNANDEZ XITUMUL</t>
  </si>
  <si>
    <t>PEDRO ADALBERTO VELASQUEZ MORENO</t>
  </si>
  <si>
    <t>PEDRO ALBERTO JAYES GUEVARA</t>
  </si>
  <si>
    <t>RAQUEL VICTORIA BETSABE SANTOS AZURDIA</t>
  </si>
  <si>
    <t>RAUL YOSIMAR CHOY CAMEY</t>
  </si>
  <si>
    <t>RENE ALBERTO CASTRO HEINEMANN</t>
  </si>
  <si>
    <t>RENE HAROLDO RAMIREZ HERNANDEZ</t>
  </si>
  <si>
    <t>REYNA ISABEL HERCULES PEREZ</t>
  </si>
  <si>
    <t>REYNA PATRICIA SANTIZO URIZAR</t>
  </si>
  <si>
    <t>REYNALDO BENJAMIN CALDERON CASTILLO</t>
  </si>
  <si>
    <t>RICARDO JOSE DEL CARMEN FORTUNY</t>
  </si>
  <si>
    <t>RITA CLARISSA SANTIZO CASTELLANOS</t>
  </si>
  <si>
    <t>ROBERTA REYNA BARRIOS GOMEZ</t>
  </si>
  <si>
    <t>RODOLFO ARMANDO OLIVA LEON</t>
  </si>
  <si>
    <t>ROGER FEDERICO OVALLE RODAS</t>
  </si>
  <si>
    <t>ROLAN DAVID CASASOLA MAZARIEGOS</t>
  </si>
  <si>
    <t>ROSALIA MANUELA MENDEZ MACARIO</t>
  </si>
  <si>
    <t>ROSALIO EDUARDO SAC RACANCOJ</t>
  </si>
  <si>
    <t>ROY ALEXANDER GALVEZ MOYA</t>
  </si>
  <si>
    <t>TECNICO PROFESIONAL I, CONTABILIDAD</t>
  </si>
  <si>
    <t>SARA IVONNE REYNA MONTENEGRO</t>
  </si>
  <si>
    <t>SERGIO ANTONIO TZIC FUENTES</t>
  </si>
  <si>
    <t>SERGIO DANILO DIAZ AVENDAÑO</t>
  </si>
  <si>
    <t>SERGIO ERNESTO RODAS VELASQUEZ</t>
  </si>
  <si>
    <t>SERGIO ESTUARDO PACACHE TAJIN</t>
  </si>
  <si>
    <t>SERGIO FERNANDO REYES SAGASTUME</t>
  </si>
  <si>
    <t>SERGIO ROGELIO SALAY CONTRERAS</t>
  </si>
  <si>
    <t>SERGIO ROLANDO ALVARADO VALENZUELA</t>
  </si>
  <si>
    <t>SILVIA CLARA LUZ JUAREZ QUIQUIVIX DE GARCIA SALAS</t>
  </si>
  <si>
    <t>SIOMARA ESTHER CASTELLANOS BOBADILLA</t>
  </si>
  <si>
    <t>SONIA ANNABELLA MARCOS BOBADILLA  DE MARTINEZ</t>
  </si>
  <si>
    <t>SONIA ELVIA SOTO GARRIDO</t>
  </si>
  <si>
    <t>TELMA RAQUEL DIAZ DONIS DE GARCIA</t>
  </si>
  <si>
    <t xml:space="preserve">JEFE TECNICO ARTISTICO I </t>
  </si>
  <si>
    <t>TULIO RENATO CARRILLO DUARTE</t>
  </si>
  <si>
    <t>VICTOR HUGO RODAS PADILLA</t>
  </si>
  <si>
    <t>VITALINA SACTIC BATZIN DE BATZIN</t>
  </si>
  <si>
    <t>VIVIAN CATALINA CASTELLANOS  DE GONZALEZ</t>
  </si>
  <si>
    <t>VIVIAN ERICKA ARANA TORRES  DE MONZON</t>
  </si>
  <si>
    <t>WALESKA SIEKAVIZZA ROJAS</t>
  </si>
  <si>
    <t>WENDY MARISELA RAMIREZ LOPEZ</t>
  </si>
  <si>
    <t>WILLIAM OSWALDO ALVAREZ ALVAREZ</t>
  </si>
  <si>
    <t>TRABAJADOR OPERATIVO III-RESGUARDO Y VIGILANCIA</t>
  </si>
  <si>
    <t>WINSTON PAUL MANUEL RUIZ ALVARADO</t>
  </si>
  <si>
    <t>YURI VLADIMIR CRUZ QUEVEDO</t>
  </si>
  <si>
    <t>ZOILA CAROLINA MACA LOPEZ DE FLORES</t>
  </si>
  <si>
    <t>ZOILA ELIZABETH VASQUEZ ROJAS</t>
  </si>
  <si>
    <t>ZOILA LUZ POLANCO CORONADO</t>
  </si>
  <si>
    <t>ZUHAN VIVIANA CUELLAR MORATAYA</t>
  </si>
  <si>
    <t>ZULEYMA JEANETH TORRES CARDONA</t>
  </si>
  <si>
    <t>JORGE LUIS MARIN AREVALO</t>
  </si>
  <si>
    <t>JAIME JOSE ANDRES IXCOL VASQUEZ</t>
  </si>
  <si>
    <t>WILVER VINICIO VILLACINDA GOLIA</t>
  </si>
  <si>
    <t>JUAN JOSE CARVAJAL GODINEZ</t>
  </si>
  <si>
    <t>SANDRA PATRICIA CHAVAC MELETZ</t>
  </si>
  <si>
    <t>LESLI JASMIN NAJERA BERGANZA</t>
  </si>
  <si>
    <t>JOSUE DAVID PEREZ VICENTE</t>
  </si>
  <si>
    <t>HECTOR ROLANDO PIRIR SEQUEN</t>
  </si>
  <si>
    <t>JORGE MANUEL OLIVA MORALES</t>
  </si>
  <si>
    <t>JULIO CESAR SANTOS AZURDIA</t>
  </si>
  <si>
    <t>HERBERT GIOVANNI IGNACIO AJUCHAN</t>
  </si>
  <si>
    <t>CLASES PASIVAS</t>
  </si>
  <si>
    <t>Montepío</t>
  </si>
  <si>
    <t>EDY WILFREDO BAL CHIGUIL</t>
  </si>
  <si>
    <t>ASISTENTE PROFESIONAL ESPECIALIZADO IV</t>
  </si>
  <si>
    <t>JEFE TECNICO ARTISTICO I-MUSICA</t>
  </si>
  <si>
    <t>TECNICO II-COMPRAS Y SUMINISTROS</t>
  </si>
  <si>
    <t>TECNICO II-GRABACION Y SONIDO</t>
  </si>
  <si>
    <t>TECNICO II-CONTABILIDAD</t>
  </si>
  <si>
    <t>TECNICO III-RELACIONES PUBLICAS</t>
  </si>
  <si>
    <t>TECNICO III-CONTABILIDAD</t>
  </si>
  <si>
    <t>TECNICO ARTISTICO III-MUSICA</t>
  </si>
  <si>
    <t>JEFE TECNICO I-ADMINISTRACION</t>
  </si>
  <si>
    <t>TECNICO PROFESIONAL I-ADMINISTRACION</t>
  </si>
  <si>
    <t xml:space="preserve">Monto Viáticos </t>
  </si>
  <si>
    <t>SERVICIOS TÉCNICOS</t>
  </si>
  <si>
    <t>MARIAJOSE MORAN AVALOS</t>
  </si>
  <si>
    <t>ANA VERONICA GIRON MARTINEZ</t>
  </si>
  <si>
    <t>SILBER ORLANDO GARCIA REYES</t>
  </si>
  <si>
    <t>AXEL NOLBERTO DE JESUS SANCHEZ ORANTES</t>
  </si>
  <si>
    <t>MARIO JOSUE CARRILLO CARRILLO</t>
  </si>
  <si>
    <t>TECNICO ARTISTICO II 6 HRS.</t>
  </si>
  <si>
    <t>Bono Salario Minimo</t>
  </si>
  <si>
    <t>ASISTENTE DE ADQUISICIONES II (0000) SIN ESPECIALIDAD (0000)</t>
  </si>
  <si>
    <t>Dietas</t>
  </si>
  <si>
    <t>DIETAS</t>
  </si>
  <si>
    <t>MONTO VIATICOS</t>
  </si>
  <si>
    <t>ERICK ORLANDO SALAZAR COYOY</t>
  </si>
  <si>
    <t>ASESOR PROFESIONAL ESPECIALIZADO</t>
  </si>
  <si>
    <t>MARCO ANTONIO AJAU BURRION</t>
  </si>
  <si>
    <t>DULCIDA CLARIBEL GARCIA REYES</t>
  </si>
  <si>
    <t>JOSUE MISAEL MATIAS DE LEON</t>
  </si>
  <si>
    <t>JOSE AMILCAR BOCHE  QUIÑONEZ</t>
  </si>
  <si>
    <t>JEFE DEPARTAMENTO TECNICO II (0000) SIN ESPECIALIDAD (0000)</t>
  </si>
  <si>
    <t>PROFESIONAL JURIDICO I (0000) SIN ESPECIALIDAD (0000)</t>
  </si>
  <si>
    <t>DAIRIN GABRIELA GAMBOA GIRÓN</t>
  </si>
  <si>
    <t>ANA OLIVIA CASTAÑEDA ARROYO</t>
  </si>
  <si>
    <t>WILLIAM UBALDO OSORIO SALMERÓN</t>
  </si>
  <si>
    <t xml:space="preserve">Bono Ajuste Salario Mínimo        </t>
  </si>
  <si>
    <t>ENCARGADA II DE OPERACIONES DE MAQUINARIA Y EQUIPO</t>
  </si>
  <si>
    <t>CARPINTERO IV</t>
  </si>
  <si>
    <t>JAQUELIN LISBETH MONROY RAMÍREZ DE TOP</t>
  </si>
  <si>
    <t>KEVIN DANILO MORALES MEJÍA</t>
  </si>
  <si>
    <t>TIPO DE SERVICIO</t>
  </si>
  <si>
    <t>RITA ALEJANDRA SOSA MORALES</t>
  </si>
  <si>
    <t>YESSICA MARLENI GÓMEZ LÓPEZ DE BARRIENTOS</t>
  </si>
  <si>
    <t>RONALDO GERONIMO LOPEZ MAZARIEGOS</t>
  </si>
  <si>
    <t>HONORARIOS</t>
  </si>
  <si>
    <t>RONALD CRISTIAN GEOVANI SANTIZO JUAREZ</t>
  </si>
  <si>
    <t>DISRAELY DARIN MANFREDY JOM HERNANDEZ</t>
  </si>
  <si>
    <t>GLENDI KARINA MATZIR XIA</t>
  </si>
  <si>
    <t>ASISTENTE PEDADOGO (0000) SIN ESPECIALIDAD (0000)</t>
  </si>
  <si>
    <t>ELVIN ORLANDO MAZARIEGOS GÓMEZ</t>
  </si>
  <si>
    <t>ELDER ELIEL SOC ROSALES</t>
  </si>
  <si>
    <t>FELIX ALFREDO MUL YAC</t>
  </si>
  <si>
    <t>JUANITA BELDAD SOTO GUERRA</t>
  </si>
  <si>
    <t>CECILIA MARISOL MORALES GUEVARA</t>
  </si>
  <si>
    <t>JENNYFER YULISSA GABRIEL ALVAREZ</t>
  </si>
  <si>
    <t>KAREN YOJANA SALAZAR ROMERO</t>
  </si>
  <si>
    <t>DALILA AZUCENA AGUSTIN QUEVEDO</t>
  </si>
  <si>
    <t>OBDULIO ARNOLDO AMPEREZ MENDOZA</t>
  </si>
  <si>
    <t>SELVYN ALCIDES SANTIAGO CHOGÜIX BAL</t>
  </si>
  <si>
    <t>ADA ODETTE CRUZ GARCÍA DE CASTILLO</t>
  </si>
  <si>
    <t>Jornal Diario</t>
  </si>
  <si>
    <t>Nombres y Apellidos</t>
  </si>
  <si>
    <t>Cargo</t>
  </si>
  <si>
    <t>MARÍA JOSÉ ARÉVALO</t>
  </si>
  <si>
    <t>NELY RAQUEL ARIAS GALICIA</t>
  </si>
  <si>
    <t>BRENDA PATRICIA PICÓN GARCÍA</t>
  </si>
  <si>
    <t>MARÍA EDUARDA CASTILLO ORDOÑEZ DE MONTENEGRO</t>
  </si>
  <si>
    <t>MANUEL LISANDRO QUEJÚ GARCIA</t>
  </si>
  <si>
    <t>ANA LUCÍA PADILLA ORELLANA</t>
  </si>
  <si>
    <t>FIELDING UDINE ROLDAN LEMUS</t>
  </si>
  <si>
    <t>EDIN OMAR VÁSQUEZ ECHEVERRÍA</t>
  </si>
  <si>
    <t>JUAN HELIODORO PICHIYÁ CULAJAY</t>
  </si>
  <si>
    <t>LESTON URIEL CULAJAY HERNÁNDEZ</t>
  </si>
  <si>
    <t>MARÍA GISEL MILIAN CHACÓN</t>
  </si>
  <si>
    <t>HILARÍA MARÍA GUZMÁN HERNÁNDEZ</t>
  </si>
  <si>
    <t xml:space="preserve">VERA LUCÍA DÍAZ AGUILAR </t>
  </si>
  <si>
    <t>SONIA ELIZABETH PIRIR CURUP</t>
  </si>
  <si>
    <t>PEDRO MENDEZ PUAC</t>
  </si>
  <si>
    <t>FREDDY MANUEL BUENAFE TORRES</t>
  </si>
  <si>
    <t>TECNICO ARTISTICO II-DANZA</t>
  </si>
  <si>
    <t>SERVICIOS TECNICOS</t>
  </si>
  <si>
    <t>LIDIA EVANGELINA CELESTE TUM HERNANDEZ</t>
  </si>
  <si>
    <t>MAYRA MALVIRA LÓPEZ GARRIDO</t>
  </si>
  <si>
    <t>DORA LEONOR URRUTIA MORALES DE MORALES</t>
  </si>
  <si>
    <t>WILLIAM ALBERTO PÉREZ CHOPÉN</t>
  </si>
  <si>
    <t>ANA INES ESTRADA BARRIENTOS DE RAMIREZ</t>
  </si>
  <si>
    <t>ERICKA ANELIZ VARGAS SALGUERO</t>
  </si>
  <si>
    <t>IRIS YVETTE MENENDEZ CALDERON DE REVOLORIO</t>
  </si>
  <si>
    <t>FRANCISCO ANTONIO SOTO PEREIRA</t>
  </si>
  <si>
    <t>JOSÉ FRANCISCO ARRIOLA VÁSQUEZ</t>
  </si>
  <si>
    <t>JOSÉ MARÍA CORZO BARRAZA</t>
  </si>
  <si>
    <t>HERCILIA VICTORIA VARGAS GARCÍA</t>
  </si>
  <si>
    <t>EDUARDO MARTÍNEZ RODRÍGUEZ</t>
  </si>
  <si>
    <t>JUAN CARLOS PÉREZ DÍAZ</t>
  </si>
  <si>
    <t>IQOQUI JUAN ALEJANDRO CHIRIZ AJU</t>
  </si>
  <si>
    <t>RODOLFO COLMENARES ARANDI</t>
  </si>
  <si>
    <t>PILOTO II VEHICULO PESADO</t>
  </si>
  <si>
    <t>JUAN PABLO ARIZA GONZÁLEZ</t>
  </si>
  <si>
    <t xml:space="preserve">WENDY MARIANA RODAS CARRILLO DE POLANCO </t>
  </si>
  <si>
    <t>OSCAR ROLANDO FUENTES MARROQUIN</t>
  </si>
  <si>
    <t>ENRIQUE AUGUSTO NORIEGA MORALES</t>
  </si>
  <si>
    <t>GUSTAVO ARMANDO TECUN PAMAL</t>
  </si>
  <si>
    <t>DIEGO JOSE MONTUFAR MILIAN</t>
  </si>
  <si>
    <t>JULIO ROBERTO GARCIA RAYMUNDO</t>
  </si>
  <si>
    <t>JEFE TECNICO ARTISTICO II-DIRECCION ARTISTICA</t>
  </si>
  <si>
    <t>DANIEL ROBERTO CARLOS CUX NOTZ</t>
  </si>
  <si>
    <t>MARVIN ARTURO ESCOBAR MARROQUIN</t>
  </si>
  <si>
    <t xml:space="preserve">SONIA LUCRECIA RIVERA DE JIMENEZ </t>
  </si>
  <si>
    <t xml:space="preserve">PEDRO LUIS PANQUIMAJ PAZ </t>
  </si>
  <si>
    <t xml:space="preserve">OSWALDO LEM PEREZ </t>
  </si>
  <si>
    <t>EDGAR DAGOBERTO BUCARO PEREZ</t>
  </si>
  <si>
    <t xml:space="preserve">WALTER ANTONIO FLORES CIFUENTES </t>
  </si>
  <si>
    <t>KARLA SUCELY BARRIENTOS RAMIREZ</t>
  </si>
  <si>
    <t>ERICK MERARDO REYES RAMIREZ</t>
  </si>
  <si>
    <t>ANA GRACIELA ALFARO YANES</t>
  </si>
  <si>
    <t>YOSSEF GABRIEL RIVAS LOARCA</t>
  </si>
  <si>
    <t xml:space="preserve"> ABEL ELISEO PEREZ LOPEZ </t>
  </si>
  <si>
    <t>GLENDA EILEEN JUAREZ OLIVA</t>
  </si>
  <si>
    <t>RUDY EDUARDO VASQUEZ BARRIOS</t>
  </si>
  <si>
    <t>RENATA MARIA MENENDEZ FRANCO</t>
  </si>
  <si>
    <t>ANY ELIZABETH SANTOS POCASANGRE</t>
  </si>
  <si>
    <t>JOSÉ MARIANO FLORES HERNÁNDEZ</t>
  </si>
  <si>
    <t>SIGRID PRISILA MANCILLA CASTRO</t>
  </si>
  <si>
    <t>SILVIA LORENA FERNANDEZ VILLATORO</t>
  </si>
  <si>
    <t>MIGUEL ANGEL SINAI CAAL</t>
  </si>
  <si>
    <t>CHRYSTIAN ALI ROJAS PEREZ</t>
  </si>
  <si>
    <t>PILOTO II VEHICULO PESADOS</t>
  </si>
  <si>
    <t>ERWIN ALBERTO GONZALEZ MENDEZ</t>
  </si>
  <si>
    <t>KIMBERLY ABIGAIL DE LA CRUZ LOPEZ</t>
  </si>
  <si>
    <t>RENGLON 011</t>
  </si>
  <si>
    <t>JOSUÉ FERNANDO JIMENEZ TORRES</t>
  </si>
  <si>
    <t>ASTRID XIOMARA LOPEZ ESTEVEZ</t>
  </si>
  <si>
    <t>ANA CRISTINA FIGUEROA RUANO</t>
  </si>
  <si>
    <t>CARLOS WALDEMAR MEZA DÍAZ</t>
  </si>
  <si>
    <t>BYRON SERGIO VARGAS PEREZ</t>
  </si>
  <si>
    <t>EDGAR ARNOLDO QUICHE CHIYAL</t>
  </si>
  <si>
    <t>PAOLA MARGARITA SAMAYOA MERIDA</t>
  </si>
  <si>
    <t>VIVIAN MARILENA HERNANDEZ TOBAR</t>
  </si>
  <si>
    <t>BENIGNO CUTZAL QUIAN</t>
  </si>
  <si>
    <t xml:space="preserve">MELIZA GABRIELA CORADO RODRIGUEZ </t>
  </si>
  <si>
    <t>LUIS ALBERTO LOPEZ VASQUEZ</t>
  </si>
  <si>
    <t>DOCENTE ARTISTICO 18 PERIODOS (0000) SIN ESPECIALIDAD (0000)</t>
  </si>
  <si>
    <t>DOCENTE ARTISTICO 11 PERIODOS (0000) SIN ESPECIALIDAD (0000)</t>
  </si>
  <si>
    <t>JEFE DEL DEPARTAMENTO SUSTANTIVO II (0000) SIN ESPECIALIDAD (0000)</t>
  </si>
  <si>
    <t xml:space="preserve">CARLOS ALBERTO OJEDA MONTERROSO </t>
  </si>
  <si>
    <t>NORMAN ROBERTO BARRIOS HERRERA</t>
  </si>
  <si>
    <t>JOAQUIN ORELLANA MEJIA</t>
  </si>
  <si>
    <t>BYRON LEONEL GARCIA FUENTES</t>
  </si>
  <si>
    <t>STEPAHNIE DANIELA HERRERA PEREZ</t>
  </si>
  <si>
    <t>JORGE ANDRES ECHEVERRIA ALVARADO</t>
  </si>
  <si>
    <t xml:space="preserve">COORDINADOR ADMINISTRATIVO (0000) SIN ESPECIALIDAD (0000) </t>
  </si>
  <si>
    <t>VERA PATRICIA BOLAÑOS SANTOS</t>
  </si>
  <si>
    <t>LUIS FREDERICK VANEGAS ALVARADO</t>
  </si>
  <si>
    <t>MIRIAM MERCEDES SOYOS</t>
  </si>
  <si>
    <t>ANDY ALEXANDER CAYAX MUÑOZ</t>
  </si>
  <si>
    <t>MARIO HUGO MARADIAGA LOPEZ</t>
  </si>
  <si>
    <t>GUSTAVO ADOLFO ORTEGA CORDOVA</t>
  </si>
  <si>
    <t>DOUGLAS AGUSTIN VASQUEZ VIDES</t>
  </si>
  <si>
    <t>JEFE DE DEPARTAMENTO SUSTANTIVO II (0000) SIN ESPECIALIDAD (0000)</t>
  </si>
  <si>
    <t>ASISTENTE PEDAGOGO (0000) SIN ESPECIALIDAD (0000)</t>
  </si>
  <si>
    <t>DIEGO ALEXANDER RODRIGUEX RUIZ</t>
  </si>
  <si>
    <t xml:space="preserve">JOSE GUILLERMO OJER BARRIOS </t>
  </si>
  <si>
    <t>TECNICO ARTISTICO III, DANZA</t>
  </si>
  <si>
    <t xml:space="preserve">ROSA DALILA ESPAÑA MEDINA </t>
  </si>
  <si>
    <t>DAVID JOSUE ORTIZ PAREDES</t>
  </si>
  <si>
    <t>EDWIN NICOLAS POP GONZALEZ</t>
  </si>
  <si>
    <t>LUIS HUMBERTO VILLAGRAN  JUAREZ</t>
  </si>
  <si>
    <t>MARVIN ESTEBAN REYES GONZALEZ</t>
  </si>
  <si>
    <t>PABLO MAURICIO ELDER EDUARDO COMPA</t>
  </si>
  <si>
    <t>SINTIA ELIZABETH SANTOS GONZALEZ</t>
  </si>
  <si>
    <t>TOMAS ALEXANDER MORALES XON</t>
  </si>
  <si>
    <t xml:space="preserve">VALERIA VELASQUEZ LECOINTE </t>
  </si>
  <si>
    <t>WILFREDO RODERICO GONZALEZ GAITAN</t>
  </si>
  <si>
    <t xml:space="preserve">ALEX FERNANDO ESTEVEZ GODOY </t>
  </si>
  <si>
    <t>BERNER JOSUE MAZARIEGOS AJIN</t>
  </si>
  <si>
    <t>CARLOS ENRIQUE PEREZ VELASQUEZ</t>
  </si>
  <si>
    <t>ELVIS OLINTEN PEREZ HERNANDEZ</t>
  </si>
  <si>
    <t>FULVIA GREIS SIM CUCA DE PEREZ</t>
  </si>
  <si>
    <t xml:space="preserve">HENRY MOISES ARGUETA VELASQUEZ </t>
  </si>
  <si>
    <t>IRMA ISABEL RODAS MELENDEZ DE ARGUETA</t>
  </si>
  <si>
    <t xml:space="preserve">JOSE ANTONIO RAMOS SANCHEZ </t>
  </si>
  <si>
    <t xml:space="preserve">JOSE ANTONIO REQUENA AMEZQUITA </t>
  </si>
  <si>
    <t xml:space="preserve">LUIS JOSE CURUP UZ </t>
  </si>
  <si>
    <t>MARLEN CORINA PEREZ HERNANDEZ DE COLINDRES</t>
  </si>
  <si>
    <t xml:space="preserve">OSCAR DAVID MEDEZ CAMEY </t>
  </si>
  <si>
    <t>ROSEMARY ELIZABETH MENDEZ RAMOS</t>
  </si>
  <si>
    <t xml:space="preserve">WALTER BAUDILIO TZUL VELIZ </t>
  </si>
  <si>
    <t>ALEJANDRA MARIA ISABEL HERNANDEZ PORRES</t>
  </si>
  <si>
    <t>CARMEN PRISCILA GARCIA GARCIA</t>
  </si>
  <si>
    <t>EDILZAR AMALIEL PALACIOS MARTINEZ</t>
  </si>
  <si>
    <t>HENRY LEONEL JOJ GARCIA</t>
  </si>
  <si>
    <t xml:space="preserve">JOSUE DAVID TOCAL CHIPIX </t>
  </si>
  <si>
    <t xml:space="preserve">JUAN FERNANDO ORTIZ PEREZ </t>
  </si>
  <si>
    <t xml:space="preserve">JUANA ORTIZ FELIPE </t>
  </si>
  <si>
    <t>LUIS MIGUEL GARCIA PEREZ</t>
  </si>
  <si>
    <t xml:space="preserve">MANOLO BENJAMIN DELGADO BERGANZA </t>
  </si>
  <si>
    <t>MARIA FELISSA TURCIOS PARADA</t>
  </si>
  <si>
    <t>MARTA VIOLETA CHINCHILLA MARROQUIN DE ROMAN</t>
  </si>
  <si>
    <t xml:space="preserve">OSCAR JAVIER FRANCO RAMIREZ </t>
  </si>
  <si>
    <t>DIRECTOR ARTISTICO (0000) SIN ESPECIALIDAD (0000)</t>
  </si>
  <si>
    <t xml:space="preserve">SHEILA DYAN MEZA RAMIREZ </t>
  </si>
  <si>
    <t>VERLY ESTEFANY GARCIA OVALLE</t>
  </si>
  <si>
    <t xml:space="preserve">YESICA ANGELICA ELIAS TECUM </t>
  </si>
  <si>
    <t xml:space="preserve">YASSODIN NATALY VELASQUEZ VILLATORO </t>
  </si>
  <si>
    <t xml:space="preserve">CARLOS ALEXANDER GOMEZ VEGA </t>
  </si>
  <si>
    <t>CLESMY CARMINA LOPEZ DE LEMUS</t>
  </si>
  <si>
    <t>DANIEL ESTUARDO GONZALEZ LOPEZ</t>
  </si>
  <si>
    <t>ELDER ESTUARDO TUBIN SIMON</t>
  </si>
  <si>
    <t xml:space="preserve">JOSUE HIPOLITO ALVARADO CAMPOS </t>
  </si>
  <si>
    <t>JEFE DE SECCION DE TESORERIA (0000) SIN ESPECIALIDAD (0000)</t>
  </si>
  <si>
    <t>MAGDA JULIETA BOJ DE LEON</t>
  </si>
  <si>
    <t xml:space="preserve">MARTIN LOPEZ GARCIA </t>
  </si>
  <si>
    <t xml:space="preserve">NANCY MICHELLE AVILA MONZON </t>
  </si>
  <si>
    <t xml:space="preserve">OSWALDO FLORES LOPEZ </t>
  </si>
  <si>
    <t>DENNIS GEHOVANNY XUM XUM</t>
  </si>
  <si>
    <t>ELVIRA DE JESUS MACHIC SAPON</t>
  </si>
  <si>
    <t xml:space="preserve">SILVIA DE JESUS HERNANDEZ ALVAREZ </t>
  </si>
  <si>
    <t>SIRIA ALEJANDRA PEREZ MONROY</t>
  </si>
  <si>
    <t>JEFE DE COMPRAS (0000) SIN ESPECIALIDAD (0000)</t>
  </si>
  <si>
    <t>CONDUCTOR (0000) SIN ESPECIALIDAD (0000)</t>
  </si>
  <si>
    <t>JEFE DE SECCION DE CONTABILIDAD (0000) SIN ESPECIALIDAD (0000)</t>
  </si>
  <si>
    <t>ESDRAS NEHEMIAS HERNANDEZ REYES</t>
  </si>
  <si>
    <t>OTTO RENE ARANA MELCHOR</t>
  </si>
  <si>
    <t>ESTELA DELFINA CHOY CAN DE CUMEZ</t>
  </si>
  <si>
    <t>GABRIELA JOMARA GONZALEZ LOPEZ</t>
  </si>
  <si>
    <t>OLIVER MARCELINO SILVESTRE DELGADO</t>
  </si>
  <si>
    <t>IVAN ESTUARDO RECINOS RODRIGUEZ</t>
  </si>
  <si>
    <t>TECNICO ARTISTICO II 25 PERIODOS - EDUCACION ARTISTICA</t>
  </si>
  <si>
    <t>DIRECTOR TECNICO III</t>
  </si>
  <si>
    <t>TECNICO ARTISTICO II 5 PERIODOS Y TECNICO ARTISTICO III MUSICA</t>
  </si>
  <si>
    <t>TECNICO ARTISTICO II 5 PERIODOS Y JEFE TECNICO ARTISTICO I, MUSICA</t>
  </si>
  <si>
    <t>TECNICO ARTISTICO II 5 PERIODOS, EDUCACION ARTISTICA</t>
  </si>
  <si>
    <t>TRABAJADOR OPERATIVO III, CONSERJERIA</t>
  </si>
  <si>
    <t>TECNICO ARTISTICO II 4 HRS., MUSICA</t>
  </si>
  <si>
    <t>TECNICO ARTISTICO II 5 PERIODOS, EDUACION ARTISTICA</t>
  </si>
  <si>
    <t>TRABAJADOR OPERATIVO III, MENSAJERIA</t>
  </si>
  <si>
    <t>TRABAJADO OPERATIVO  III, CONSERJERIA</t>
  </si>
  <si>
    <t>TECNICO ARTISTICO II 5 PERIODOS, EDUCACION ARTISTICA Y TECNICO ARTISTICO III-ESCENOGRAFIA</t>
  </si>
  <si>
    <t>ASESOR PROFESIONAL ESPECIALIDADO IV, ADMINISTRACION</t>
  </si>
  <si>
    <t>JEFE TECNICO ARTISTICO II, DIRECCION ARTISTICA</t>
  </si>
  <si>
    <t>JEFE TECNICO ARTISTICO I, DIRECCION ARTISTICA</t>
  </si>
  <si>
    <t>TECNICO ARTISTICO III, MUSICA</t>
  </si>
  <si>
    <t>TECNICO PROFESIONAL II, ADMINISTRACION</t>
  </si>
  <si>
    <t>XOCHITL MENDOZA JANSCH DE TEYLOR</t>
  </si>
  <si>
    <t>JEFE TECNICO ARTISTICO I, MUSICA</t>
  </si>
  <si>
    <t>JEFE TECNICO ARTISTICO I. MUSICA</t>
  </si>
  <si>
    <t>TECNICO ARTÍSTICO II, MUSICA</t>
  </si>
  <si>
    <t>TECNICO ARTISTICO I, MUSICA</t>
  </si>
  <si>
    <t>TECNICO ARTISTICO III-DANZA</t>
  </si>
  <si>
    <t>JEFE TECNICO ARTISTICO I, COREOGRAFIA</t>
  </si>
  <si>
    <t>OSCAR ANIVAL LEON GONZALEZ</t>
  </si>
  <si>
    <t>TECNICO ARTISTICO II, DANZA</t>
  </si>
  <si>
    <t>ASISTENTE PROFESIONAL IV, ADMINISTRACION</t>
  </si>
  <si>
    <t>SECRETARIO OFICINISTA, ACTIVADES SECRETARIALES</t>
  </si>
  <si>
    <t>OFICINISTA II, OFICINA</t>
  </si>
  <si>
    <t>TECNICO ARTÍSTICO III, DANZA</t>
  </si>
  <si>
    <t>TECNICO ARTÍSTICO I, DANZA</t>
  </si>
  <si>
    <t>JEFE TECNICO ARTISTICO II, MUSICA</t>
  </si>
  <si>
    <t xml:space="preserve">DIRECTOR TECNICO II. ADMINISTRACION </t>
  </si>
  <si>
    <t>TRABAJADOR ESPECIALZIADO I, LUMINOTECNIA</t>
  </si>
  <si>
    <t>TRABAJADOR OPERATIVO II, RESGUARDO Y VIGILANCIA</t>
  </si>
  <si>
    <t>TRABAJADOR ESPECIALIZADO II, GRABACION Y SONIDO</t>
  </si>
  <si>
    <t>ASISTENTE PROFESIONAL I, ADMINISTRACION</t>
  </si>
  <si>
    <t>TRABAJADOR OPERATIVO III, CONDUCCION DE VEHICULOS</t>
  </si>
  <si>
    <t>TRABAJADOR OPERATIVO III, RESGUARDO Y VIGILANCIA</t>
  </si>
  <si>
    <t>OFICINISTA IV, CONTABILIDAD</t>
  </si>
  <si>
    <t>TRABAJADOR OPERATIVO IV, RESGUARDO Y VIGILANCIA</t>
  </si>
  <si>
    <t>TRABAJADOR ESPECIALIZADO II, CARPINTERIA</t>
  </si>
  <si>
    <t>TRABAJADOR OPERATIVO III, JARDINERIA</t>
  </si>
  <si>
    <t>TECNICO ARTISTICO I, ESCENOGRAFIA</t>
  </si>
  <si>
    <t>TRABAJADOR ESPECIALIZADO JEFE I, UTILERIA TEATRAL</t>
  </si>
  <si>
    <t>ASESOR PROFESIONAL ESPECIALIZADO IV, INVESTIGACION SOCIAL</t>
  </si>
  <si>
    <t>TECNICO ARTISTICO II 25 PERIODOS, EDUCACION ARTISTICA</t>
  </si>
  <si>
    <t>TECNICO ARTISTICO II 4 PERIODOS, EDUCACION ARTISTICA</t>
  </si>
  <si>
    <t>TECNICO I, PROMOCION CULTURAL Y DEPORTIVA</t>
  </si>
  <si>
    <t>MARCO TULIO VILLAGRAN MUÑOZ</t>
  </si>
  <si>
    <t>CINTHYA GABRIELA TORRES DE LEÓN</t>
  </si>
  <si>
    <t>FERNANDO MORALES TREJO</t>
  </si>
  <si>
    <t>DEBORA ILEANA HERNANDEZ LOPEZ</t>
  </si>
  <si>
    <t xml:space="preserve">MARIO JOSUE DEL COMPARE SEGURA </t>
  </si>
  <si>
    <t xml:space="preserve">DANIEL ALEJANDRO LUX LÓPEZ </t>
  </si>
  <si>
    <t xml:space="preserve"> JEFE TECNICO ARTISTICO I, DIRECCION ARTISTICA</t>
  </si>
  <si>
    <t xml:space="preserve">GÉNESIS ANNABELLA CHOJOLÁN LÓPEZ </t>
  </si>
  <si>
    <t xml:space="preserve">AUXILIAR II (0000) SIN ESPECIALIDAD (0000) </t>
  </si>
  <si>
    <t>DINORA ELENA MALDONADO BARRERA</t>
  </si>
  <si>
    <t>MARIA REGINA DEL ROSARIO FLORES HERRARTE DE MARTINEZ</t>
  </si>
  <si>
    <t>EGARD FERNANDO LOPEZ</t>
  </si>
  <si>
    <t>DIRECTOR DE DIFUSION DE LAS ARTES</t>
  </si>
  <si>
    <t>SERGIO WALDEMAR MAX MOYA</t>
  </si>
  <si>
    <t>JOSE ANTONIO PARADA SARAVIA</t>
  </si>
  <si>
    <t xml:space="preserve">KAREN  JASMIN MORALES JOR </t>
  </si>
  <si>
    <t>TAMMY MARLENY FIGUEROA GUAMUCH</t>
  </si>
  <si>
    <t xml:space="preserve">JESSICA MARIELA TIRADO VÁSQUEZ </t>
  </si>
  <si>
    <t xml:space="preserve">MARIA ANTONIETA PABLO TAMAYAC </t>
  </si>
  <si>
    <t xml:space="preserve">SERGIO EMILIO GORDILLO RODRIGUEZ </t>
  </si>
  <si>
    <t xml:space="preserve">EVELYN LISSETH SAMAYOA CORNEL </t>
  </si>
  <si>
    <t>RENGLON 021</t>
  </si>
  <si>
    <t>WERNER RUBELSY DE LEON ESCOBAR</t>
  </si>
  <si>
    <t>PILOTO</t>
  </si>
  <si>
    <t xml:space="preserve">IRMA MARIBEL ESTRADA ESTRADA </t>
  </si>
  <si>
    <t>PRYSCILLA RAQUEL HERNANDEZ GARCIA</t>
  </si>
  <si>
    <t>KEVIN OTONIEL ORTIZ LEMUS</t>
  </si>
  <si>
    <t>CARMEN PETRONA AJCUC TEPEU DE AJCUC</t>
  </si>
  <si>
    <t>JOSE MARIA COJULUM GONZALEZ</t>
  </si>
  <si>
    <t>JAIME ENRIQUE REYES BARRIOS</t>
  </si>
  <si>
    <t>EDWIN AAZRON GUZMAN MONTERROSO</t>
  </si>
  <si>
    <t>OLIVIA FABIOLA OVALLE CARCUZ</t>
  </si>
  <si>
    <t>MAYRA ESTELA OSORIO AGUILAR</t>
  </si>
  <si>
    <t>SHERLYN VIRGINA JAUCH AGUSTÍN</t>
  </si>
  <si>
    <t>JOSE PABLO GARCÍA-SALAS GONZÁLEZ</t>
  </si>
  <si>
    <t>LILIAN GERALDINA PEREZ AVILA</t>
  </si>
  <si>
    <t>JOSE ALFREDO CANO ROSALES</t>
  </si>
  <si>
    <t>CESAR SAZO JUAREZ</t>
  </si>
  <si>
    <t>DANNA ROSARIO ZAMBRANO GÁLVEZ</t>
  </si>
  <si>
    <t>PROFESIONAL JURÍDICO I (0000) SIN ESPECIALIDAD (0000)</t>
  </si>
  <si>
    <t>KARLA GIOVANA MOYA BELTETÓN DE COSSÍO</t>
  </si>
  <si>
    <t>DIRECTOR ARTÍSTICO (0000) SIN ESPECIALIDAD (0000)</t>
  </si>
  <si>
    <t xml:space="preserve">AMILKAR KONRADO W RIVAS GALICIA </t>
  </si>
  <si>
    <t>JORGE ESTUARDO LÓPEZ RUANO</t>
  </si>
  <si>
    <t xml:space="preserve">EDWIN IVÁN DUBÓN ORDÓÑEZ </t>
  </si>
  <si>
    <t>GERSON ANTONIO MORALES ESQUIVEL</t>
  </si>
  <si>
    <t>PAOLA ALEJANDRA PIVARAL CRUZ</t>
  </si>
  <si>
    <t>MARIA TERESA GRAMAJO PÉREZ</t>
  </si>
  <si>
    <t>JUAN DIONICIO (ÚNICO APELLIDO)</t>
  </si>
  <si>
    <t>FRANCISCO JOSUE LOPEZ LEMUS</t>
  </si>
  <si>
    <t>JULIO CESAR GREGORIO GODOY</t>
  </si>
  <si>
    <t>NOELIA EUNICE FIGUEROA RECEN</t>
  </si>
  <si>
    <t>HEYLYN ARLEMY VALENZUELA MORALES</t>
  </si>
  <si>
    <t>ASISTENTE ADIMINISTRATIVO III (0000) SIN ESPECIALIDAD (0000)</t>
  </si>
  <si>
    <t>ALEJANDRA TELLES CONDE</t>
  </si>
  <si>
    <t xml:space="preserve">ALEXIS STUARDO MORALES ALVAREZ </t>
  </si>
  <si>
    <t>NO</t>
  </si>
  <si>
    <t>JAIME OSVALDO LETRAN ESTRADA</t>
  </si>
  <si>
    <t xml:space="preserve">TÉCNICO EN ILUMINACIÓN (0000) SIN ESPECIALIDAD (0000) </t>
  </si>
  <si>
    <t>MARÍA VIRGINIA ALONZO ALVA</t>
  </si>
  <si>
    <t>CLAUDIO ENRIQUE REYES LÓPEZ</t>
  </si>
  <si>
    <t>ASISTENTE ARTÍSTICO III (0000) SIN ESPECIALIDAD (0000)</t>
  </si>
  <si>
    <t>ROCÍO NOHEMÍ ELIZONDO ESPINO</t>
  </si>
  <si>
    <t xml:space="preserve">GRACIA MARÍA LOZANO DIAZ </t>
  </si>
  <si>
    <t>ASISTENTE ARTÍSTICO IV (0000) SIN ESPECIALIDAD (0000)</t>
  </si>
  <si>
    <t xml:space="preserve">JUAN PEREZ GARCIA </t>
  </si>
  <si>
    <t>EDGAR OBDULIO SALAZAR VALENZUELA</t>
  </si>
  <si>
    <t>LUBY MIRENA CARÍAS REGALADO DE DEL AGUILA</t>
  </si>
  <si>
    <t>LOIDA NOEMÍ FLORES GONZÁLEZ</t>
  </si>
  <si>
    <t>SANDRA CORINA AMBROSIO JUÁREZ</t>
  </si>
  <si>
    <t>CARLO ALBERTO CUSTODIO LEMUS</t>
  </si>
  <si>
    <t>JOSÚE EMMANUEL CALDERÓN MARTÍNEZ</t>
  </si>
  <si>
    <t>ALDO YERY LÓPEZ ALDANA</t>
  </si>
  <si>
    <t>DÉVORA BRISEYDA URBINA ALVAREZ</t>
  </si>
  <si>
    <t>JENIFER ALEJANDRA VALLE VARGAS</t>
  </si>
  <si>
    <t>ANA CONSUELO CHACÓN ARREAZA</t>
  </si>
  <si>
    <t xml:space="preserve">ANA PRASHANTI GONZALEZ BARILLAS </t>
  </si>
  <si>
    <t>CRISTIAN ESLEYTER BARRIOS JUÁREZ</t>
  </si>
  <si>
    <t>DOCENTE ARTÍSTICO 25 PERÍODOS (0000) SIN ESPECIALIDAD (0000)</t>
  </si>
  <si>
    <t>MARCIO VINICIO BARRIOS HERRERA</t>
  </si>
  <si>
    <t>VALERIA ALEJANDRA URIAS GONZALES</t>
  </si>
  <si>
    <t>AMADA MERCEDES LOPEZ GUITIERREZ</t>
  </si>
  <si>
    <t xml:space="preserve">ALICE MARCELA DEL BUSTO CABRERA </t>
  </si>
  <si>
    <t>DOCENTE ARTISTICO 23 PERIODOS (0000) SIN ESPECIALIDAD (0000)</t>
  </si>
  <si>
    <t>JUAN MANUEL MAGAÑA MEJIA</t>
  </si>
  <si>
    <t>HEYLYM ARLEMY VALENZUELA MORALES</t>
  </si>
  <si>
    <t>MARYLENA CALDERON MARTINEZ DE MEDINA</t>
  </si>
  <si>
    <t>DIRECTOR TECICO II - ADMINISTRACION</t>
  </si>
  <si>
    <t>MIGUEL ANGEL SANDOVAL VAZQUES</t>
  </si>
  <si>
    <t>GUILLERMO VINICIO QUEZADA MONZON</t>
  </si>
  <si>
    <t>ASTRID DINORA VICENTE MARROQUIN</t>
  </si>
  <si>
    <t>CLEMENCIA CITALAN CABRERA</t>
  </si>
  <si>
    <t>ROCIO RIVAS TOMAS</t>
  </si>
  <si>
    <t>RUTH ASUCELY DE PAZ LAZARO</t>
  </si>
  <si>
    <t xml:space="preserve">ANYELY ALEXANDRA CASTRO FIGUEROA </t>
  </si>
  <si>
    <t xml:space="preserve">DARLYN VERÓNICA SANTIZO GARCÍA </t>
  </si>
  <si>
    <t xml:space="preserve">ASISTENTE ADMINISTRATIVO III (0000) SIN ESPECIALIDAD (0000)  </t>
  </si>
  <si>
    <t xml:space="preserve">LUZ DE MARÍA ANLEU FLORES </t>
  </si>
  <si>
    <t xml:space="preserve">DOCENTE ARTÍSTICO 25 PERÍODOS (0000) SIN ESPECIALIDAD (0000)  </t>
  </si>
  <si>
    <t>OSCAR HUMBERTO PIRIR COTZOJAY</t>
  </si>
  <si>
    <t xml:space="preserve">DIEGO ANTONIO JUÁREZ MATEO </t>
  </si>
  <si>
    <t xml:space="preserve">DOCENTE ARTÍSTICO 17 PERÍODOS (0000) SIN ESPECIALIDAD (0000)  </t>
  </si>
  <si>
    <t xml:space="preserve">JORGE MARIO VELÁSQUEZ MATÍAS </t>
  </si>
  <si>
    <t xml:space="preserve">DOCENTE ARTÍSTICO 20 PERÍODOS (0000) SIN ESPECIALIDAD (0000)  </t>
  </si>
  <si>
    <t>JOSÉ ROVYN RODERICO HERRERA GALINDO</t>
  </si>
  <si>
    <t xml:space="preserve">JEFE ARTÍSTICO I (0000) SIN ESPECIALIDAD (0000)  </t>
  </si>
  <si>
    <t>PAHOLA MAYBELY MIRANDA MIRANDA</t>
  </si>
  <si>
    <t xml:space="preserve">MOISÉS ISAÍ CASTAÑEDA ESQUITE </t>
  </si>
  <si>
    <t xml:space="preserve">BYRON RODRIGO ALVAREZ GUZMÁN </t>
  </si>
  <si>
    <t>ANA LUCÍA ALFARO VIVIDOR</t>
  </si>
  <si>
    <t>DOCENTE ARTÍSTICO 24 PERÍODOS (0000) SIN ESPECIALIDAD (0000)</t>
  </si>
  <si>
    <t>ANA ELISA GALDÁMEZ CASTILLO</t>
  </si>
  <si>
    <t>DOCENTE ARTÍSTICO 21 PERÍODOS (0000) SIN ESPECIALIDAD (0000)</t>
  </si>
  <si>
    <t>REYNA ESTER COJÓN ALVAREZ</t>
  </si>
  <si>
    <t>ANA PATRICIA MARROQUIN ACUÑA DE YONG</t>
  </si>
  <si>
    <t>SERGIO MANUEL CAMPOSECO SILVESTRE</t>
  </si>
  <si>
    <t>DELY SUSANA ROSSELL ALDANA</t>
  </si>
  <si>
    <t>CLAUDIA MARÍA ARÉVALO</t>
  </si>
  <si>
    <t>30 DE JUNIO DE 2019</t>
  </si>
  <si>
    <t>30 DE JUNIO 2019</t>
  </si>
  <si>
    <t>Junio 2019</t>
  </si>
  <si>
    <t xml:space="preserve"> DOCENTE ARTISTICO 25 PERIODOS (0000) SIN ESPECIALIDAD (0000) </t>
  </si>
  <si>
    <t>FIANZA</t>
  </si>
  <si>
    <t xml:space="preserve">               MINISTERIO DE CULTURA Y DEPORTES</t>
  </si>
  <si>
    <t xml:space="preserve">            UNIDAD DE INFORMACION PUBLICA</t>
  </si>
  <si>
    <t xml:space="preserve">            DIRECCIÓN GENERAL DE LAS ARTES</t>
  </si>
  <si>
    <t>SUB GRUPO 18</t>
  </si>
  <si>
    <t xml:space="preserve">   NUMERAL 4 ARTICULO 10</t>
  </si>
  <si>
    <t>28 DE JUNIO  2019</t>
  </si>
  <si>
    <t>UBICACIÓN FÍSICA</t>
  </si>
  <si>
    <t xml:space="preserve"> TOTAL DE HONORARIO</t>
  </si>
  <si>
    <t>XOCOP CHUTA WILLIAM GIOVANNI</t>
  </si>
  <si>
    <t>DIRECCIÓN DE FORMACIÓN ARTÍSTICA</t>
  </si>
  <si>
    <t>LOPEZ HERNANDEZ RODOLFO JAVIER</t>
  </si>
  <si>
    <t>TARACENA AJMAC JOSE ARTURO</t>
  </si>
  <si>
    <t>DIRECCION DE FORMACIÓN ARTISTICA</t>
  </si>
  <si>
    <t>MANSILLA GARCIA MARCO ADOLFO</t>
  </si>
  <si>
    <t>XITUMUL GARCIA ADIEL ISAI</t>
  </si>
  <si>
    <t>MOLINA HERRERA LAURA ISABEL</t>
  </si>
  <si>
    <t>PEDROZA PAIZ CARMEN ANDREA</t>
  </si>
  <si>
    <t>LOPEZ JOJ LUZ EMILIA</t>
  </si>
  <si>
    <t>CUTZ ROSALES WALTER DAVID</t>
  </si>
  <si>
    <t>HERNANDEZ PAZ DE LOPEZ ILEANA MARIALYS</t>
  </si>
  <si>
    <t>CHAJON GONZALEZ MANOLO DE JESUS</t>
  </si>
  <si>
    <t>LOPEZ LEM LEOPOLDO VALENTIN</t>
  </si>
  <si>
    <t>LEMUS BARRIENTOS BRANDY EVERARDO</t>
  </si>
  <si>
    <t>SANTIZO VELASQUEZ JOSE FELIPE</t>
  </si>
  <si>
    <t>LEMUS LOPEZ WENDY VANEZA</t>
  </si>
  <si>
    <t>MENDEZ MORALES GERSON JONATHAN</t>
  </si>
  <si>
    <t>GARCIA CASTILLO MARCO VINICIO</t>
  </si>
  <si>
    <t>COS CAMEY CARMEN ARACELY</t>
  </si>
  <si>
    <t>CHAPETA MARTINEZ VICTORIA CECILIA</t>
  </si>
  <si>
    <t>SAQUIL PALMA ROBERTO CARLOS</t>
  </si>
  <si>
    <t>SANDOVAL JUAREZ EDGAR ARMANDO</t>
  </si>
  <si>
    <t>MENDEZ PEREZ ROMUALDO ANTONIO</t>
  </si>
  <si>
    <t xml:space="preserve">IQUITÉ CHAJON DANY GREGORIO </t>
  </si>
  <si>
    <t>SAJCABUN CATU JULIO DAVID</t>
  </si>
  <si>
    <t>SELVA CARLES AMALI</t>
  </si>
  <si>
    <t>JUAREZ ARCHILA SONIA ABIGAIL</t>
  </si>
  <si>
    <t>BARRIOS JUAREZ CRISTIAN SLEYTER</t>
  </si>
  <si>
    <t>MARTINEZ SHEILY ELIZABETH MARTINEZ</t>
  </si>
  <si>
    <t>LOPEZ VASQUEZ YURI OSVALDO</t>
  </si>
  <si>
    <t>CATALAN MORALES LUZ ANGELICA</t>
  </si>
  <si>
    <t>BALLET MODERNO Y FOLKLORICO</t>
  </si>
  <si>
    <t>SERVICOS TECNICOS</t>
  </si>
  <si>
    <t>ALVAREZ ARIAS KARLA SOFIA</t>
  </si>
  <si>
    <t>BALLET NACIONAL DE GUATEMALA</t>
  </si>
  <si>
    <t>PIRIR PIRIR CESAR VIRGILIO</t>
  </si>
  <si>
    <t>DEL CID CACERES ANA LUCIA</t>
  </si>
  <si>
    <t>CHANG SALAZAR JESSICA SOFIA</t>
  </si>
  <si>
    <t>REYNA MONZON WALTER OBED</t>
  </si>
  <si>
    <t>OROZCO FUENTES BYRON DAVID</t>
  </si>
  <si>
    <t>ROSALES ZAPETA ODALYS ELISA ANDREINA</t>
  </si>
  <si>
    <t>SOPINO SACOR GUADALUPE</t>
  </si>
  <si>
    <t>ESPINOSA CHACON ASTRID ALEJANDRA</t>
  </si>
  <si>
    <t>CANTE GOMEZ EMANUEL EDISON LEONEL</t>
  </si>
  <si>
    <t>PEREZ CUMEZ ALEJANDRO EL GRANDE</t>
  </si>
  <si>
    <t>TAYLOR CHACON BRENDA LUCRECIA</t>
  </si>
  <si>
    <t>LOPEZ LAJUJ HILDA SUZANA</t>
  </si>
  <si>
    <t>CANU COCON HEGEL ESTUARDO</t>
  </si>
  <si>
    <t>DIRECCION Y COORDINACION</t>
  </si>
  <si>
    <t>ROJAS FERNANDEZ JORGE ROGELIO</t>
  </si>
  <si>
    <t>DEPARTAMENTO DE APOYO A LA CREACION</t>
  </si>
  <si>
    <t>SOSA HERRARTE DORIS ZUSSETTE</t>
  </si>
  <si>
    <t>CORLETO ORANTES MARTIN MANUEL</t>
  </si>
  <si>
    <t>BARRIENTOS MANGANDID JORGE YOEL</t>
  </si>
  <si>
    <t>DE LEON GARCIA DIEGO DAVID</t>
  </si>
  <si>
    <t>DIAZ SAGASTUME GILDA CESIVEL</t>
  </si>
  <si>
    <t>GIRON MUÑOZ DE CASTILLO MEYLLIN VIRGINIA SUYLLEM</t>
  </si>
  <si>
    <t>TIRIQUIZ MEJIA JAIME RUBEN</t>
  </si>
  <si>
    <t>CITALAN PAC KAREN YOHANA</t>
  </si>
  <si>
    <t>CHIC CASTRO JUAN ANTONIO</t>
  </si>
  <si>
    <t>LOPEZ VASQUEZ YURY OSVALDO</t>
  </si>
  <si>
    <t>CASTILLO GIRON MEYLLIN LINDA PAMELA</t>
  </si>
  <si>
    <t>MARROQUIN PEREZ JOSE BENJAMIN</t>
  </si>
  <si>
    <t>BRITO GUZMAN VICENTE</t>
  </si>
  <si>
    <t>RAYMUNDO SANTIAGO TOMAS</t>
  </si>
  <si>
    <t>MACAL NANCY CAROLINA</t>
  </si>
  <si>
    <t>MORALES AREVALO ALEX EMMANUEL</t>
  </si>
  <si>
    <t>SAUCEDO RODRIGUEZ DILAN DE JESUS</t>
  </si>
  <si>
    <t>AJU PEREZ CANDY YESENIA</t>
  </si>
  <si>
    <t>CASTILLO LOPEZ LIGIA MISHELL</t>
  </si>
  <si>
    <t>BORJA SANTIAGO LUIS ALEJANDRO</t>
  </si>
  <si>
    <t>ALVARADO SOTO DONALDO JUAN JAVIER</t>
  </si>
  <si>
    <t>PONCIO TAHAY CRUZ JOEL</t>
  </si>
  <si>
    <t>TOBAR LUCERO ISMARI MEIDELY</t>
  </si>
  <si>
    <t>RAMIREZ PINEDA DIEGO DONALDO</t>
  </si>
  <si>
    <t>MARTINEZ GARCIA SOFONIAS</t>
  </si>
  <si>
    <t>SOZA RAMIREZ HEILEEN CLARISA</t>
  </si>
  <si>
    <t>ZEPEDA VILLANUEVA JIMY ANTONY</t>
  </si>
  <si>
    <t>CHACON AQUINO MYNOR ESTUARDO</t>
  </si>
  <si>
    <t>JUAREZ RAMIREZ CESAR EMANUEL</t>
  </si>
  <si>
    <t>HERNANDEZ SIAN SELVIN OSVALDO</t>
  </si>
  <si>
    <t>HERNANDEZ MARTINEZ ANA NADIA LOURDES</t>
  </si>
  <si>
    <t>CASTELLANOS CARDONA MARIA FERNANDA DEL CARMEN</t>
  </si>
  <si>
    <t>ORQUESTA SINFONICA NACIONAL</t>
  </si>
  <si>
    <t>CHACON LOPEZ MARLON GABRIEL</t>
  </si>
  <si>
    <t>MONTUFAR FORTIN AMILCAR RENATO</t>
  </si>
  <si>
    <t>REYNOSO ROBLERO NERY NOELY</t>
  </si>
  <si>
    <t>MARTÍNEZ MONROY SERGIO ALCIDES</t>
  </si>
  <si>
    <t>GONZALEZ CARIAS OSCAR GEOVANNI</t>
  </si>
  <si>
    <t>ZALDAÑA CHUM HUGO DAVID</t>
  </si>
  <si>
    <t>LOPEZ GARCIA ANITA</t>
  </si>
  <si>
    <t>LOPEZ RAMIREZ DE PEREZ NORMA ETELVINA</t>
  </si>
  <si>
    <t>CHACON REYES NERY ORLANDO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</si>
</sst>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_-&quot;Q&quot;* #,##0.00_-;\-&quot;Q&quot;* #,##0.00_-;_-&quot;Q&quot;* &quot;-&quot;??_-;_-@_-"/>
    <numFmt numFmtId="165" formatCode="_-* #,##0.00_-;\-* #,##0.00_-;_-* &quot;-&quot;??_-;_-@_-"/>
    <numFmt numFmtId="166" formatCode="#,##0.00\ &quot;€&quot;;\-#,##0.00\ &quot;€&quot;"/>
    <numFmt numFmtId="167" formatCode="_(\Q* #,##0.00_);_(\Q* \(#,##0.00\);_(\Q* \-??_);_(@_)"/>
    <numFmt numFmtId="168" formatCode="&quot;Q&quot;#,##0.00"/>
    <numFmt numFmtId="169" formatCode="_([$Q-100A]* #,##0.00_);_([$Q-100A]* \(#,##0.00\);_([$Q-100A]* &quot;-&quot;??_);_(@_)"/>
  </numFmts>
  <fonts count="28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Verdana"/>
      <family val="2"/>
    </font>
    <font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966FF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/>
        <bgColor indexed="3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6" fillId="0" borderId="0"/>
    <xf numFmtId="0" fontId="1" fillId="0" borderId="0"/>
    <xf numFmtId="0" fontId="1" fillId="0" borderId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4" fontId="2" fillId="0" borderId="0" applyFill="0" applyBorder="0" applyAlignment="0" applyProtection="0"/>
    <xf numFmtId="167" fontId="2" fillId="0" borderId="0" applyFill="0" applyBorder="0" applyAlignment="0" applyProtection="0"/>
    <xf numFmtId="167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6" fontId="2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2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7" fillId="0" borderId="0">
      <alignment vertical="top"/>
    </xf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0">
    <xf numFmtId="0" fontId="0" fillId="0" borderId="0" xfId="0"/>
    <xf numFmtId="0" fontId="3" fillId="0" borderId="0" xfId="0" applyFont="1"/>
    <xf numFmtId="0" fontId="8" fillId="0" borderId="0" xfId="0" applyFont="1"/>
    <xf numFmtId="168" fontId="0" fillId="0" borderId="0" xfId="0" applyNumberFormat="1" applyAlignment="1">
      <alignment horizontal="right"/>
    </xf>
    <xf numFmtId="4" fontId="0" fillId="0" borderId="0" xfId="0" applyNumberFormat="1"/>
    <xf numFmtId="44" fontId="15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44" fontId="16" fillId="0" borderId="1" xfId="0" applyNumberFormat="1" applyFont="1" applyBorder="1" applyAlignment="1">
      <alignment horizontal="left" vertical="center" wrapText="1"/>
    </xf>
    <xf numFmtId="44" fontId="16" fillId="0" borderId="1" xfId="28" applyNumberFormat="1" applyFont="1" applyBorder="1" applyAlignment="1">
      <alignment horizontal="left" vertical="center" wrapText="1"/>
    </xf>
    <xf numFmtId="44" fontId="16" fillId="0" borderId="1" xfId="31" applyNumberFormat="1" applyFont="1" applyBorder="1" applyAlignment="1">
      <alignment horizontal="left" vertical="center" wrapText="1"/>
    </xf>
    <xf numFmtId="44" fontId="16" fillId="0" borderId="1" xfId="38" applyNumberFormat="1" applyFont="1" applyBorder="1" applyAlignment="1">
      <alignment horizontal="left" vertical="center" wrapText="1"/>
    </xf>
    <xf numFmtId="44" fontId="16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4" fontId="15" fillId="5" borderId="1" xfId="0" applyNumberFormat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44" fontId="15" fillId="0" borderId="2" xfId="0" applyNumberFormat="1" applyFont="1" applyBorder="1" applyAlignment="1">
      <alignment horizontal="left" vertical="center" wrapText="1"/>
    </xf>
    <xf numFmtId="44" fontId="15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44" fontId="16" fillId="0" borderId="1" xfId="13" applyNumberFormat="1" applyFont="1" applyBorder="1" applyAlignment="1">
      <alignment horizontal="left" vertical="center" wrapText="1"/>
    </xf>
    <xf numFmtId="44" fontId="21" fillId="0" borderId="1" xfId="0" applyNumberFormat="1" applyFont="1" applyBorder="1" applyAlignment="1">
      <alignment horizontal="left" vertical="center" wrapText="1"/>
    </xf>
    <xf numFmtId="44" fontId="16" fillId="0" borderId="1" xfId="3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13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44" fontId="17" fillId="0" borderId="8" xfId="0" applyNumberFormat="1" applyFont="1" applyBorder="1" applyAlignment="1">
      <alignment horizontal="left" vertical="center"/>
    </xf>
    <xf numFmtId="167" fontId="17" fillId="0" borderId="2" xfId="0" applyNumberFormat="1" applyFont="1" applyBorder="1" applyAlignment="1">
      <alignment horizontal="left" vertical="center"/>
    </xf>
    <xf numFmtId="169" fontId="17" fillId="0" borderId="2" xfId="0" applyNumberFormat="1" applyFont="1" applyBorder="1" applyAlignment="1">
      <alignment horizontal="left" vertical="center"/>
    </xf>
    <xf numFmtId="167" fontId="17" fillId="0" borderId="2" xfId="16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44" fontId="22" fillId="0" borderId="8" xfId="0" applyNumberFormat="1" applyFont="1" applyBorder="1" applyAlignment="1">
      <alignment horizontal="right" vertical="center"/>
    </xf>
    <xf numFmtId="167" fontId="17" fillId="0" borderId="8" xfId="0" applyNumberFormat="1" applyFont="1" applyBorder="1" applyAlignment="1">
      <alignment horizontal="center" vertical="center"/>
    </xf>
    <xf numFmtId="44" fontId="16" fillId="0" borderId="9" xfId="0" applyNumberFormat="1" applyFont="1" applyBorder="1" applyAlignment="1">
      <alignment horizontal="left" vertical="center" wrapText="1"/>
    </xf>
    <xf numFmtId="44" fontId="16" fillId="0" borderId="4" xfId="38" applyNumberFormat="1" applyFont="1" applyBorder="1" applyAlignment="1">
      <alignment horizontal="left" vertical="center" wrapText="1"/>
    </xf>
    <xf numFmtId="44" fontId="16" fillId="0" borderId="4" xfId="28" applyNumberFormat="1" applyFont="1" applyBorder="1" applyAlignment="1">
      <alignment horizontal="left" vertical="center" wrapText="1"/>
    </xf>
    <xf numFmtId="44" fontId="16" fillId="0" borderId="4" xfId="13" applyNumberFormat="1" applyFont="1" applyBorder="1" applyAlignment="1">
      <alignment horizontal="left" vertical="center" wrapText="1"/>
    </xf>
    <xf numFmtId="44" fontId="16" fillId="0" borderId="4" xfId="0" applyNumberFormat="1" applyFont="1" applyBorder="1" applyAlignment="1">
      <alignment horizontal="left" vertical="center"/>
    </xf>
    <xf numFmtId="44" fontId="16" fillId="0" borderId="10" xfId="0" applyNumberFormat="1" applyFont="1" applyBorder="1" applyAlignment="1">
      <alignment horizontal="left" vertical="center" wrapText="1"/>
    </xf>
    <xf numFmtId="37" fontId="23" fillId="6" borderId="1" xfId="0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44" fontId="15" fillId="5" borderId="2" xfId="0" applyNumberFormat="1" applyFont="1" applyFill="1" applyBorder="1" applyAlignment="1">
      <alignment horizontal="left" vertical="center" wrapText="1"/>
    </xf>
    <xf numFmtId="44" fontId="15" fillId="5" borderId="2" xfId="11" applyFont="1" applyFill="1" applyBorder="1" applyAlignment="1">
      <alignment horizontal="left" vertical="center" wrapText="1"/>
    </xf>
    <xf numFmtId="44" fontId="15" fillId="5" borderId="2" xfId="16" applyNumberFormat="1" applyFont="1" applyFill="1" applyBorder="1" applyAlignment="1">
      <alignment horizontal="left" vertical="center" wrapText="1"/>
    </xf>
    <xf numFmtId="44" fontId="15" fillId="5" borderId="1" xfId="0" applyNumberFormat="1" applyFont="1" applyFill="1" applyBorder="1" applyAlignment="1">
      <alignment horizontal="left" vertical="center" wrapText="1"/>
    </xf>
    <xf numFmtId="44" fontId="18" fillId="5" borderId="1" xfId="8" applyNumberFormat="1" applyFont="1" applyFill="1" applyBorder="1" applyAlignment="1">
      <alignment horizontal="left" vertical="center" wrapText="1"/>
    </xf>
    <xf numFmtId="44" fontId="15" fillId="5" borderId="1" xfId="22" applyFont="1" applyFill="1" applyBorder="1" applyAlignment="1">
      <alignment horizontal="left" vertical="center"/>
    </xf>
    <xf numFmtId="44" fontId="15" fillId="5" borderId="1" xfId="16" applyNumberFormat="1" applyFont="1" applyFill="1" applyBorder="1" applyAlignment="1">
      <alignment horizontal="left" vertical="center" wrapText="1"/>
    </xf>
    <xf numFmtId="44" fontId="18" fillId="5" borderId="1" xfId="0" applyNumberFormat="1" applyFont="1" applyFill="1" applyBorder="1" applyAlignment="1">
      <alignment horizontal="left" vertical="center" wrapText="1"/>
    </xf>
    <xf numFmtId="44" fontId="15" fillId="5" borderId="1" xfId="11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168" fontId="18" fillId="5" borderId="1" xfId="16" applyNumberFormat="1" applyFont="1" applyFill="1" applyBorder="1" applyAlignment="1">
      <alignment horizontal="left" vertical="center" wrapText="1"/>
    </xf>
    <xf numFmtId="44" fontId="15" fillId="5" borderId="1" xfId="25" applyNumberFormat="1" applyFont="1" applyFill="1" applyBorder="1" applyAlignment="1">
      <alignment horizontal="left" vertical="center" wrapText="1"/>
    </xf>
    <xf numFmtId="44" fontId="23" fillId="5" borderId="1" xfId="0" applyNumberFormat="1" applyFont="1" applyFill="1" applyBorder="1" applyAlignment="1">
      <alignment horizontal="left" vertical="center" wrapText="1"/>
    </xf>
    <xf numFmtId="44" fontId="15" fillId="5" borderId="1" xfId="19" applyNumberFormat="1" applyFont="1" applyFill="1" applyBorder="1" applyAlignment="1">
      <alignment horizontal="left" vertical="center"/>
    </xf>
    <xf numFmtId="1" fontId="18" fillId="5" borderId="1" xfId="0" applyNumberFormat="1" applyFont="1" applyFill="1" applyBorder="1" applyAlignment="1">
      <alignment horizontal="left" vertical="center" wrapText="1"/>
    </xf>
    <xf numFmtId="44" fontId="18" fillId="5" borderId="1" xfId="16" applyNumberFormat="1" applyFont="1" applyFill="1" applyBorder="1" applyAlignment="1">
      <alignment horizontal="left" vertical="center" wrapText="1"/>
    </xf>
    <xf numFmtId="168" fontId="18" fillId="5" borderId="1" xfId="17" applyNumberFormat="1" applyFont="1" applyFill="1" applyBorder="1" applyAlignment="1">
      <alignment horizontal="left" vertical="center" wrapText="1"/>
    </xf>
    <xf numFmtId="169" fontId="18" fillId="5" borderId="1" xfId="17" applyNumberFormat="1" applyFont="1" applyFill="1" applyBorder="1" applyAlignment="1">
      <alignment horizontal="left" vertical="center"/>
    </xf>
    <xf numFmtId="0" fontId="18" fillId="5" borderId="1" xfId="33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44" fontId="15" fillId="5" borderId="1" xfId="19" applyNumberFormat="1" applyFont="1" applyFill="1" applyBorder="1" applyAlignment="1">
      <alignment horizontal="left" vertical="center" wrapText="1"/>
    </xf>
    <xf numFmtId="44" fontId="15" fillId="5" borderId="1" xfId="13" applyNumberFormat="1" applyFont="1" applyFill="1" applyBorder="1" applyAlignment="1">
      <alignment horizontal="left" vertical="center" wrapText="1"/>
    </xf>
    <xf numFmtId="168" fontId="15" fillId="5" borderId="1" xfId="16" applyNumberFormat="1" applyFont="1" applyFill="1" applyBorder="1" applyAlignment="1">
      <alignment horizontal="left" vertical="center"/>
    </xf>
    <xf numFmtId="44" fontId="15" fillId="5" borderId="1" xfId="16" applyNumberFormat="1" applyFont="1" applyFill="1" applyBorder="1" applyAlignment="1">
      <alignment horizontal="left" vertical="center"/>
    </xf>
    <xf numFmtId="44" fontId="18" fillId="5" borderId="1" xfId="16" applyNumberFormat="1" applyFont="1" applyFill="1" applyBorder="1" applyAlignment="1">
      <alignment horizontal="left" vertical="center"/>
    </xf>
    <xf numFmtId="168" fontId="15" fillId="5" borderId="1" xfId="0" applyNumberFormat="1" applyFont="1" applyFill="1" applyBorder="1" applyAlignment="1">
      <alignment horizontal="right" vertical="center" wrapText="1"/>
    </xf>
    <xf numFmtId="44" fontId="15" fillId="5" borderId="1" xfId="0" applyNumberFormat="1" applyFont="1" applyFill="1" applyBorder="1" applyAlignment="1">
      <alignment horizontal="right" vertical="center" wrapText="1"/>
    </xf>
    <xf numFmtId="44" fontId="18" fillId="5" borderId="1" xfId="13" applyNumberFormat="1" applyFont="1" applyFill="1" applyBorder="1" applyAlignment="1">
      <alignment horizontal="right" vertical="center" wrapText="1"/>
    </xf>
    <xf numFmtId="44" fontId="18" fillId="5" borderId="1" xfId="19" applyNumberFormat="1" applyFont="1" applyFill="1" applyBorder="1" applyAlignment="1">
      <alignment horizontal="left" vertical="center" wrapText="1"/>
    </xf>
    <xf numFmtId="0" fontId="18" fillId="5" borderId="1" xfId="32" applyFont="1" applyFill="1" applyBorder="1" applyAlignment="1">
      <alignment horizontal="left" vertical="center" wrapText="1"/>
    </xf>
    <xf numFmtId="44" fontId="15" fillId="5" borderId="1" xfId="15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9" fontId="15" fillId="5" borderId="1" xfId="5" applyNumberFormat="1" applyFont="1" applyFill="1" applyBorder="1" applyAlignment="1">
      <alignment horizontal="left" vertical="center"/>
    </xf>
    <xf numFmtId="44" fontId="15" fillId="5" borderId="1" xfId="39" applyNumberFormat="1" applyFont="1" applyFill="1" applyBorder="1" applyAlignment="1">
      <alignment horizontal="left" vertical="center" wrapText="1"/>
    </xf>
    <xf numFmtId="44" fontId="23" fillId="5" borderId="1" xfId="0" applyNumberFormat="1" applyFont="1" applyFill="1" applyBorder="1" applyAlignment="1">
      <alignment horizontal="left" vertical="center"/>
    </xf>
    <xf numFmtId="44" fontId="15" fillId="5" borderId="1" xfId="7" applyNumberFormat="1" applyFont="1" applyFill="1" applyBorder="1" applyAlignment="1">
      <alignment horizontal="left" vertical="center"/>
    </xf>
    <xf numFmtId="44" fontId="15" fillId="5" borderId="1" xfId="44" applyNumberFormat="1" applyFont="1" applyFill="1" applyBorder="1" applyAlignment="1">
      <alignment horizontal="left" vertical="center" wrapText="1"/>
    </xf>
    <xf numFmtId="44" fontId="15" fillId="5" borderId="1" xfId="5" applyNumberFormat="1" applyFont="1" applyFill="1" applyBorder="1" applyAlignment="1">
      <alignment horizontal="left" vertical="center"/>
    </xf>
    <xf numFmtId="44" fontId="15" fillId="5" borderId="1" xfId="4" applyNumberFormat="1" applyFont="1" applyFill="1" applyBorder="1" applyAlignment="1">
      <alignment horizontal="left" vertical="center" wrapText="1"/>
    </xf>
    <xf numFmtId="44" fontId="18" fillId="5" borderId="1" xfId="22" applyFont="1" applyFill="1" applyBorder="1" applyAlignment="1">
      <alignment horizontal="left" vertical="center"/>
    </xf>
    <xf numFmtId="44" fontId="18" fillId="5" borderId="1" xfId="0" applyNumberFormat="1" applyFont="1" applyFill="1" applyBorder="1" applyAlignment="1">
      <alignment horizontal="left" vertical="center"/>
    </xf>
    <xf numFmtId="44" fontId="15" fillId="5" borderId="1" xfId="15" applyFont="1" applyFill="1" applyBorder="1" applyAlignment="1">
      <alignment horizontal="left" vertical="center"/>
    </xf>
    <xf numFmtId="44" fontId="15" fillId="5" borderId="1" xfId="11" applyFont="1" applyFill="1" applyBorder="1" applyAlignment="1">
      <alignment horizontal="left" vertical="center"/>
    </xf>
    <xf numFmtId="44" fontId="15" fillId="5" borderId="1" xfId="29" applyNumberFormat="1" applyFont="1" applyFill="1" applyBorder="1" applyAlignment="1">
      <alignment horizontal="left" vertical="center" wrapText="1"/>
    </xf>
    <xf numFmtId="44" fontId="23" fillId="5" borderId="1" xfId="7" applyNumberFormat="1" applyFont="1" applyFill="1" applyBorder="1" applyAlignment="1">
      <alignment horizontal="left" vertical="center" wrapText="1"/>
    </xf>
    <xf numFmtId="44" fontId="15" fillId="5" borderId="1" xfId="18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/>
    </xf>
    <xf numFmtId="44" fontId="18" fillId="5" borderId="1" xfId="4" applyNumberFormat="1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164" fontId="18" fillId="5" borderId="1" xfId="10" applyNumberFormat="1" applyFont="1" applyFill="1" applyBorder="1" applyAlignment="1">
      <alignment horizontal="left" vertical="center" wrapText="1"/>
    </xf>
    <xf numFmtId="44" fontId="15" fillId="5" borderId="1" xfId="2" applyNumberFormat="1" applyFont="1" applyFill="1" applyBorder="1" applyAlignment="1">
      <alignment horizontal="left" vertical="center" wrapText="1"/>
    </xf>
    <xf numFmtId="44" fontId="15" fillId="5" borderId="1" xfId="36" applyNumberFormat="1" applyFont="1" applyFill="1" applyBorder="1" applyAlignment="1">
      <alignment horizontal="left" vertical="center" wrapText="1"/>
    </xf>
    <xf numFmtId="44" fontId="18" fillId="5" borderId="1" xfId="39" applyNumberFormat="1" applyFont="1" applyFill="1" applyBorder="1" applyAlignment="1">
      <alignment horizontal="left" vertical="center" wrapText="1"/>
    </xf>
    <xf numFmtId="44" fontId="15" fillId="5" borderId="1" xfId="7" applyNumberFormat="1" applyFont="1" applyFill="1" applyBorder="1" applyAlignment="1">
      <alignment horizontal="left" vertical="center" wrapText="1"/>
    </xf>
    <xf numFmtId="44" fontId="23" fillId="5" borderId="1" xfId="8" applyNumberFormat="1" applyFont="1" applyFill="1" applyBorder="1" applyAlignment="1">
      <alignment horizontal="left" vertical="center" wrapText="1"/>
    </xf>
    <xf numFmtId="44" fontId="15" fillId="5" borderId="1" xfId="4" applyNumberFormat="1" applyFont="1" applyFill="1" applyBorder="1" applyAlignment="1">
      <alignment horizontal="left" vertical="center"/>
    </xf>
    <xf numFmtId="44" fontId="18" fillId="5" borderId="1" xfId="44" applyNumberFormat="1" applyFont="1" applyFill="1" applyBorder="1" applyAlignment="1">
      <alignment horizontal="left" vertical="center" wrapText="1"/>
    </xf>
    <xf numFmtId="169" fontId="23" fillId="5" borderId="1" xfId="5" applyNumberFormat="1" applyFont="1" applyFill="1" applyBorder="1" applyAlignment="1">
      <alignment horizontal="left" vertical="center" wrapText="1"/>
    </xf>
    <xf numFmtId="44" fontId="18" fillId="5" borderId="1" xfId="3" applyNumberFormat="1" applyFont="1" applyFill="1" applyBorder="1" applyAlignment="1">
      <alignment horizontal="left" vertical="center" wrapText="1"/>
    </xf>
    <xf numFmtId="44" fontId="15" fillId="5" borderId="1" xfId="35" applyNumberFormat="1" applyFont="1" applyFill="1" applyBorder="1" applyAlignment="1">
      <alignment horizontal="left" vertical="center" wrapText="1"/>
    </xf>
    <xf numFmtId="44" fontId="23" fillId="5" borderId="1" xfId="5" applyNumberFormat="1" applyFont="1" applyFill="1" applyBorder="1" applyAlignment="1">
      <alignment horizontal="left" vertical="center"/>
    </xf>
    <xf numFmtId="0" fontId="18" fillId="5" borderId="1" xfId="2" applyFont="1" applyFill="1" applyBorder="1" applyAlignment="1">
      <alignment horizontal="left" vertical="center" wrapText="1"/>
    </xf>
    <xf numFmtId="44" fontId="18" fillId="5" borderId="1" xfId="9" applyNumberFormat="1" applyFont="1" applyFill="1" applyBorder="1" applyAlignment="1">
      <alignment horizontal="left" vertical="center" wrapText="1"/>
    </xf>
    <xf numFmtId="44" fontId="16" fillId="0" borderId="1" xfId="16" applyNumberFormat="1" applyFont="1" applyBorder="1" applyAlignment="1">
      <alignment horizontal="left" vertical="center"/>
    </xf>
    <xf numFmtId="0" fontId="15" fillId="5" borderId="1" xfId="0" applyFont="1" applyFill="1" applyBorder="1" applyAlignment="1" applyProtection="1">
      <alignment horizontal="left" vertical="center" wrapText="1"/>
      <protection locked="0"/>
    </xf>
    <xf numFmtId="1" fontId="18" fillId="5" borderId="4" xfId="0" applyNumberFormat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168" fontId="18" fillId="5" borderId="1" xfId="12" applyNumberFormat="1" applyFont="1" applyFill="1" applyBorder="1" applyAlignment="1">
      <alignment vertical="center" wrapText="1"/>
    </xf>
    <xf numFmtId="0" fontId="18" fillId="5" borderId="1" xfId="24" applyFont="1" applyFill="1" applyBorder="1" applyAlignment="1">
      <alignment horizontal="left" vertical="center" wrapText="1"/>
    </xf>
    <xf numFmtId="169" fontId="18" fillId="5" borderId="1" xfId="6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168" fontId="15" fillId="0" borderId="1" xfId="12" applyNumberFormat="1" applyFont="1" applyBorder="1"/>
    <xf numFmtId="1" fontId="15" fillId="6" borderId="1" xfId="0" applyNumberFormat="1" applyFont="1" applyFill="1" applyBorder="1" applyAlignment="1">
      <alignment horizontal="center" vertical="center" wrapText="1"/>
    </xf>
    <xf numFmtId="44" fontId="15" fillId="0" borderId="4" xfId="0" applyNumberFormat="1" applyFont="1" applyBorder="1" applyAlignment="1">
      <alignment horizontal="left" vertical="center" wrapText="1"/>
    </xf>
    <xf numFmtId="44" fontId="15" fillId="0" borderId="3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5" borderId="1" xfId="33" applyFont="1" applyFill="1" applyBorder="1" applyAlignment="1">
      <alignment horizontal="left" vertical="center" wrapText="1"/>
    </xf>
    <xf numFmtId="44" fontId="15" fillId="5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left" vertical="center" wrapText="1"/>
    </xf>
    <xf numFmtId="0" fontId="15" fillId="0" borderId="1" xfId="45" applyFont="1" applyBorder="1" applyAlignment="1">
      <alignment horizontal="left" vertical="center" wrapText="1"/>
    </xf>
    <xf numFmtId="0" fontId="15" fillId="0" borderId="1" xfId="45" applyFont="1" applyBorder="1" applyAlignment="1">
      <alignment horizontal="left" vertical="center"/>
    </xf>
    <xf numFmtId="167" fontId="15" fillId="0" borderId="1" xfId="16" applyFont="1" applyBorder="1" applyAlignment="1">
      <alignment horizontal="center" vertical="center"/>
    </xf>
    <xf numFmtId="169" fontId="15" fillId="0" borderId="1" xfId="0" applyNumberFormat="1" applyFont="1" applyBorder="1" applyAlignment="1">
      <alignment horizontal="center" vertical="center" wrapText="1"/>
    </xf>
    <xf numFmtId="44" fontId="15" fillId="0" borderId="9" xfId="0" applyNumberFormat="1" applyFont="1" applyBorder="1" applyAlignment="1">
      <alignment horizontal="center" vertical="center"/>
    </xf>
    <xf numFmtId="167" fontId="15" fillId="0" borderId="1" xfId="16" applyFont="1" applyBorder="1" applyAlignment="1">
      <alignment horizontal="center" vertical="center" wrapText="1"/>
    </xf>
    <xf numFmtId="167" fontId="15" fillId="3" borderId="1" xfId="16" applyFont="1" applyFill="1" applyBorder="1" applyAlignment="1">
      <alignment horizontal="center" vertical="center" wrapText="1"/>
    </xf>
    <xf numFmtId="167" fontId="15" fillId="2" borderId="1" xfId="16" applyFont="1" applyFill="1" applyBorder="1" applyAlignment="1">
      <alignment horizontal="center" vertical="center"/>
    </xf>
    <xf numFmtId="167" fontId="15" fillId="0" borderId="4" xfId="16" applyFont="1" applyBorder="1" applyAlignment="1">
      <alignment horizontal="center" vertical="center"/>
    </xf>
    <xf numFmtId="169" fontId="15" fillId="0" borderId="4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169" fontId="23" fillId="0" borderId="1" xfId="5" applyNumberFormat="1" applyFont="1" applyBorder="1" applyAlignment="1">
      <alignment horizontal="left" vertical="center" wrapText="1"/>
    </xf>
    <xf numFmtId="169" fontId="23" fillId="0" borderId="1" xfId="12" applyNumberFormat="1" applyFont="1" applyBorder="1" applyAlignment="1">
      <alignment horizontal="left" vertical="center" wrapText="1"/>
    </xf>
    <xf numFmtId="169" fontId="15" fillId="5" borderId="1" xfId="12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justify" wrapText="1"/>
    </xf>
    <xf numFmtId="0" fontId="15" fillId="0" borderId="1" xfId="0" applyFont="1" applyBorder="1" applyAlignment="1">
      <alignment wrapText="1"/>
    </xf>
    <xf numFmtId="169" fontId="15" fillId="0" borderId="1" xfId="5" applyNumberFormat="1" applyFont="1" applyBorder="1" applyAlignment="1">
      <alignment horizontal="right" wrapText="1"/>
    </xf>
    <xf numFmtId="0" fontId="18" fillId="0" borderId="1" xfId="0" applyFont="1" applyBorder="1" applyAlignment="1">
      <alignment wrapText="1"/>
    </xf>
    <xf numFmtId="169" fontId="23" fillId="0" borderId="1" xfId="5" applyNumberFormat="1" applyFont="1" applyBorder="1" applyAlignment="1">
      <alignment horizontal="right" wrapText="1"/>
    </xf>
    <xf numFmtId="0" fontId="18" fillId="0" borderId="1" xfId="2" applyFont="1" applyBorder="1" applyAlignment="1">
      <alignment horizontal="left" wrapText="1"/>
    </xf>
    <xf numFmtId="169" fontId="23" fillId="0" borderId="1" xfId="5" applyNumberFormat="1" applyFont="1" applyBorder="1" applyAlignment="1">
      <alignment horizontal="right"/>
    </xf>
    <xf numFmtId="0" fontId="15" fillId="0" borderId="22" xfId="0" applyFont="1" applyBorder="1" applyAlignment="1">
      <alignment wrapText="1"/>
    </xf>
    <xf numFmtId="44" fontId="15" fillId="0" borderId="1" xfId="0" applyNumberFormat="1" applyFont="1" applyBorder="1"/>
    <xf numFmtId="0" fontId="15" fillId="0" borderId="2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wrapText="1"/>
    </xf>
    <xf numFmtId="164" fontId="18" fillId="0" borderId="1" xfId="10" applyNumberFormat="1" applyFont="1" applyFill="1" applyBorder="1" applyAlignment="1">
      <alignment horizontal="left" vertical="center" wrapText="1"/>
    </xf>
    <xf numFmtId="44" fontId="15" fillId="0" borderId="1" xfId="0" applyNumberFormat="1" applyFont="1" applyFill="1" applyBorder="1" applyAlignment="1">
      <alignment horizontal="left" vertical="center" wrapText="1"/>
    </xf>
    <xf numFmtId="44" fontId="15" fillId="0" borderId="1" xfId="19" applyNumberFormat="1" applyFont="1" applyFill="1" applyBorder="1" applyAlignment="1">
      <alignment horizontal="left" vertical="center" wrapText="1"/>
    </xf>
    <xf numFmtId="44" fontId="15" fillId="0" borderId="1" xfId="22" applyFont="1" applyFill="1" applyBorder="1" applyAlignment="1">
      <alignment horizontal="left" vertical="center"/>
    </xf>
    <xf numFmtId="44" fontId="15" fillId="0" borderId="1" xfId="0" applyNumberFormat="1" applyFont="1" applyFill="1" applyBorder="1" applyAlignment="1">
      <alignment horizontal="left" vertical="center"/>
    </xf>
    <xf numFmtId="44" fontId="15" fillId="0" borderId="0" xfId="0" applyNumberFormat="1" applyFont="1" applyFill="1" applyBorder="1" applyAlignment="1">
      <alignment horizontal="left" vertical="center"/>
    </xf>
    <xf numFmtId="44" fontId="15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4" fontId="15" fillId="0" borderId="13" xfId="0" applyNumberFormat="1" applyFont="1" applyBorder="1" applyAlignment="1">
      <alignment horizontal="left" vertical="center" wrapText="1"/>
    </xf>
    <xf numFmtId="44" fontId="15" fillId="0" borderId="4" xfId="0" applyNumberFormat="1" applyFont="1" applyBorder="1" applyAlignment="1">
      <alignment horizontal="left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168" fontId="17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wrapText="1"/>
    </xf>
    <xf numFmtId="0" fontId="25" fillId="0" borderId="1" xfId="0" applyFont="1" applyBorder="1"/>
    <xf numFmtId="0" fontId="10" fillId="0" borderId="1" xfId="0" applyFont="1" applyBorder="1"/>
    <xf numFmtId="168" fontId="10" fillId="0" borderId="1" xfId="0" applyNumberFormat="1" applyFont="1" applyBorder="1"/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/>
    </xf>
    <xf numFmtId="168" fontId="10" fillId="5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168" fontId="25" fillId="0" borderId="1" xfId="0" applyNumberFormat="1" applyFont="1" applyBorder="1"/>
    <xf numFmtId="0" fontId="10" fillId="5" borderId="1" xfId="0" applyFont="1" applyFill="1" applyBorder="1"/>
    <xf numFmtId="0" fontId="10" fillId="5" borderId="1" xfId="0" applyFont="1" applyFill="1" applyBorder="1" applyAlignment="1">
      <alignment wrapText="1"/>
    </xf>
    <xf numFmtId="168" fontId="10" fillId="5" borderId="1" xfId="0" applyNumberFormat="1" applyFont="1" applyFill="1" applyBorder="1"/>
    <xf numFmtId="0" fontId="25" fillId="0" borderId="1" xfId="0" applyFont="1" applyBorder="1" applyAlignment="1">
      <alignment horizontal="left"/>
    </xf>
    <xf numFmtId="0" fontId="26" fillId="5" borderId="1" xfId="0" applyFont="1" applyFill="1" applyBorder="1" applyAlignment="1">
      <alignment vertical="center" wrapText="1"/>
    </xf>
    <xf numFmtId="0" fontId="27" fillId="5" borderId="0" xfId="0" applyFont="1" applyFill="1" applyAlignment="1">
      <alignment horizontal="left" vertical="center" wrapText="1"/>
    </xf>
    <xf numFmtId="0" fontId="26" fillId="5" borderId="0" xfId="0" applyFont="1" applyFill="1" applyAlignment="1">
      <alignment vertical="center" wrapText="1"/>
    </xf>
    <xf numFmtId="0" fontId="26" fillId="0" borderId="1" xfId="0" applyFont="1" applyBorder="1"/>
    <xf numFmtId="0" fontId="10" fillId="5" borderId="23" xfId="0" applyFont="1" applyFill="1" applyBorder="1"/>
    <xf numFmtId="0" fontId="26" fillId="0" borderId="0" xfId="0" applyFont="1"/>
    <xf numFmtId="0" fontId="0" fillId="5" borderId="2" xfId="0" applyFill="1" applyBorder="1" applyAlignment="1">
      <alignment horizontal="center" wrapText="1"/>
    </xf>
    <xf numFmtId="0" fontId="15" fillId="0" borderId="2" xfId="0" applyFont="1" applyBorder="1"/>
    <xf numFmtId="168" fontId="15" fillId="0" borderId="2" xfId="0" applyNumberFormat="1" applyFont="1" applyBorder="1"/>
    <xf numFmtId="0" fontId="15" fillId="0" borderId="1" xfId="0" applyFont="1" applyBorder="1"/>
    <xf numFmtId="168" fontId="15" fillId="0" borderId="1" xfId="0" applyNumberFormat="1" applyFont="1" applyBorder="1"/>
    <xf numFmtId="0" fontId="0" fillId="0" borderId="1" xfId="0" applyBorder="1" applyAlignment="1">
      <alignment horizontal="center"/>
    </xf>
  </cellXfs>
  <cellStyles count="48">
    <cellStyle name="Excel Built-in Normal" xfId="1"/>
    <cellStyle name="Excel Built-in Normal 2" xfId="2"/>
    <cellStyle name="Excel Built-in Normal_FORMATO NUMERAL 4 DICIEMBRE 2014 VIATICOS" xfId="3"/>
    <cellStyle name="Millares" xfId="4" builtinId="3"/>
    <cellStyle name="Millares 2" xfId="5"/>
    <cellStyle name="Millares 2 2 2 7" xfId="6"/>
    <cellStyle name="Millares 5" xfId="7"/>
    <cellStyle name="Millares 5 2" xfId="8"/>
    <cellStyle name="Millares 5 2 2" xfId="9"/>
    <cellStyle name="Millares 5 2 2 7" xfId="10"/>
    <cellStyle name="Moneda" xfId="11" builtinId="4"/>
    <cellStyle name="Moneda 12 2" xfId="12"/>
    <cellStyle name="Moneda 2" xfId="13"/>
    <cellStyle name="Moneda 2 2" xfId="14"/>
    <cellStyle name="Moneda 2 2 2" xfId="15"/>
    <cellStyle name="Moneda 2 3" xfId="16"/>
    <cellStyle name="Moneda 2 33" xfId="17"/>
    <cellStyle name="Moneda 2 5 3" xfId="18"/>
    <cellStyle name="Moneda 2_FORMATO NUMERAL 4 DICIEMBRE 2014 VIATICOS" xfId="19"/>
    <cellStyle name="Moneda 26" xfId="20"/>
    <cellStyle name="Moneda 5" xfId="21"/>
    <cellStyle name="Moneda 5 2" xfId="22"/>
    <cellStyle name="Normal" xfId="0" builtinId="0"/>
    <cellStyle name="Normal 10 3 2" xfId="23"/>
    <cellStyle name="Normal 10 5" xfId="24"/>
    <cellStyle name="Normal 11" xfId="25"/>
    <cellStyle name="Normal 15 10" xfId="26"/>
    <cellStyle name="Normal 17 2" xfId="27"/>
    <cellStyle name="Normal 2" xfId="28"/>
    <cellStyle name="Normal 2 2" xfId="29"/>
    <cellStyle name="Normal 21" xfId="30"/>
    <cellStyle name="Normal 23" xfId="31"/>
    <cellStyle name="Normal 3" xfId="32"/>
    <cellStyle name="Normal 3_OCUPADAS ARTES 26 AGO" xfId="33"/>
    <cellStyle name="Normal 4 10" xfId="34"/>
    <cellStyle name="Normal 4 10 2" xfId="35"/>
    <cellStyle name="Normal 4 10 3" xfId="45"/>
    <cellStyle name="Normal 4 10_FORMATO NUMERAL 4 DICIEMBRE 2014 VIATICOS" xfId="36"/>
    <cellStyle name="Normal 7 10" xfId="37"/>
    <cellStyle name="Normal 7 10 2" xfId="38"/>
    <cellStyle name="Normal 7 10 2 3" xfId="47"/>
    <cellStyle name="Normal 7 10_FORMATO NUMERAL 4 DICIEMBRE 2014 VIATICOS" xfId="39"/>
    <cellStyle name="Normal 8" xfId="40"/>
    <cellStyle name="Normal 8 2" xfId="41"/>
    <cellStyle name="Normal 8 2 3" xfId="46"/>
    <cellStyle name="Normal 9 2" xfId="42"/>
    <cellStyle name="Normal 9 2 3" xfId="43"/>
    <cellStyle name="Normal 9 2_FORMATO NUMERAL 4 DICIEMBRE 2014 VIATICOS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2247900</xdr:colOff>
      <xdr:row>4</xdr:row>
      <xdr:rowOff>152400</xdr:rowOff>
    </xdr:to>
    <xdr:pic>
      <xdr:nvPicPr>
        <xdr:cNvPr id="23584" name="Picture 2">
          <a:extLst>
            <a:ext uri="{FF2B5EF4-FFF2-40B4-BE49-F238E27FC236}">
              <a16:creationId xmlns="" xmlns:a16="http://schemas.microsoft.com/office/drawing/2014/main" id="{00000000-0008-0000-0000-000020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26384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1</xdr:col>
      <xdr:colOff>2343150</xdr:colOff>
      <xdr:row>5</xdr:row>
      <xdr:rowOff>28575</xdr:rowOff>
    </xdr:to>
    <xdr:pic>
      <xdr:nvPicPr>
        <xdr:cNvPr id="23585" name="Picture 2">
          <a:extLst>
            <a:ext uri="{FF2B5EF4-FFF2-40B4-BE49-F238E27FC236}">
              <a16:creationId xmlns="" xmlns:a16="http://schemas.microsoft.com/office/drawing/2014/main" id="{00000000-0008-0000-0000-00002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2705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2247900</xdr:colOff>
      <xdr:row>4</xdr:row>
      <xdr:rowOff>152400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26384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1</xdr:col>
      <xdr:colOff>2343150</xdr:colOff>
      <xdr:row>5</xdr:row>
      <xdr:rowOff>28575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2705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="" xmlns:a16="http://schemas.microsoft.com/office/drawing/2014/main" id="{CD863B72-6747-406F-8A87-3DC6F16177D6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77AA944A-2827-432B-8F70-815D42CF1C18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7" name="5 CuadroTexto">
          <a:extLst>
            <a:ext uri="{FF2B5EF4-FFF2-40B4-BE49-F238E27FC236}">
              <a16:creationId xmlns="" xmlns:a16="http://schemas.microsoft.com/office/drawing/2014/main" id="{F856FE07-E0BC-4434-AD2D-4CBD79BC40C6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8" name="6 CuadroTexto">
          <a:extLst>
            <a:ext uri="{FF2B5EF4-FFF2-40B4-BE49-F238E27FC236}">
              <a16:creationId xmlns="" xmlns:a16="http://schemas.microsoft.com/office/drawing/2014/main" id="{7DB9652E-1D51-4BAC-B476-79442006ED41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9" name="7 CuadroTexto">
          <a:extLst>
            <a:ext uri="{FF2B5EF4-FFF2-40B4-BE49-F238E27FC236}">
              <a16:creationId xmlns="" xmlns:a16="http://schemas.microsoft.com/office/drawing/2014/main" id="{827AD2D8-3F3F-4718-A7AA-DF27F19632F0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0" name="8 CuadroTexto">
          <a:extLst>
            <a:ext uri="{FF2B5EF4-FFF2-40B4-BE49-F238E27FC236}">
              <a16:creationId xmlns="" xmlns:a16="http://schemas.microsoft.com/office/drawing/2014/main" id="{82D3F9E5-622B-4A0B-9485-AB0A4810BEAF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1" name="9 CuadroTexto">
          <a:extLst>
            <a:ext uri="{FF2B5EF4-FFF2-40B4-BE49-F238E27FC236}">
              <a16:creationId xmlns="" xmlns:a16="http://schemas.microsoft.com/office/drawing/2014/main" id="{3B381894-CDB1-4BBC-B153-1F7EFC381181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" name="10 CuadroTexto">
          <a:extLst>
            <a:ext uri="{FF2B5EF4-FFF2-40B4-BE49-F238E27FC236}">
              <a16:creationId xmlns="" xmlns:a16="http://schemas.microsoft.com/office/drawing/2014/main" id="{CF057C98-522E-45D3-8394-A6DB6758FC9F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3" name="11 CuadroTexto">
          <a:extLst>
            <a:ext uri="{FF2B5EF4-FFF2-40B4-BE49-F238E27FC236}">
              <a16:creationId xmlns="" xmlns:a16="http://schemas.microsoft.com/office/drawing/2014/main" id="{7EA86198-256F-4F53-9D6A-8BD63FACCC3E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4" name="12 CuadroTexto">
          <a:extLst>
            <a:ext uri="{FF2B5EF4-FFF2-40B4-BE49-F238E27FC236}">
              <a16:creationId xmlns="" xmlns:a16="http://schemas.microsoft.com/office/drawing/2014/main" id="{BAAE1DA4-5B31-44B4-8B77-5AAAC3F9AD8B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5" name="13 CuadroTexto">
          <a:extLst>
            <a:ext uri="{FF2B5EF4-FFF2-40B4-BE49-F238E27FC236}">
              <a16:creationId xmlns="" xmlns:a16="http://schemas.microsoft.com/office/drawing/2014/main" id="{1C820C33-E82C-49FA-A929-441A91974DB5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6" name="14 CuadroTexto">
          <a:extLst>
            <a:ext uri="{FF2B5EF4-FFF2-40B4-BE49-F238E27FC236}">
              <a16:creationId xmlns="" xmlns:a16="http://schemas.microsoft.com/office/drawing/2014/main" id="{A38B3F39-1EA0-421B-99C9-0F0D86D0F225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7" name="15 CuadroTexto">
          <a:extLst>
            <a:ext uri="{FF2B5EF4-FFF2-40B4-BE49-F238E27FC236}">
              <a16:creationId xmlns="" xmlns:a16="http://schemas.microsoft.com/office/drawing/2014/main" id="{5D2DD095-454B-4D99-97D0-BDC8654BC103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8" name="16 CuadroTexto">
          <a:extLst>
            <a:ext uri="{FF2B5EF4-FFF2-40B4-BE49-F238E27FC236}">
              <a16:creationId xmlns="" xmlns:a16="http://schemas.microsoft.com/office/drawing/2014/main" id="{EAE1840B-FB82-437D-A4FF-18C8DFDF7B2E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9" name="17 CuadroTexto">
          <a:extLst>
            <a:ext uri="{FF2B5EF4-FFF2-40B4-BE49-F238E27FC236}">
              <a16:creationId xmlns="" xmlns:a16="http://schemas.microsoft.com/office/drawing/2014/main" id="{CA2CC1D1-72A9-4C16-86D5-7BED87FE24E3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20" name="18 CuadroTexto">
          <a:extLst>
            <a:ext uri="{FF2B5EF4-FFF2-40B4-BE49-F238E27FC236}">
              <a16:creationId xmlns="" xmlns:a16="http://schemas.microsoft.com/office/drawing/2014/main" id="{ACC64006-E93C-47DD-BF37-2D663FA59C66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21" name="19 CuadroTexto">
          <a:extLst>
            <a:ext uri="{FF2B5EF4-FFF2-40B4-BE49-F238E27FC236}">
              <a16:creationId xmlns="" xmlns:a16="http://schemas.microsoft.com/office/drawing/2014/main" id="{431C66E0-FE5B-4EE8-8CFD-AFC47252594D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22" name="20 CuadroTexto">
          <a:extLst>
            <a:ext uri="{FF2B5EF4-FFF2-40B4-BE49-F238E27FC236}">
              <a16:creationId xmlns="" xmlns:a16="http://schemas.microsoft.com/office/drawing/2014/main" id="{A6DFCB3A-7AB0-4D75-A6E6-EE0C1D569986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23" name="21 CuadroTexto">
          <a:extLst>
            <a:ext uri="{FF2B5EF4-FFF2-40B4-BE49-F238E27FC236}">
              <a16:creationId xmlns="" xmlns:a16="http://schemas.microsoft.com/office/drawing/2014/main" id="{3F6B61D8-77E7-42FD-B9F1-2E50937ABED6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24" name="22 CuadroTexto">
          <a:extLst>
            <a:ext uri="{FF2B5EF4-FFF2-40B4-BE49-F238E27FC236}">
              <a16:creationId xmlns="" xmlns:a16="http://schemas.microsoft.com/office/drawing/2014/main" id="{7EF61A6D-5A4F-4A14-B4A3-763CF6E09822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25" name="23 CuadroTexto">
          <a:extLst>
            <a:ext uri="{FF2B5EF4-FFF2-40B4-BE49-F238E27FC236}">
              <a16:creationId xmlns="" xmlns:a16="http://schemas.microsoft.com/office/drawing/2014/main" id="{C39C68DE-F005-4137-9CF6-21A4498B8CF0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26" name="24 CuadroTexto">
          <a:extLst>
            <a:ext uri="{FF2B5EF4-FFF2-40B4-BE49-F238E27FC236}">
              <a16:creationId xmlns="" xmlns:a16="http://schemas.microsoft.com/office/drawing/2014/main" id="{C4C1A95C-94BD-45A5-9793-4D7A48594901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27" name="25 CuadroTexto">
          <a:extLst>
            <a:ext uri="{FF2B5EF4-FFF2-40B4-BE49-F238E27FC236}">
              <a16:creationId xmlns="" xmlns:a16="http://schemas.microsoft.com/office/drawing/2014/main" id="{EEC79AF0-E910-4FF2-9023-4B7E7E62DC6C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28" name="26 CuadroTexto">
          <a:extLst>
            <a:ext uri="{FF2B5EF4-FFF2-40B4-BE49-F238E27FC236}">
              <a16:creationId xmlns="" xmlns:a16="http://schemas.microsoft.com/office/drawing/2014/main" id="{EF7FC3C7-838D-4732-AB25-D29AB6D471EE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29" name="27 CuadroTexto">
          <a:extLst>
            <a:ext uri="{FF2B5EF4-FFF2-40B4-BE49-F238E27FC236}">
              <a16:creationId xmlns="" xmlns:a16="http://schemas.microsoft.com/office/drawing/2014/main" id="{577E3015-9C9B-46EC-8078-148E3CA0482A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30" name="28 CuadroTexto">
          <a:extLst>
            <a:ext uri="{FF2B5EF4-FFF2-40B4-BE49-F238E27FC236}">
              <a16:creationId xmlns="" xmlns:a16="http://schemas.microsoft.com/office/drawing/2014/main" id="{86E2F27D-DB6B-4BD5-957E-E0BA36E8CA4B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31" name="29 CuadroTexto">
          <a:extLst>
            <a:ext uri="{FF2B5EF4-FFF2-40B4-BE49-F238E27FC236}">
              <a16:creationId xmlns="" xmlns:a16="http://schemas.microsoft.com/office/drawing/2014/main" id="{3130E648-2DAA-47A7-A343-9B072B8EE600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32" name="30 CuadroTexto">
          <a:extLst>
            <a:ext uri="{FF2B5EF4-FFF2-40B4-BE49-F238E27FC236}">
              <a16:creationId xmlns="" xmlns:a16="http://schemas.microsoft.com/office/drawing/2014/main" id="{0C3E9114-A416-4D0F-9E3F-88B2A1BD4FE1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33" name="31 CuadroTexto">
          <a:extLst>
            <a:ext uri="{FF2B5EF4-FFF2-40B4-BE49-F238E27FC236}">
              <a16:creationId xmlns="" xmlns:a16="http://schemas.microsoft.com/office/drawing/2014/main" id="{E38CBDF5-0431-4870-B7E5-A3F48565964F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34" name="32 CuadroTexto">
          <a:extLst>
            <a:ext uri="{FF2B5EF4-FFF2-40B4-BE49-F238E27FC236}">
              <a16:creationId xmlns="" xmlns:a16="http://schemas.microsoft.com/office/drawing/2014/main" id="{56206387-4E79-41E7-84E2-48ED5CEA2936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35" name="33 CuadroTexto">
          <a:extLst>
            <a:ext uri="{FF2B5EF4-FFF2-40B4-BE49-F238E27FC236}">
              <a16:creationId xmlns="" xmlns:a16="http://schemas.microsoft.com/office/drawing/2014/main" id="{AAD339F1-0271-49C3-B1D6-49C663A34C6E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36" name="34 CuadroTexto">
          <a:extLst>
            <a:ext uri="{FF2B5EF4-FFF2-40B4-BE49-F238E27FC236}">
              <a16:creationId xmlns="" xmlns:a16="http://schemas.microsoft.com/office/drawing/2014/main" id="{575B95AC-6654-42D0-92F3-019BE1D8EE55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37" name="35 CuadroTexto">
          <a:extLst>
            <a:ext uri="{FF2B5EF4-FFF2-40B4-BE49-F238E27FC236}">
              <a16:creationId xmlns="" xmlns:a16="http://schemas.microsoft.com/office/drawing/2014/main" id="{077AED60-68D8-42AF-A98D-55DFE08CFBA9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38" name="36 CuadroTexto">
          <a:extLst>
            <a:ext uri="{FF2B5EF4-FFF2-40B4-BE49-F238E27FC236}">
              <a16:creationId xmlns="" xmlns:a16="http://schemas.microsoft.com/office/drawing/2014/main" id="{5BA89B2D-2034-417C-BFBB-568070D0E4A8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39" name="37 CuadroTexto">
          <a:extLst>
            <a:ext uri="{FF2B5EF4-FFF2-40B4-BE49-F238E27FC236}">
              <a16:creationId xmlns="" xmlns:a16="http://schemas.microsoft.com/office/drawing/2014/main" id="{C79E4FD5-126E-4950-A595-0315C0919E9E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40" name="38 CuadroTexto">
          <a:extLst>
            <a:ext uri="{FF2B5EF4-FFF2-40B4-BE49-F238E27FC236}">
              <a16:creationId xmlns="" xmlns:a16="http://schemas.microsoft.com/office/drawing/2014/main" id="{9D1479AA-47EE-4F51-9C4C-374FE223191D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41" name="39 CuadroTexto">
          <a:extLst>
            <a:ext uri="{FF2B5EF4-FFF2-40B4-BE49-F238E27FC236}">
              <a16:creationId xmlns="" xmlns:a16="http://schemas.microsoft.com/office/drawing/2014/main" id="{B049E571-9530-412F-97D6-621425815BE7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42" name="40 CuadroTexto">
          <a:extLst>
            <a:ext uri="{FF2B5EF4-FFF2-40B4-BE49-F238E27FC236}">
              <a16:creationId xmlns="" xmlns:a16="http://schemas.microsoft.com/office/drawing/2014/main" id="{659476A0-2EB2-4AFC-B07B-449482E3D8A8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43" name="41 CuadroTexto">
          <a:extLst>
            <a:ext uri="{FF2B5EF4-FFF2-40B4-BE49-F238E27FC236}">
              <a16:creationId xmlns="" xmlns:a16="http://schemas.microsoft.com/office/drawing/2014/main" id="{52EC225D-B476-42E7-B77C-7F4324464FD4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44" name="42 CuadroTexto">
          <a:extLst>
            <a:ext uri="{FF2B5EF4-FFF2-40B4-BE49-F238E27FC236}">
              <a16:creationId xmlns="" xmlns:a16="http://schemas.microsoft.com/office/drawing/2014/main" id="{307307DD-1298-49F4-9462-EF2C5BB0F58B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45" name="43 CuadroTexto">
          <a:extLst>
            <a:ext uri="{FF2B5EF4-FFF2-40B4-BE49-F238E27FC236}">
              <a16:creationId xmlns="" xmlns:a16="http://schemas.microsoft.com/office/drawing/2014/main" id="{2F855326-A409-4744-96BF-92223DB723F5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46" name="44 CuadroTexto">
          <a:extLst>
            <a:ext uri="{FF2B5EF4-FFF2-40B4-BE49-F238E27FC236}">
              <a16:creationId xmlns="" xmlns:a16="http://schemas.microsoft.com/office/drawing/2014/main" id="{7F036A05-5DA6-4B5B-8C17-7639FBA5BC7D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47" name="45 CuadroTexto">
          <a:extLst>
            <a:ext uri="{FF2B5EF4-FFF2-40B4-BE49-F238E27FC236}">
              <a16:creationId xmlns="" xmlns:a16="http://schemas.microsoft.com/office/drawing/2014/main" id="{ED394F07-6843-473B-A8C9-1E2577DD8605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48" name="46 CuadroTexto">
          <a:extLst>
            <a:ext uri="{FF2B5EF4-FFF2-40B4-BE49-F238E27FC236}">
              <a16:creationId xmlns="" xmlns:a16="http://schemas.microsoft.com/office/drawing/2014/main" id="{0F0A6A64-A648-4344-A50E-C3FD494A7907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49" name="47 CuadroTexto">
          <a:extLst>
            <a:ext uri="{FF2B5EF4-FFF2-40B4-BE49-F238E27FC236}">
              <a16:creationId xmlns="" xmlns:a16="http://schemas.microsoft.com/office/drawing/2014/main" id="{A7CB897C-197F-4AC8-8C47-98D3F8F8DB82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50" name="48 CuadroTexto">
          <a:extLst>
            <a:ext uri="{FF2B5EF4-FFF2-40B4-BE49-F238E27FC236}">
              <a16:creationId xmlns="" xmlns:a16="http://schemas.microsoft.com/office/drawing/2014/main" id="{4936581E-6DFF-4CA9-AB00-28C8B18E06FB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51" name="49 CuadroTexto">
          <a:extLst>
            <a:ext uri="{FF2B5EF4-FFF2-40B4-BE49-F238E27FC236}">
              <a16:creationId xmlns="" xmlns:a16="http://schemas.microsoft.com/office/drawing/2014/main" id="{E99BF84D-7523-4C49-A73C-FAA53642C7B3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52" name="50 CuadroTexto">
          <a:extLst>
            <a:ext uri="{FF2B5EF4-FFF2-40B4-BE49-F238E27FC236}">
              <a16:creationId xmlns="" xmlns:a16="http://schemas.microsoft.com/office/drawing/2014/main" id="{FF4ED785-02E4-4E72-B4D4-E79785C38946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53" name="51 CuadroTexto">
          <a:extLst>
            <a:ext uri="{FF2B5EF4-FFF2-40B4-BE49-F238E27FC236}">
              <a16:creationId xmlns="" xmlns:a16="http://schemas.microsoft.com/office/drawing/2014/main" id="{C7D36B79-C66C-4C4B-B382-C3720FD167CF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54" name="52 CuadroTexto">
          <a:extLst>
            <a:ext uri="{FF2B5EF4-FFF2-40B4-BE49-F238E27FC236}">
              <a16:creationId xmlns="" xmlns:a16="http://schemas.microsoft.com/office/drawing/2014/main" id="{77784FC9-A5A5-4522-9A89-5335A46B1434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55" name="53 CuadroTexto">
          <a:extLst>
            <a:ext uri="{FF2B5EF4-FFF2-40B4-BE49-F238E27FC236}">
              <a16:creationId xmlns="" xmlns:a16="http://schemas.microsoft.com/office/drawing/2014/main" id="{D2367721-8A54-4849-BFCE-9C0BBF48970B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56" name="54 CuadroTexto">
          <a:extLst>
            <a:ext uri="{FF2B5EF4-FFF2-40B4-BE49-F238E27FC236}">
              <a16:creationId xmlns="" xmlns:a16="http://schemas.microsoft.com/office/drawing/2014/main" id="{23DE1F6C-F41F-4D8B-8101-65B52C0D4636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57" name="55 CuadroTexto">
          <a:extLst>
            <a:ext uri="{FF2B5EF4-FFF2-40B4-BE49-F238E27FC236}">
              <a16:creationId xmlns="" xmlns:a16="http://schemas.microsoft.com/office/drawing/2014/main" id="{7738F65B-96D6-47C7-A54B-3EDDC9458B28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58" name="56 CuadroTexto">
          <a:extLst>
            <a:ext uri="{FF2B5EF4-FFF2-40B4-BE49-F238E27FC236}">
              <a16:creationId xmlns="" xmlns:a16="http://schemas.microsoft.com/office/drawing/2014/main" id="{7A93317C-1287-4159-AA3E-9A1C690B7C65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59" name="57 CuadroTexto">
          <a:extLst>
            <a:ext uri="{FF2B5EF4-FFF2-40B4-BE49-F238E27FC236}">
              <a16:creationId xmlns="" xmlns:a16="http://schemas.microsoft.com/office/drawing/2014/main" id="{55D8F715-7C30-44B6-8693-F95C790AE75F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60" name="58 CuadroTexto">
          <a:extLst>
            <a:ext uri="{FF2B5EF4-FFF2-40B4-BE49-F238E27FC236}">
              <a16:creationId xmlns="" xmlns:a16="http://schemas.microsoft.com/office/drawing/2014/main" id="{01646C5D-C5C5-48B6-ADB2-BAF3EAB4640A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61" name="59 CuadroTexto">
          <a:extLst>
            <a:ext uri="{FF2B5EF4-FFF2-40B4-BE49-F238E27FC236}">
              <a16:creationId xmlns="" xmlns:a16="http://schemas.microsoft.com/office/drawing/2014/main" id="{94A86685-F322-4230-80DC-6D7FCC1E740E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62" name="60 CuadroTexto">
          <a:extLst>
            <a:ext uri="{FF2B5EF4-FFF2-40B4-BE49-F238E27FC236}">
              <a16:creationId xmlns="" xmlns:a16="http://schemas.microsoft.com/office/drawing/2014/main" id="{BA3C217E-8AF0-46AE-A9C9-5A97B9D91962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63" name="61 CuadroTexto">
          <a:extLst>
            <a:ext uri="{FF2B5EF4-FFF2-40B4-BE49-F238E27FC236}">
              <a16:creationId xmlns="" xmlns:a16="http://schemas.microsoft.com/office/drawing/2014/main" id="{39402269-31A0-4FAC-BA31-5ECC546BC887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64" name="62 CuadroTexto">
          <a:extLst>
            <a:ext uri="{FF2B5EF4-FFF2-40B4-BE49-F238E27FC236}">
              <a16:creationId xmlns="" xmlns:a16="http://schemas.microsoft.com/office/drawing/2014/main" id="{DE472CC6-E3FE-46F7-94DF-ACC9C7DFE665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65" name="63 CuadroTexto">
          <a:extLst>
            <a:ext uri="{FF2B5EF4-FFF2-40B4-BE49-F238E27FC236}">
              <a16:creationId xmlns="" xmlns:a16="http://schemas.microsoft.com/office/drawing/2014/main" id="{C30B7D78-45D5-4DA5-A94C-761663362B85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66" name="64 CuadroTexto">
          <a:extLst>
            <a:ext uri="{FF2B5EF4-FFF2-40B4-BE49-F238E27FC236}">
              <a16:creationId xmlns="" xmlns:a16="http://schemas.microsoft.com/office/drawing/2014/main" id="{F404CEA3-27CC-4497-B33C-C2998AEB350C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67" name="65 CuadroTexto">
          <a:extLst>
            <a:ext uri="{FF2B5EF4-FFF2-40B4-BE49-F238E27FC236}">
              <a16:creationId xmlns="" xmlns:a16="http://schemas.microsoft.com/office/drawing/2014/main" id="{1F4B97F1-5361-4345-8762-17273BFE1E2B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68" name="66 CuadroTexto">
          <a:extLst>
            <a:ext uri="{FF2B5EF4-FFF2-40B4-BE49-F238E27FC236}">
              <a16:creationId xmlns="" xmlns:a16="http://schemas.microsoft.com/office/drawing/2014/main" id="{395192EE-545C-4C9C-96E7-C1DB0F72F6E0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69" name="67 CuadroTexto">
          <a:extLst>
            <a:ext uri="{FF2B5EF4-FFF2-40B4-BE49-F238E27FC236}">
              <a16:creationId xmlns="" xmlns:a16="http://schemas.microsoft.com/office/drawing/2014/main" id="{F75EF937-7578-481C-B7A4-A3849703FBCD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70" name="68 CuadroTexto">
          <a:extLst>
            <a:ext uri="{FF2B5EF4-FFF2-40B4-BE49-F238E27FC236}">
              <a16:creationId xmlns="" xmlns:a16="http://schemas.microsoft.com/office/drawing/2014/main" id="{727908C1-05B0-4959-9670-D58999D7588C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71" name="69 CuadroTexto">
          <a:extLst>
            <a:ext uri="{FF2B5EF4-FFF2-40B4-BE49-F238E27FC236}">
              <a16:creationId xmlns="" xmlns:a16="http://schemas.microsoft.com/office/drawing/2014/main" id="{A90B22C7-AB9F-471F-8756-4313B8775DEC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72" name="70 CuadroTexto">
          <a:extLst>
            <a:ext uri="{FF2B5EF4-FFF2-40B4-BE49-F238E27FC236}">
              <a16:creationId xmlns="" xmlns:a16="http://schemas.microsoft.com/office/drawing/2014/main" id="{516C9493-633A-4264-8FEB-948584A38540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73" name="71 CuadroTexto">
          <a:extLst>
            <a:ext uri="{FF2B5EF4-FFF2-40B4-BE49-F238E27FC236}">
              <a16:creationId xmlns="" xmlns:a16="http://schemas.microsoft.com/office/drawing/2014/main" id="{93924CE0-4C90-498E-8D40-DDA5FC40D699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74" name="72 CuadroTexto">
          <a:extLst>
            <a:ext uri="{FF2B5EF4-FFF2-40B4-BE49-F238E27FC236}">
              <a16:creationId xmlns="" xmlns:a16="http://schemas.microsoft.com/office/drawing/2014/main" id="{1DD5E3EF-705F-49C3-ACBE-5D7B23160ECE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75" name="73 CuadroTexto">
          <a:extLst>
            <a:ext uri="{FF2B5EF4-FFF2-40B4-BE49-F238E27FC236}">
              <a16:creationId xmlns="" xmlns:a16="http://schemas.microsoft.com/office/drawing/2014/main" id="{0CD9DEDC-5D2A-4508-B959-F5D7EDABD45E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76" name="74 CuadroTexto">
          <a:extLst>
            <a:ext uri="{FF2B5EF4-FFF2-40B4-BE49-F238E27FC236}">
              <a16:creationId xmlns="" xmlns:a16="http://schemas.microsoft.com/office/drawing/2014/main" id="{AF903180-9E8A-466B-A380-9FD0B35FBE9E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77" name="75 CuadroTexto">
          <a:extLst>
            <a:ext uri="{FF2B5EF4-FFF2-40B4-BE49-F238E27FC236}">
              <a16:creationId xmlns="" xmlns:a16="http://schemas.microsoft.com/office/drawing/2014/main" id="{0D56CCCD-C082-4FA9-A499-144DF5909AAA}"/>
            </a:ext>
          </a:extLst>
        </xdr:cNvPr>
        <xdr:cNvSpPr txBox="1"/>
      </xdr:nvSpPr>
      <xdr:spPr>
        <a:xfrm>
          <a:off x="174117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51" name="76 CuadroTexto">
          <a:extLst>
            <a:ext uri="{FF2B5EF4-FFF2-40B4-BE49-F238E27FC236}">
              <a16:creationId xmlns="" xmlns:a16="http://schemas.microsoft.com/office/drawing/2014/main" id="{09ECB757-1BD1-4DAA-95F3-157C92A97D62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52" name="77 CuadroTexto">
          <a:extLst>
            <a:ext uri="{FF2B5EF4-FFF2-40B4-BE49-F238E27FC236}">
              <a16:creationId xmlns="" xmlns:a16="http://schemas.microsoft.com/office/drawing/2014/main" id="{307694BA-7A3C-4E71-AB88-1664F60D79C8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53" name="78 CuadroTexto">
          <a:extLst>
            <a:ext uri="{FF2B5EF4-FFF2-40B4-BE49-F238E27FC236}">
              <a16:creationId xmlns="" xmlns:a16="http://schemas.microsoft.com/office/drawing/2014/main" id="{A931513D-C2BB-46AF-A853-EE4D49E8FDC5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54" name="79 CuadroTexto">
          <a:extLst>
            <a:ext uri="{FF2B5EF4-FFF2-40B4-BE49-F238E27FC236}">
              <a16:creationId xmlns="" xmlns:a16="http://schemas.microsoft.com/office/drawing/2014/main" id="{6404D444-7D65-4D21-9D7F-B2A0430288BC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55" name="80 CuadroTexto">
          <a:extLst>
            <a:ext uri="{FF2B5EF4-FFF2-40B4-BE49-F238E27FC236}">
              <a16:creationId xmlns="" xmlns:a16="http://schemas.microsoft.com/office/drawing/2014/main" id="{5E826B66-0453-419D-8344-BA9F2DDEB8B2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56" name="81 CuadroTexto">
          <a:extLst>
            <a:ext uri="{FF2B5EF4-FFF2-40B4-BE49-F238E27FC236}">
              <a16:creationId xmlns="" xmlns:a16="http://schemas.microsoft.com/office/drawing/2014/main" id="{D8A90DC0-F0FF-415F-8E3D-3AE60E0B6E57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57" name="82 CuadroTexto">
          <a:extLst>
            <a:ext uri="{FF2B5EF4-FFF2-40B4-BE49-F238E27FC236}">
              <a16:creationId xmlns="" xmlns:a16="http://schemas.microsoft.com/office/drawing/2014/main" id="{EB0F98F2-5286-47B8-92FB-EA1CC7FEBF6F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58" name="83 CuadroTexto">
          <a:extLst>
            <a:ext uri="{FF2B5EF4-FFF2-40B4-BE49-F238E27FC236}">
              <a16:creationId xmlns="" xmlns:a16="http://schemas.microsoft.com/office/drawing/2014/main" id="{6C8F2768-F11E-4277-AB2E-25FF8FD10C4D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59" name="84 CuadroTexto">
          <a:extLst>
            <a:ext uri="{FF2B5EF4-FFF2-40B4-BE49-F238E27FC236}">
              <a16:creationId xmlns="" xmlns:a16="http://schemas.microsoft.com/office/drawing/2014/main" id="{6D9CC451-26FF-4418-ABAF-B78E2ED72ECC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60" name="85 CuadroTexto">
          <a:extLst>
            <a:ext uri="{FF2B5EF4-FFF2-40B4-BE49-F238E27FC236}">
              <a16:creationId xmlns="" xmlns:a16="http://schemas.microsoft.com/office/drawing/2014/main" id="{3FF9B73F-CCB5-41AC-BAA5-B6C20D664225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61" name="86 CuadroTexto">
          <a:extLst>
            <a:ext uri="{FF2B5EF4-FFF2-40B4-BE49-F238E27FC236}">
              <a16:creationId xmlns="" xmlns:a16="http://schemas.microsoft.com/office/drawing/2014/main" id="{D43FC9D4-31B8-4A39-ACBD-618BBEC62A44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62" name="87 CuadroTexto">
          <a:extLst>
            <a:ext uri="{FF2B5EF4-FFF2-40B4-BE49-F238E27FC236}">
              <a16:creationId xmlns="" xmlns:a16="http://schemas.microsoft.com/office/drawing/2014/main" id="{96E721B7-6789-475D-BAAA-8D970A858A16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63" name="88 CuadroTexto">
          <a:extLst>
            <a:ext uri="{FF2B5EF4-FFF2-40B4-BE49-F238E27FC236}">
              <a16:creationId xmlns="" xmlns:a16="http://schemas.microsoft.com/office/drawing/2014/main" id="{C2C76249-2549-4E39-8EB5-2ED7029A0520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64" name="89 CuadroTexto">
          <a:extLst>
            <a:ext uri="{FF2B5EF4-FFF2-40B4-BE49-F238E27FC236}">
              <a16:creationId xmlns="" xmlns:a16="http://schemas.microsoft.com/office/drawing/2014/main" id="{9EF46176-E980-4CC1-88B2-D909C10D6717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65" name="90 CuadroTexto">
          <a:extLst>
            <a:ext uri="{FF2B5EF4-FFF2-40B4-BE49-F238E27FC236}">
              <a16:creationId xmlns="" xmlns:a16="http://schemas.microsoft.com/office/drawing/2014/main" id="{3CE24FA5-2C4D-4025-B2EA-992275A21A75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66" name="91 CuadroTexto">
          <a:extLst>
            <a:ext uri="{FF2B5EF4-FFF2-40B4-BE49-F238E27FC236}">
              <a16:creationId xmlns="" xmlns:a16="http://schemas.microsoft.com/office/drawing/2014/main" id="{D00127C9-AE57-411E-B45F-97958EAA85AA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67" name="92 CuadroTexto">
          <a:extLst>
            <a:ext uri="{FF2B5EF4-FFF2-40B4-BE49-F238E27FC236}">
              <a16:creationId xmlns="" xmlns:a16="http://schemas.microsoft.com/office/drawing/2014/main" id="{ADB8484E-2F9E-4E33-B968-8D9DF3488B4D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68" name="93 CuadroTexto">
          <a:extLst>
            <a:ext uri="{FF2B5EF4-FFF2-40B4-BE49-F238E27FC236}">
              <a16:creationId xmlns="" xmlns:a16="http://schemas.microsoft.com/office/drawing/2014/main" id="{6C09BB11-3919-4D17-BE1B-41B6CA4D75BA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69" name="94 CuadroTexto">
          <a:extLst>
            <a:ext uri="{FF2B5EF4-FFF2-40B4-BE49-F238E27FC236}">
              <a16:creationId xmlns="" xmlns:a16="http://schemas.microsoft.com/office/drawing/2014/main" id="{4A52D0CB-A3E3-4BF2-9B1D-62AC7AAE8375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70" name="95 CuadroTexto">
          <a:extLst>
            <a:ext uri="{FF2B5EF4-FFF2-40B4-BE49-F238E27FC236}">
              <a16:creationId xmlns="" xmlns:a16="http://schemas.microsoft.com/office/drawing/2014/main" id="{649A1B82-B356-4E53-84C9-1D4B8DD5AFF7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71" name="96 CuadroTexto">
          <a:extLst>
            <a:ext uri="{FF2B5EF4-FFF2-40B4-BE49-F238E27FC236}">
              <a16:creationId xmlns="" xmlns:a16="http://schemas.microsoft.com/office/drawing/2014/main" id="{3E2F707C-6108-49C5-BADE-FA58C6381EAD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72" name="97 CuadroTexto">
          <a:extLst>
            <a:ext uri="{FF2B5EF4-FFF2-40B4-BE49-F238E27FC236}">
              <a16:creationId xmlns="" xmlns:a16="http://schemas.microsoft.com/office/drawing/2014/main" id="{A86E8459-7816-4652-A6C5-7A7C0BD39C7A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73" name="98 CuadroTexto">
          <a:extLst>
            <a:ext uri="{FF2B5EF4-FFF2-40B4-BE49-F238E27FC236}">
              <a16:creationId xmlns="" xmlns:a16="http://schemas.microsoft.com/office/drawing/2014/main" id="{78AC1AD6-B5C5-4EDD-86B7-D01CC2BE857B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74" name="99 CuadroTexto">
          <a:extLst>
            <a:ext uri="{FF2B5EF4-FFF2-40B4-BE49-F238E27FC236}">
              <a16:creationId xmlns="" xmlns:a16="http://schemas.microsoft.com/office/drawing/2014/main" id="{12199B75-FBDF-4A7F-AC86-12B7D5442E1F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75" name="100 CuadroTexto">
          <a:extLst>
            <a:ext uri="{FF2B5EF4-FFF2-40B4-BE49-F238E27FC236}">
              <a16:creationId xmlns="" xmlns:a16="http://schemas.microsoft.com/office/drawing/2014/main" id="{4C2B5370-DB52-49B9-ACA2-47F69AADEBE6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76" name="101 CuadroTexto">
          <a:extLst>
            <a:ext uri="{FF2B5EF4-FFF2-40B4-BE49-F238E27FC236}">
              <a16:creationId xmlns="" xmlns:a16="http://schemas.microsoft.com/office/drawing/2014/main" id="{9AF09FAD-F4AA-44CB-A3CF-9490E2BBD32D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77" name="102 CuadroTexto">
          <a:extLst>
            <a:ext uri="{FF2B5EF4-FFF2-40B4-BE49-F238E27FC236}">
              <a16:creationId xmlns="" xmlns:a16="http://schemas.microsoft.com/office/drawing/2014/main" id="{E51962B5-4968-44D2-8E32-A7853E18A95A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78" name="103 CuadroTexto">
          <a:extLst>
            <a:ext uri="{FF2B5EF4-FFF2-40B4-BE49-F238E27FC236}">
              <a16:creationId xmlns="" xmlns:a16="http://schemas.microsoft.com/office/drawing/2014/main" id="{A2BDDBE6-6030-4A0D-97E0-4E16F4FF6FD5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79" name="104 CuadroTexto">
          <a:extLst>
            <a:ext uri="{FF2B5EF4-FFF2-40B4-BE49-F238E27FC236}">
              <a16:creationId xmlns="" xmlns:a16="http://schemas.microsoft.com/office/drawing/2014/main" id="{E851614E-C3E2-4B1D-87F0-E6D75F2BDDFA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80" name="105 CuadroTexto">
          <a:extLst>
            <a:ext uri="{FF2B5EF4-FFF2-40B4-BE49-F238E27FC236}">
              <a16:creationId xmlns="" xmlns:a16="http://schemas.microsoft.com/office/drawing/2014/main" id="{D119BE47-5022-4E42-8D9A-43C573AC99B0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81" name="106 CuadroTexto">
          <a:extLst>
            <a:ext uri="{FF2B5EF4-FFF2-40B4-BE49-F238E27FC236}">
              <a16:creationId xmlns="" xmlns:a16="http://schemas.microsoft.com/office/drawing/2014/main" id="{7BBCDAAF-4B7C-47ED-B50C-BCC1674540A5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82" name="107 CuadroTexto">
          <a:extLst>
            <a:ext uri="{FF2B5EF4-FFF2-40B4-BE49-F238E27FC236}">
              <a16:creationId xmlns="" xmlns:a16="http://schemas.microsoft.com/office/drawing/2014/main" id="{A00134F1-F557-4176-BAE9-77EE282D7954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83" name="108 CuadroTexto">
          <a:extLst>
            <a:ext uri="{FF2B5EF4-FFF2-40B4-BE49-F238E27FC236}">
              <a16:creationId xmlns="" xmlns:a16="http://schemas.microsoft.com/office/drawing/2014/main" id="{2DF6A3F1-5205-45ED-82CC-2FCDCEA920E8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84" name="109 CuadroTexto">
          <a:extLst>
            <a:ext uri="{FF2B5EF4-FFF2-40B4-BE49-F238E27FC236}">
              <a16:creationId xmlns="" xmlns:a16="http://schemas.microsoft.com/office/drawing/2014/main" id="{8D6DC52C-C336-48B1-81C8-054F0C46EE23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85" name="110 CuadroTexto">
          <a:extLst>
            <a:ext uri="{FF2B5EF4-FFF2-40B4-BE49-F238E27FC236}">
              <a16:creationId xmlns="" xmlns:a16="http://schemas.microsoft.com/office/drawing/2014/main" id="{9215D75B-16A4-48AC-8A34-18032C4D5B66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86" name="111 CuadroTexto">
          <a:extLst>
            <a:ext uri="{FF2B5EF4-FFF2-40B4-BE49-F238E27FC236}">
              <a16:creationId xmlns="" xmlns:a16="http://schemas.microsoft.com/office/drawing/2014/main" id="{C8FF501F-B8A6-4FBA-B144-C8587CE0B277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87" name="112 CuadroTexto">
          <a:extLst>
            <a:ext uri="{FF2B5EF4-FFF2-40B4-BE49-F238E27FC236}">
              <a16:creationId xmlns="" xmlns:a16="http://schemas.microsoft.com/office/drawing/2014/main" id="{C587AFCE-8C44-41E4-910C-A59A92FE56E0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88" name="113 CuadroTexto">
          <a:extLst>
            <a:ext uri="{FF2B5EF4-FFF2-40B4-BE49-F238E27FC236}">
              <a16:creationId xmlns="" xmlns:a16="http://schemas.microsoft.com/office/drawing/2014/main" id="{48210972-DD47-4629-A96D-60FDC89A2940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89" name="114 CuadroTexto">
          <a:extLst>
            <a:ext uri="{FF2B5EF4-FFF2-40B4-BE49-F238E27FC236}">
              <a16:creationId xmlns="" xmlns:a16="http://schemas.microsoft.com/office/drawing/2014/main" id="{466ABBEB-ECC5-44CA-A4D5-952613F161EE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90" name="115 CuadroTexto">
          <a:extLst>
            <a:ext uri="{FF2B5EF4-FFF2-40B4-BE49-F238E27FC236}">
              <a16:creationId xmlns="" xmlns:a16="http://schemas.microsoft.com/office/drawing/2014/main" id="{D641E48A-43E1-4178-8F06-47203EAE45AD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91" name="116 CuadroTexto">
          <a:extLst>
            <a:ext uri="{FF2B5EF4-FFF2-40B4-BE49-F238E27FC236}">
              <a16:creationId xmlns="" xmlns:a16="http://schemas.microsoft.com/office/drawing/2014/main" id="{53868878-4B25-42E6-87C9-2731DAB970C9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92" name="117 CuadroTexto">
          <a:extLst>
            <a:ext uri="{FF2B5EF4-FFF2-40B4-BE49-F238E27FC236}">
              <a16:creationId xmlns="" xmlns:a16="http://schemas.microsoft.com/office/drawing/2014/main" id="{5F8F12FB-6A3B-4DC3-AF60-F6EDA35ECAC1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93" name="118 CuadroTexto">
          <a:extLst>
            <a:ext uri="{FF2B5EF4-FFF2-40B4-BE49-F238E27FC236}">
              <a16:creationId xmlns="" xmlns:a16="http://schemas.microsoft.com/office/drawing/2014/main" id="{FF4F186B-CD39-4347-A017-DB45547F2729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94" name="119 CuadroTexto">
          <a:extLst>
            <a:ext uri="{FF2B5EF4-FFF2-40B4-BE49-F238E27FC236}">
              <a16:creationId xmlns="" xmlns:a16="http://schemas.microsoft.com/office/drawing/2014/main" id="{0D2DB8C2-56FA-432F-B70A-AF5AFAACDD1A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95" name="120 CuadroTexto">
          <a:extLst>
            <a:ext uri="{FF2B5EF4-FFF2-40B4-BE49-F238E27FC236}">
              <a16:creationId xmlns="" xmlns:a16="http://schemas.microsoft.com/office/drawing/2014/main" id="{591A9F58-C7BE-4F52-B5D0-85D68AE7B128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96" name="121 CuadroTexto">
          <a:extLst>
            <a:ext uri="{FF2B5EF4-FFF2-40B4-BE49-F238E27FC236}">
              <a16:creationId xmlns="" xmlns:a16="http://schemas.microsoft.com/office/drawing/2014/main" id="{3DF69D2D-BD09-4D19-AE3C-12A1DF55FEEE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97" name="122 CuadroTexto">
          <a:extLst>
            <a:ext uri="{FF2B5EF4-FFF2-40B4-BE49-F238E27FC236}">
              <a16:creationId xmlns="" xmlns:a16="http://schemas.microsoft.com/office/drawing/2014/main" id="{D8F049BD-9F63-45CD-A79C-EDD1507588E8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98" name="123 CuadroTexto">
          <a:extLst>
            <a:ext uri="{FF2B5EF4-FFF2-40B4-BE49-F238E27FC236}">
              <a16:creationId xmlns="" xmlns:a16="http://schemas.microsoft.com/office/drawing/2014/main" id="{99AF2D49-B855-4236-BADD-F69CBC9CA6BA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199" name="124 CuadroTexto">
          <a:extLst>
            <a:ext uri="{FF2B5EF4-FFF2-40B4-BE49-F238E27FC236}">
              <a16:creationId xmlns="" xmlns:a16="http://schemas.microsoft.com/office/drawing/2014/main" id="{60AC726E-425F-466E-A75B-9D80D6942432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00" name="125 CuadroTexto">
          <a:extLst>
            <a:ext uri="{FF2B5EF4-FFF2-40B4-BE49-F238E27FC236}">
              <a16:creationId xmlns="" xmlns:a16="http://schemas.microsoft.com/office/drawing/2014/main" id="{34986283-7FA1-4949-B12E-0D03D698C43B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01" name="126 CuadroTexto">
          <a:extLst>
            <a:ext uri="{FF2B5EF4-FFF2-40B4-BE49-F238E27FC236}">
              <a16:creationId xmlns="" xmlns:a16="http://schemas.microsoft.com/office/drawing/2014/main" id="{E23FE837-BFBB-4E88-940C-B0FCE49C40C7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02" name="127 CuadroTexto">
          <a:extLst>
            <a:ext uri="{FF2B5EF4-FFF2-40B4-BE49-F238E27FC236}">
              <a16:creationId xmlns="" xmlns:a16="http://schemas.microsoft.com/office/drawing/2014/main" id="{013B27EC-5C30-49F2-B12C-32049B3AD768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03" name="128 CuadroTexto">
          <a:extLst>
            <a:ext uri="{FF2B5EF4-FFF2-40B4-BE49-F238E27FC236}">
              <a16:creationId xmlns="" xmlns:a16="http://schemas.microsoft.com/office/drawing/2014/main" id="{95E6841D-55CC-4EE3-BD01-B240EDEED1BA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04" name="129 CuadroTexto">
          <a:extLst>
            <a:ext uri="{FF2B5EF4-FFF2-40B4-BE49-F238E27FC236}">
              <a16:creationId xmlns="" xmlns:a16="http://schemas.microsoft.com/office/drawing/2014/main" id="{149BC495-9198-451F-A929-B13D64CB4548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05" name="130 CuadroTexto">
          <a:extLst>
            <a:ext uri="{FF2B5EF4-FFF2-40B4-BE49-F238E27FC236}">
              <a16:creationId xmlns="" xmlns:a16="http://schemas.microsoft.com/office/drawing/2014/main" id="{B825A213-B2FE-41CE-9B15-7B5736E52966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06" name="131 CuadroTexto">
          <a:extLst>
            <a:ext uri="{FF2B5EF4-FFF2-40B4-BE49-F238E27FC236}">
              <a16:creationId xmlns="" xmlns:a16="http://schemas.microsoft.com/office/drawing/2014/main" id="{AE44D68C-1FA9-48A5-98E4-F28870B96E67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07" name="132 CuadroTexto">
          <a:extLst>
            <a:ext uri="{FF2B5EF4-FFF2-40B4-BE49-F238E27FC236}">
              <a16:creationId xmlns="" xmlns:a16="http://schemas.microsoft.com/office/drawing/2014/main" id="{B32637B8-A8A1-4A96-9951-57DD4EA51CB3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08" name="133 CuadroTexto">
          <a:extLst>
            <a:ext uri="{FF2B5EF4-FFF2-40B4-BE49-F238E27FC236}">
              <a16:creationId xmlns="" xmlns:a16="http://schemas.microsoft.com/office/drawing/2014/main" id="{D81E18D9-B715-4FAA-89DB-15309A3DED82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09" name="134 CuadroTexto">
          <a:extLst>
            <a:ext uri="{FF2B5EF4-FFF2-40B4-BE49-F238E27FC236}">
              <a16:creationId xmlns="" xmlns:a16="http://schemas.microsoft.com/office/drawing/2014/main" id="{2C501BBB-96D9-475C-862D-4DE851E3CB2D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10" name="135 CuadroTexto">
          <a:extLst>
            <a:ext uri="{FF2B5EF4-FFF2-40B4-BE49-F238E27FC236}">
              <a16:creationId xmlns="" xmlns:a16="http://schemas.microsoft.com/office/drawing/2014/main" id="{A8C229F4-6D1B-4B48-8985-B1A1993F3FA0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11" name="136 CuadroTexto">
          <a:extLst>
            <a:ext uri="{FF2B5EF4-FFF2-40B4-BE49-F238E27FC236}">
              <a16:creationId xmlns="" xmlns:a16="http://schemas.microsoft.com/office/drawing/2014/main" id="{4B65D66E-02DC-4513-8E82-D32837ADFD2F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12" name="137 CuadroTexto">
          <a:extLst>
            <a:ext uri="{FF2B5EF4-FFF2-40B4-BE49-F238E27FC236}">
              <a16:creationId xmlns="" xmlns:a16="http://schemas.microsoft.com/office/drawing/2014/main" id="{1C0582F6-6853-4CFD-935B-381FFCF3EC02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13" name="138 CuadroTexto">
          <a:extLst>
            <a:ext uri="{FF2B5EF4-FFF2-40B4-BE49-F238E27FC236}">
              <a16:creationId xmlns="" xmlns:a16="http://schemas.microsoft.com/office/drawing/2014/main" id="{C64CAC13-8ABF-439C-AD13-2906EE570B8D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14" name="139 CuadroTexto">
          <a:extLst>
            <a:ext uri="{FF2B5EF4-FFF2-40B4-BE49-F238E27FC236}">
              <a16:creationId xmlns="" xmlns:a16="http://schemas.microsoft.com/office/drawing/2014/main" id="{4A6D46D6-7EF4-4649-AD8C-E500EDF3D5FE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15" name="140 CuadroTexto">
          <a:extLst>
            <a:ext uri="{FF2B5EF4-FFF2-40B4-BE49-F238E27FC236}">
              <a16:creationId xmlns="" xmlns:a16="http://schemas.microsoft.com/office/drawing/2014/main" id="{E57356FF-C242-4844-8389-285062B0797A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16" name="141 CuadroTexto">
          <a:extLst>
            <a:ext uri="{FF2B5EF4-FFF2-40B4-BE49-F238E27FC236}">
              <a16:creationId xmlns="" xmlns:a16="http://schemas.microsoft.com/office/drawing/2014/main" id="{9ED27935-921E-4937-A8A7-CA962A63EC8A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17" name="142 CuadroTexto">
          <a:extLst>
            <a:ext uri="{FF2B5EF4-FFF2-40B4-BE49-F238E27FC236}">
              <a16:creationId xmlns="" xmlns:a16="http://schemas.microsoft.com/office/drawing/2014/main" id="{3D501DC1-424F-4FFE-83C5-6C3342352DE6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18" name="143 CuadroTexto">
          <a:extLst>
            <a:ext uri="{FF2B5EF4-FFF2-40B4-BE49-F238E27FC236}">
              <a16:creationId xmlns="" xmlns:a16="http://schemas.microsoft.com/office/drawing/2014/main" id="{506B0BDF-2E61-4D1A-A342-02046BDF7EDF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19" name="144 CuadroTexto">
          <a:extLst>
            <a:ext uri="{FF2B5EF4-FFF2-40B4-BE49-F238E27FC236}">
              <a16:creationId xmlns="" xmlns:a16="http://schemas.microsoft.com/office/drawing/2014/main" id="{30E86881-5815-4E44-813A-45167EF914B8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20" name="145 CuadroTexto">
          <a:extLst>
            <a:ext uri="{FF2B5EF4-FFF2-40B4-BE49-F238E27FC236}">
              <a16:creationId xmlns="" xmlns:a16="http://schemas.microsoft.com/office/drawing/2014/main" id="{264DDAC6-F2C7-47E1-A2B2-3DE7EE0D66E6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21" name="146 CuadroTexto">
          <a:extLst>
            <a:ext uri="{FF2B5EF4-FFF2-40B4-BE49-F238E27FC236}">
              <a16:creationId xmlns="" xmlns:a16="http://schemas.microsoft.com/office/drawing/2014/main" id="{8AF8711E-776B-45F3-A5FC-5792C6128C1D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22" name="147 CuadroTexto">
          <a:extLst>
            <a:ext uri="{FF2B5EF4-FFF2-40B4-BE49-F238E27FC236}">
              <a16:creationId xmlns="" xmlns:a16="http://schemas.microsoft.com/office/drawing/2014/main" id="{6E8A785B-EF7D-4F38-8FE0-36EF139D9B34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223</xdr:row>
      <xdr:rowOff>0</xdr:rowOff>
    </xdr:from>
    <xdr:ext cx="184731" cy="264560"/>
    <xdr:sp macro="" textlink="">
      <xdr:nvSpPr>
        <xdr:cNvPr id="223" name="148 CuadroTexto">
          <a:extLst>
            <a:ext uri="{FF2B5EF4-FFF2-40B4-BE49-F238E27FC236}">
              <a16:creationId xmlns="" xmlns:a16="http://schemas.microsoft.com/office/drawing/2014/main" id="{032BC716-0AE0-46D9-A94E-46796549F9A7}"/>
            </a:ext>
          </a:extLst>
        </xdr:cNvPr>
        <xdr:cNvSpPr txBox="1"/>
      </xdr:nvSpPr>
      <xdr:spPr>
        <a:xfrm>
          <a:off x="174117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150" name="3 CuadroTexto">
          <a:extLst>
            <a:ext uri="{FF2B5EF4-FFF2-40B4-BE49-F238E27FC236}">
              <a16:creationId xmlns="" xmlns:a16="http://schemas.microsoft.com/office/drawing/2014/main" id="{F558DF9B-F9F7-46D8-85EA-B6A02DD8AE9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24" name="4 CuadroTexto">
          <a:extLst>
            <a:ext uri="{FF2B5EF4-FFF2-40B4-BE49-F238E27FC236}">
              <a16:creationId xmlns="" xmlns:a16="http://schemas.microsoft.com/office/drawing/2014/main" id="{1BB75E8F-9A8E-4265-A9B7-4377775E905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25" name="5 CuadroTexto">
          <a:extLst>
            <a:ext uri="{FF2B5EF4-FFF2-40B4-BE49-F238E27FC236}">
              <a16:creationId xmlns="" xmlns:a16="http://schemas.microsoft.com/office/drawing/2014/main" id="{E2E6F2CE-3773-49E2-AA5E-087738AEED2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26" name="6 CuadroTexto">
          <a:extLst>
            <a:ext uri="{FF2B5EF4-FFF2-40B4-BE49-F238E27FC236}">
              <a16:creationId xmlns="" xmlns:a16="http://schemas.microsoft.com/office/drawing/2014/main" id="{2C6AE3E1-3E5B-406C-BB07-DB8E741EBF2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27" name="7 CuadroTexto">
          <a:extLst>
            <a:ext uri="{FF2B5EF4-FFF2-40B4-BE49-F238E27FC236}">
              <a16:creationId xmlns="" xmlns:a16="http://schemas.microsoft.com/office/drawing/2014/main" id="{0FE6FEF8-1CE3-40A2-AD71-A022707CDA9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28" name="8 CuadroTexto">
          <a:extLst>
            <a:ext uri="{FF2B5EF4-FFF2-40B4-BE49-F238E27FC236}">
              <a16:creationId xmlns="" xmlns:a16="http://schemas.microsoft.com/office/drawing/2014/main" id="{4740F395-07A6-401D-937E-5FCFA654868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29" name="9 CuadroTexto">
          <a:extLst>
            <a:ext uri="{FF2B5EF4-FFF2-40B4-BE49-F238E27FC236}">
              <a16:creationId xmlns="" xmlns:a16="http://schemas.microsoft.com/office/drawing/2014/main" id="{662918D7-7DD1-4B77-8682-C87880939E9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30" name="10 CuadroTexto">
          <a:extLst>
            <a:ext uri="{FF2B5EF4-FFF2-40B4-BE49-F238E27FC236}">
              <a16:creationId xmlns="" xmlns:a16="http://schemas.microsoft.com/office/drawing/2014/main" id="{40261FA2-FE12-4EF7-A449-ACC58BC9EF6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31" name="11 CuadroTexto">
          <a:extLst>
            <a:ext uri="{FF2B5EF4-FFF2-40B4-BE49-F238E27FC236}">
              <a16:creationId xmlns="" xmlns:a16="http://schemas.microsoft.com/office/drawing/2014/main" id="{5B53AC75-1384-4F6E-B6A8-54D8A3E384B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32" name="12 CuadroTexto">
          <a:extLst>
            <a:ext uri="{FF2B5EF4-FFF2-40B4-BE49-F238E27FC236}">
              <a16:creationId xmlns="" xmlns:a16="http://schemas.microsoft.com/office/drawing/2014/main" id="{65F001F0-373E-40CF-808D-6B7F79B2641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33" name="13 CuadroTexto">
          <a:extLst>
            <a:ext uri="{FF2B5EF4-FFF2-40B4-BE49-F238E27FC236}">
              <a16:creationId xmlns="" xmlns:a16="http://schemas.microsoft.com/office/drawing/2014/main" id="{28B66B40-17E4-43B8-81EE-E8EC185AA91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34" name="14 CuadroTexto">
          <a:extLst>
            <a:ext uri="{FF2B5EF4-FFF2-40B4-BE49-F238E27FC236}">
              <a16:creationId xmlns="" xmlns:a16="http://schemas.microsoft.com/office/drawing/2014/main" id="{18626771-ADB1-4E0C-BBCC-73FB238649F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35" name="15 CuadroTexto">
          <a:extLst>
            <a:ext uri="{FF2B5EF4-FFF2-40B4-BE49-F238E27FC236}">
              <a16:creationId xmlns="" xmlns:a16="http://schemas.microsoft.com/office/drawing/2014/main" id="{88DCAD4C-68D9-4864-A876-343AC2FBF29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36" name="16 CuadroTexto">
          <a:extLst>
            <a:ext uri="{FF2B5EF4-FFF2-40B4-BE49-F238E27FC236}">
              <a16:creationId xmlns="" xmlns:a16="http://schemas.microsoft.com/office/drawing/2014/main" id="{045556CB-C4C1-456A-82DD-5F10148C8E5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37" name="17 CuadroTexto">
          <a:extLst>
            <a:ext uri="{FF2B5EF4-FFF2-40B4-BE49-F238E27FC236}">
              <a16:creationId xmlns="" xmlns:a16="http://schemas.microsoft.com/office/drawing/2014/main" id="{A3CD4C0B-B15C-4A00-A2B4-79AEE5193DE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38" name="18 CuadroTexto">
          <a:extLst>
            <a:ext uri="{FF2B5EF4-FFF2-40B4-BE49-F238E27FC236}">
              <a16:creationId xmlns="" xmlns:a16="http://schemas.microsoft.com/office/drawing/2014/main" id="{A77CDCB4-548B-4615-B8AB-C83C6F28C2C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39" name="19 CuadroTexto">
          <a:extLst>
            <a:ext uri="{FF2B5EF4-FFF2-40B4-BE49-F238E27FC236}">
              <a16:creationId xmlns="" xmlns:a16="http://schemas.microsoft.com/office/drawing/2014/main" id="{35A5D35B-93BC-44E7-A774-45AF7ADB13C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40" name="20 CuadroTexto">
          <a:extLst>
            <a:ext uri="{FF2B5EF4-FFF2-40B4-BE49-F238E27FC236}">
              <a16:creationId xmlns="" xmlns:a16="http://schemas.microsoft.com/office/drawing/2014/main" id="{92157A29-2548-4889-9F90-A963263E61C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41" name="21 CuadroTexto">
          <a:extLst>
            <a:ext uri="{FF2B5EF4-FFF2-40B4-BE49-F238E27FC236}">
              <a16:creationId xmlns="" xmlns:a16="http://schemas.microsoft.com/office/drawing/2014/main" id="{10CDB0DC-DBFE-4360-B9AB-8D0BBE6ADBF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42" name="22 CuadroTexto">
          <a:extLst>
            <a:ext uri="{FF2B5EF4-FFF2-40B4-BE49-F238E27FC236}">
              <a16:creationId xmlns="" xmlns:a16="http://schemas.microsoft.com/office/drawing/2014/main" id="{D5F0916F-6845-4FF1-B8FA-50392F16731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43" name="23 CuadroTexto">
          <a:extLst>
            <a:ext uri="{FF2B5EF4-FFF2-40B4-BE49-F238E27FC236}">
              <a16:creationId xmlns="" xmlns:a16="http://schemas.microsoft.com/office/drawing/2014/main" id="{48FBA191-25F3-435D-ABB9-632BD706FC1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44" name="24 CuadroTexto">
          <a:extLst>
            <a:ext uri="{FF2B5EF4-FFF2-40B4-BE49-F238E27FC236}">
              <a16:creationId xmlns="" xmlns:a16="http://schemas.microsoft.com/office/drawing/2014/main" id="{63A48E2E-EF20-48C9-AE28-8C775EE3FE2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45" name="25 CuadroTexto">
          <a:extLst>
            <a:ext uri="{FF2B5EF4-FFF2-40B4-BE49-F238E27FC236}">
              <a16:creationId xmlns="" xmlns:a16="http://schemas.microsoft.com/office/drawing/2014/main" id="{2490DEBE-B109-407C-B83C-CFE7B94870C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46" name="26 CuadroTexto">
          <a:extLst>
            <a:ext uri="{FF2B5EF4-FFF2-40B4-BE49-F238E27FC236}">
              <a16:creationId xmlns="" xmlns:a16="http://schemas.microsoft.com/office/drawing/2014/main" id="{DCD991F6-A0EF-470E-A17F-8190053EFE9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47" name="27 CuadroTexto">
          <a:extLst>
            <a:ext uri="{FF2B5EF4-FFF2-40B4-BE49-F238E27FC236}">
              <a16:creationId xmlns="" xmlns:a16="http://schemas.microsoft.com/office/drawing/2014/main" id="{E77AD2B0-7D0B-40F0-97F2-D16A9AC5722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48" name="28 CuadroTexto">
          <a:extLst>
            <a:ext uri="{FF2B5EF4-FFF2-40B4-BE49-F238E27FC236}">
              <a16:creationId xmlns="" xmlns:a16="http://schemas.microsoft.com/office/drawing/2014/main" id="{519B0B84-ECAE-46C7-B97C-6CB8A8AD864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49" name="29 CuadroTexto">
          <a:extLst>
            <a:ext uri="{FF2B5EF4-FFF2-40B4-BE49-F238E27FC236}">
              <a16:creationId xmlns="" xmlns:a16="http://schemas.microsoft.com/office/drawing/2014/main" id="{FDFC6219-8ADA-44A1-B4B3-D0235DA8C12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50" name="30 CuadroTexto">
          <a:extLst>
            <a:ext uri="{FF2B5EF4-FFF2-40B4-BE49-F238E27FC236}">
              <a16:creationId xmlns="" xmlns:a16="http://schemas.microsoft.com/office/drawing/2014/main" id="{493DF22B-8881-442B-AFD2-3E9B6989B13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51" name="31 CuadroTexto">
          <a:extLst>
            <a:ext uri="{FF2B5EF4-FFF2-40B4-BE49-F238E27FC236}">
              <a16:creationId xmlns="" xmlns:a16="http://schemas.microsoft.com/office/drawing/2014/main" id="{27F7D8F2-7368-46F2-A7E9-683E0371384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52" name="32 CuadroTexto">
          <a:extLst>
            <a:ext uri="{FF2B5EF4-FFF2-40B4-BE49-F238E27FC236}">
              <a16:creationId xmlns="" xmlns:a16="http://schemas.microsoft.com/office/drawing/2014/main" id="{D9D135A0-2D5C-44E0-A380-49AF2379931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53" name="33 CuadroTexto">
          <a:extLst>
            <a:ext uri="{FF2B5EF4-FFF2-40B4-BE49-F238E27FC236}">
              <a16:creationId xmlns="" xmlns:a16="http://schemas.microsoft.com/office/drawing/2014/main" id="{5E9D190D-7FF8-421F-91F5-69EDCF43631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54" name="34 CuadroTexto">
          <a:extLst>
            <a:ext uri="{FF2B5EF4-FFF2-40B4-BE49-F238E27FC236}">
              <a16:creationId xmlns="" xmlns:a16="http://schemas.microsoft.com/office/drawing/2014/main" id="{1EBF00BF-E177-40F8-891F-361B73A34B3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55" name="35 CuadroTexto">
          <a:extLst>
            <a:ext uri="{FF2B5EF4-FFF2-40B4-BE49-F238E27FC236}">
              <a16:creationId xmlns="" xmlns:a16="http://schemas.microsoft.com/office/drawing/2014/main" id="{84012F76-9EC1-44FE-9BC6-3DD5E5DBC77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56" name="36 CuadroTexto">
          <a:extLst>
            <a:ext uri="{FF2B5EF4-FFF2-40B4-BE49-F238E27FC236}">
              <a16:creationId xmlns="" xmlns:a16="http://schemas.microsoft.com/office/drawing/2014/main" id="{E2E3C850-07ED-444F-AA3B-52794A30AEC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57" name="37 CuadroTexto">
          <a:extLst>
            <a:ext uri="{FF2B5EF4-FFF2-40B4-BE49-F238E27FC236}">
              <a16:creationId xmlns="" xmlns:a16="http://schemas.microsoft.com/office/drawing/2014/main" id="{215E6149-4C77-44A6-97FF-AD61F0B2EE9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58" name="38 CuadroTexto">
          <a:extLst>
            <a:ext uri="{FF2B5EF4-FFF2-40B4-BE49-F238E27FC236}">
              <a16:creationId xmlns="" xmlns:a16="http://schemas.microsoft.com/office/drawing/2014/main" id="{E6EA68C1-4967-4B44-A267-707DC749AA0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59" name="39 CuadroTexto">
          <a:extLst>
            <a:ext uri="{FF2B5EF4-FFF2-40B4-BE49-F238E27FC236}">
              <a16:creationId xmlns="" xmlns:a16="http://schemas.microsoft.com/office/drawing/2014/main" id="{355917A5-8EF4-4584-8652-E02BE016621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60" name="40 CuadroTexto">
          <a:extLst>
            <a:ext uri="{FF2B5EF4-FFF2-40B4-BE49-F238E27FC236}">
              <a16:creationId xmlns="" xmlns:a16="http://schemas.microsoft.com/office/drawing/2014/main" id="{2D810995-A359-4162-8306-9DD33CB73A7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61" name="41 CuadroTexto">
          <a:extLst>
            <a:ext uri="{FF2B5EF4-FFF2-40B4-BE49-F238E27FC236}">
              <a16:creationId xmlns="" xmlns:a16="http://schemas.microsoft.com/office/drawing/2014/main" id="{25BB43D5-7E15-4681-8B4A-B094FFF55F9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62" name="42 CuadroTexto">
          <a:extLst>
            <a:ext uri="{FF2B5EF4-FFF2-40B4-BE49-F238E27FC236}">
              <a16:creationId xmlns="" xmlns:a16="http://schemas.microsoft.com/office/drawing/2014/main" id="{47FCE86A-FB8A-44E0-8392-6502B52FD67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63" name="43 CuadroTexto">
          <a:extLst>
            <a:ext uri="{FF2B5EF4-FFF2-40B4-BE49-F238E27FC236}">
              <a16:creationId xmlns="" xmlns:a16="http://schemas.microsoft.com/office/drawing/2014/main" id="{1D486860-2C23-4F42-8AFB-6B3D0C0C943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64" name="44 CuadroTexto">
          <a:extLst>
            <a:ext uri="{FF2B5EF4-FFF2-40B4-BE49-F238E27FC236}">
              <a16:creationId xmlns="" xmlns:a16="http://schemas.microsoft.com/office/drawing/2014/main" id="{D6A0C5B1-8BA3-4388-B073-B5DB66CD238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65" name="45 CuadroTexto">
          <a:extLst>
            <a:ext uri="{FF2B5EF4-FFF2-40B4-BE49-F238E27FC236}">
              <a16:creationId xmlns="" xmlns:a16="http://schemas.microsoft.com/office/drawing/2014/main" id="{980E4FD1-1AEC-42CA-B0B5-BB03FBF18F8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66" name="46 CuadroTexto">
          <a:extLst>
            <a:ext uri="{FF2B5EF4-FFF2-40B4-BE49-F238E27FC236}">
              <a16:creationId xmlns="" xmlns:a16="http://schemas.microsoft.com/office/drawing/2014/main" id="{4EF61EC1-9A98-482C-A499-056F5D36D9F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67" name="47 CuadroTexto">
          <a:extLst>
            <a:ext uri="{FF2B5EF4-FFF2-40B4-BE49-F238E27FC236}">
              <a16:creationId xmlns="" xmlns:a16="http://schemas.microsoft.com/office/drawing/2014/main" id="{55ADA74F-4E4F-48A2-8E11-73D71E62452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68" name="48 CuadroTexto">
          <a:extLst>
            <a:ext uri="{FF2B5EF4-FFF2-40B4-BE49-F238E27FC236}">
              <a16:creationId xmlns="" xmlns:a16="http://schemas.microsoft.com/office/drawing/2014/main" id="{3870AEFF-61A0-4880-B8FE-493451F6D6E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69" name="49 CuadroTexto">
          <a:extLst>
            <a:ext uri="{FF2B5EF4-FFF2-40B4-BE49-F238E27FC236}">
              <a16:creationId xmlns="" xmlns:a16="http://schemas.microsoft.com/office/drawing/2014/main" id="{D9C8CDB4-DEC8-49A7-A9CB-F473F20ACF9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70" name="50 CuadroTexto">
          <a:extLst>
            <a:ext uri="{FF2B5EF4-FFF2-40B4-BE49-F238E27FC236}">
              <a16:creationId xmlns="" xmlns:a16="http://schemas.microsoft.com/office/drawing/2014/main" id="{D8F01920-87C8-4DED-82CF-81A2A2F4F68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71" name="51 CuadroTexto">
          <a:extLst>
            <a:ext uri="{FF2B5EF4-FFF2-40B4-BE49-F238E27FC236}">
              <a16:creationId xmlns="" xmlns:a16="http://schemas.microsoft.com/office/drawing/2014/main" id="{95F610FB-FFCB-4F91-99D1-6F2DADE6539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72" name="52 CuadroTexto">
          <a:extLst>
            <a:ext uri="{FF2B5EF4-FFF2-40B4-BE49-F238E27FC236}">
              <a16:creationId xmlns="" xmlns:a16="http://schemas.microsoft.com/office/drawing/2014/main" id="{F77AD2F5-9E28-4579-A55A-CA7230710E3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73" name="53 CuadroTexto">
          <a:extLst>
            <a:ext uri="{FF2B5EF4-FFF2-40B4-BE49-F238E27FC236}">
              <a16:creationId xmlns="" xmlns:a16="http://schemas.microsoft.com/office/drawing/2014/main" id="{02E86D5C-58BA-4ED3-BB60-460961896A6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74" name="54 CuadroTexto">
          <a:extLst>
            <a:ext uri="{FF2B5EF4-FFF2-40B4-BE49-F238E27FC236}">
              <a16:creationId xmlns="" xmlns:a16="http://schemas.microsoft.com/office/drawing/2014/main" id="{280DB69C-6A1D-497D-A142-0CCB09D54C3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75" name="55 CuadroTexto">
          <a:extLst>
            <a:ext uri="{FF2B5EF4-FFF2-40B4-BE49-F238E27FC236}">
              <a16:creationId xmlns="" xmlns:a16="http://schemas.microsoft.com/office/drawing/2014/main" id="{FE7D46D0-D081-4F0E-9CD3-A87A9152FF3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76" name="56 CuadroTexto">
          <a:extLst>
            <a:ext uri="{FF2B5EF4-FFF2-40B4-BE49-F238E27FC236}">
              <a16:creationId xmlns="" xmlns:a16="http://schemas.microsoft.com/office/drawing/2014/main" id="{0E65177D-E413-481A-8CBC-A6BB6ED98D9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77" name="57 CuadroTexto">
          <a:extLst>
            <a:ext uri="{FF2B5EF4-FFF2-40B4-BE49-F238E27FC236}">
              <a16:creationId xmlns="" xmlns:a16="http://schemas.microsoft.com/office/drawing/2014/main" id="{DCD10F29-FB0C-4226-8899-4710EC1E12A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78" name="58 CuadroTexto">
          <a:extLst>
            <a:ext uri="{FF2B5EF4-FFF2-40B4-BE49-F238E27FC236}">
              <a16:creationId xmlns="" xmlns:a16="http://schemas.microsoft.com/office/drawing/2014/main" id="{D1F66ECF-4317-488D-8817-3C7C5044A4A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79" name="59 CuadroTexto">
          <a:extLst>
            <a:ext uri="{FF2B5EF4-FFF2-40B4-BE49-F238E27FC236}">
              <a16:creationId xmlns="" xmlns:a16="http://schemas.microsoft.com/office/drawing/2014/main" id="{A2907987-565A-4813-BC84-3195DDC2B97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80" name="60 CuadroTexto">
          <a:extLst>
            <a:ext uri="{FF2B5EF4-FFF2-40B4-BE49-F238E27FC236}">
              <a16:creationId xmlns="" xmlns:a16="http://schemas.microsoft.com/office/drawing/2014/main" id="{4FFEC793-5978-4113-BC43-934BE4BCAAF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81" name="61 CuadroTexto">
          <a:extLst>
            <a:ext uri="{FF2B5EF4-FFF2-40B4-BE49-F238E27FC236}">
              <a16:creationId xmlns="" xmlns:a16="http://schemas.microsoft.com/office/drawing/2014/main" id="{BDBD90EE-D0EA-4CE2-9B2E-00D460440D4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82" name="62 CuadroTexto">
          <a:extLst>
            <a:ext uri="{FF2B5EF4-FFF2-40B4-BE49-F238E27FC236}">
              <a16:creationId xmlns="" xmlns:a16="http://schemas.microsoft.com/office/drawing/2014/main" id="{7201F6BD-3B7B-423C-A8AB-C2DE6964C00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83" name="63 CuadroTexto">
          <a:extLst>
            <a:ext uri="{FF2B5EF4-FFF2-40B4-BE49-F238E27FC236}">
              <a16:creationId xmlns="" xmlns:a16="http://schemas.microsoft.com/office/drawing/2014/main" id="{2047B67D-ED6C-4159-8FD9-BAD9D073B35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84" name="64 CuadroTexto">
          <a:extLst>
            <a:ext uri="{FF2B5EF4-FFF2-40B4-BE49-F238E27FC236}">
              <a16:creationId xmlns="" xmlns:a16="http://schemas.microsoft.com/office/drawing/2014/main" id="{617071D3-519F-4258-9655-F70E24B5D3E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85" name="65 CuadroTexto">
          <a:extLst>
            <a:ext uri="{FF2B5EF4-FFF2-40B4-BE49-F238E27FC236}">
              <a16:creationId xmlns="" xmlns:a16="http://schemas.microsoft.com/office/drawing/2014/main" id="{7DBEFBCB-F727-4A59-B80B-F39E48E31C5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86" name="66 CuadroTexto">
          <a:extLst>
            <a:ext uri="{FF2B5EF4-FFF2-40B4-BE49-F238E27FC236}">
              <a16:creationId xmlns="" xmlns:a16="http://schemas.microsoft.com/office/drawing/2014/main" id="{FF70CF1D-D8A6-475F-BDAC-8F8CD047022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87" name="67 CuadroTexto">
          <a:extLst>
            <a:ext uri="{FF2B5EF4-FFF2-40B4-BE49-F238E27FC236}">
              <a16:creationId xmlns="" xmlns:a16="http://schemas.microsoft.com/office/drawing/2014/main" id="{8F42CDF1-D329-4883-8621-5AB85EFA656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88" name="68 CuadroTexto">
          <a:extLst>
            <a:ext uri="{FF2B5EF4-FFF2-40B4-BE49-F238E27FC236}">
              <a16:creationId xmlns="" xmlns:a16="http://schemas.microsoft.com/office/drawing/2014/main" id="{C162BB91-A76E-44C4-A92D-9C00B96E126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89" name="69 CuadroTexto">
          <a:extLst>
            <a:ext uri="{FF2B5EF4-FFF2-40B4-BE49-F238E27FC236}">
              <a16:creationId xmlns="" xmlns:a16="http://schemas.microsoft.com/office/drawing/2014/main" id="{F514AF72-937E-4082-91FD-4ADB3231990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90" name="70 CuadroTexto">
          <a:extLst>
            <a:ext uri="{FF2B5EF4-FFF2-40B4-BE49-F238E27FC236}">
              <a16:creationId xmlns="" xmlns:a16="http://schemas.microsoft.com/office/drawing/2014/main" id="{5ABB878D-5C1E-4776-8D55-A5737B79D9B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91" name="71 CuadroTexto">
          <a:extLst>
            <a:ext uri="{FF2B5EF4-FFF2-40B4-BE49-F238E27FC236}">
              <a16:creationId xmlns="" xmlns:a16="http://schemas.microsoft.com/office/drawing/2014/main" id="{4CCC2151-B966-4077-9771-FAEDAF6F674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92" name="72 CuadroTexto">
          <a:extLst>
            <a:ext uri="{FF2B5EF4-FFF2-40B4-BE49-F238E27FC236}">
              <a16:creationId xmlns="" xmlns:a16="http://schemas.microsoft.com/office/drawing/2014/main" id="{405BB1B4-61D5-41EF-BA5B-21CC278B825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93" name="73 CuadroTexto">
          <a:extLst>
            <a:ext uri="{FF2B5EF4-FFF2-40B4-BE49-F238E27FC236}">
              <a16:creationId xmlns="" xmlns:a16="http://schemas.microsoft.com/office/drawing/2014/main" id="{A488ABCA-10D5-448A-A9E2-19E2509362D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94" name="74 CuadroTexto">
          <a:extLst>
            <a:ext uri="{FF2B5EF4-FFF2-40B4-BE49-F238E27FC236}">
              <a16:creationId xmlns="" xmlns:a16="http://schemas.microsoft.com/office/drawing/2014/main" id="{DD919053-7625-40B6-B621-CA854B2FA14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65</xdr:row>
      <xdr:rowOff>0</xdr:rowOff>
    </xdr:from>
    <xdr:ext cx="184731" cy="264560"/>
    <xdr:sp macro="" textlink="">
      <xdr:nvSpPr>
        <xdr:cNvPr id="295" name="75 CuadroTexto">
          <a:extLst>
            <a:ext uri="{FF2B5EF4-FFF2-40B4-BE49-F238E27FC236}">
              <a16:creationId xmlns="" xmlns:a16="http://schemas.microsoft.com/office/drawing/2014/main" id="{9FC027EE-4B06-4D26-89A3-050213D507A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296" name="3 CuadroTexto">
          <a:extLst>
            <a:ext uri="{FF2B5EF4-FFF2-40B4-BE49-F238E27FC236}">
              <a16:creationId xmlns="" xmlns:a16="http://schemas.microsoft.com/office/drawing/2014/main" id="{E6EB5524-FD43-43F6-9DF0-5DCE37D28F4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297" name="4 CuadroTexto">
          <a:extLst>
            <a:ext uri="{FF2B5EF4-FFF2-40B4-BE49-F238E27FC236}">
              <a16:creationId xmlns="" xmlns:a16="http://schemas.microsoft.com/office/drawing/2014/main" id="{9DF13F08-371A-445A-9513-2C5EF13247D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298" name="5 CuadroTexto">
          <a:extLst>
            <a:ext uri="{FF2B5EF4-FFF2-40B4-BE49-F238E27FC236}">
              <a16:creationId xmlns="" xmlns:a16="http://schemas.microsoft.com/office/drawing/2014/main" id="{5390D115-EE35-46F4-BD90-B3A1A191F00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299" name="6 CuadroTexto">
          <a:extLst>
            <a:ext uri="{FF2B5EF4-FFF2-40B4-BE49-F238E27FC236}">
              <a16:creationId xmlns="" xmlns:a16="http://schemas.microsoft.com/office/drawing/2014/main" id="{3D5F0B65-53B6-445C-BFB1-B76D24AD1FD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00" name="7 CuadroTexto">
          <a:extLst>
            <a:ext uri="{FF2B5EF4-FFF2-40B4-BE49-F238E27FC236}">
              <a16:creationId xmlns="" xmlns:a16="http://schemas.microsoft.com/office/drawing/2014/main" id="{4E2A7C9F-E8A1-4927-AACB-C68975580F7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01" name="8 CuadroTexto">
          <a:extLst>
            <a:ext uri="{FF2B5EF4-FFF2-40B4-BE49-F238E27FC236}">
              <a16:creationId xmlns="" xmlns:a16="http://schemas.microsoft.com/office/drawing/2014/main" id="{780F734B-532F-49C0-B538-7F683EF4811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02" name="9 CuadroTexto">
          <a:extLst>
            <a:ext uri="{FF2B5EF4-FFF2-40B4-BE49-F238E27FC236}">
              <a16:creationId xmlns="" xmlns:a16="http://schemas.microsoft.com/office/drawing/2014/main" id="{C491EC99-8FE0-4E9D-8871-637F8DFE651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03" name="10 CuadroTexto">
          <a:extLst>
            <a:ext uri="{FF2B5EF4-FFF2-40B4-BE49-F238E27FC236}">
              <a16:creationId xmlns="" xmlns:a16="http://schemas.microsoft.com/office/drawing/2014/main" id="{F226C74E-6FC3-4EBB-9B7B-3BA83E1BBF4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04" name="11 CuadroTexto">
          <a:extLst>
            <a:ext uri="{FF2B5EF4-FFF2-40B4-BE49-F238E27FC236}">
              <a16:creationId xmlns="" xmlns:a16="http://schemas.microsoft.com/office/drawing/2014/main" id="{CE606AFD-193C-41F8-A910-B4FD6F24EE2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05" name="12 CuadroTexto">
          <a:extLst>
            <a:ext uri="{FF2B5EF4-FFF2-40B4-BE49-F238E27FC236}">
              <a16:creationId xmlns="" xmlns:a16="http://schemas.microsoft.com/office/drawing/2014/main" id="{272BC394-2D4C-42BD-93A5-6027E858FD7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06" name="13 CuadroTexto">
          <a:extLst>
            <a:ext uri="{FF2B5EF4-FFF2-40B4-BE49-F238E27FC236}">
              <a16:creationId xmlns="" xmlns:a16="http://schemas.microsoft.com/office/drawing/2014/main" id="{68426198-C33A-4046-BA60-191E8F907A5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07" name="14 CuadroTexto">
          <a:extLst>
            <a:ext uri="{FF2B5EF4-FFF2-40B4-BE49-F238E27FC236}">
              <a16:creationId xmlns="" xmlns:a16="http://schemas.microsoft.com/office/drawing/2014/main" id="{CAEE5C16-02AD-47F3-BF51-1623E3ED2AD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08" name="15 CuadroTexto">
          <a:extLst>
            <a:ext uri="{FF2B5EF4-FFF2-40B4-BE49-F238E27FC236}">
              <a16:creationId xmlns="" xmlns:a16="http://schemas.microsoft.com/office/drawing/2014/main" id="{B89F11B1-861B-4B0F-B34E-13FB00D293C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09" name="16 CuadroTexto">
          <a:extLst>
            <a:ext uri="{FF2B5EF4-FFF2-40B4-BE49-F238E27FC236}">
              <a16:creationId xmlns="" xmlns:a16="http://schemas.microsoft.com/office/drawing/2014/main" id="{0737AE25-607A-4BBE-88BE-E615792DF1A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10" name="17 CuadroTexto">
          <a:extLst>
            <a:ext uri="{FF2B5EF4-FFF2-40B4-BE49-F238E27FC236}">
              <a16:creationId xmlns="" xmlns:a16="http://schemas.microsoft.com/office/drawing/2014/main" id="{E234609D-7665-499B-8006-CFD3686091B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11" name="18 CuadroTexto">
          <a:extLst>
            <a:ext uri="{FF2B5EF4-FFF2-40B4-BE49-F238E27FC236}">
              <a16:creationId xmlns="" xmlns:a16="http://schemas.microsoft.com/office/drawing/2014/main" id="{FC9968F1-56C4-4625-84EE-88E4A0E2026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12" name="19 CuadroTexto">
          <a:extLst>
            <a:ext uri="{FF2B5EF4-FFF2-40B4-BE49-F238E27FC236}">
              <a16:creationId xmlns="" xmlns:a16="http://schemas.microsoft.com/office/drawing/2014/main" id="{CA09C5EB-24D9-43E5-852A-BE702CF9789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13" name="20 CuadroTexto">
          <a:extLst>
            <a:ext uri="{FF2B5EF4-FFF2-40B4-BE49-F238E27FC236}">
              <a16:creationId xmlns="" xmlns:a16="http://schemas.microsoft.com/office/drawing/2014/main" id="{8EC1BDF3-4500-479E-938F-DE67F1A1A72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14" name="21 CuadroTexto">
          <a:extLst>
            <a:ext uri="{FF2B5EF4-FFF2-40B4-BE49-F238E27FC236}">
              <a16:creationId xmlns="" xmlns:a16="http://schemas.microsoft.com/office/drawing/2014/main" id="{F0036B8C-30F0-4548-9630-B26C07C58A3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15" name="22 CuadroTexto">
          <a:extLst>
            <a:ext uri="{FF2B5EF4-FFF2-40B4-BE49-F238E27FC236}">
              <a16:creationId xmlns="" xmlns:a16="http://schemas.microsoft.com/office/drawing/2014/main" id="{A1E26F74-13DD-4BDE-A9C9-1BDC30047E8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16" name="23 CuadroTexto">
          <a:extLst>
            <a:ext uri="{FF2B5EF4-FFF2-40B4-BE49-F238E27FC236}">
              <a16:creationId xmlns="" xmlns:a16="http://schemas.microsoft.com/office/drawing/2014/main" id="{2CB7768E-41FF-4097-AC8B-B201DC19795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17" name="24 CuadroTexto">
          <a:extLst>
            <a:ext uri="{FF2B5EF4-FFF2-40B4-BE49-F238E27FC236}">
              <a16:creationId xmlns="" xmlns:a16="http://schemas.microsoft.com/office/drawing/2014/main" id="{52157089-1F61-41C6-9507-23E79D2424E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18" name="25 CuadroTexto">
          <a:extLst>
            <a:ext uri="{FF2B5EF4-FFF2-40B4-BE49-F238E27FC236}">
              <a16:creationId xmlns="" xmlns:a16="http://schemas.microsoft.com/office/drawing/2014/main" id="{1241CC32-F4D4-4847-92C0-5C9B8C525B3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19" name="26 CuadroTexto">
          <a:extLst>
            <a:ext uri="{FF2B5EF4-FFF2-40B4-BE49-F238E27FC236}">
              <a16:creationId xmlns="" xmlns:a16="http://schemas.microsoft.com/office/drawing/2014/main" id="{AB8CBA65-E55A-4881-A06D-DF625F74445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20" name="27 CuadroTexto">
          <a:extLst>
            <a:ext uri="{FF2B5EF4-FFF2-40B4-BE49-F238E27FC236}">
              <a16:creationId xmlns="" xmlns:a16="http://schemas.microsoft.com/office/drawing/2014/main" id="{0E7C5E23-BF7B-4407-977D-E433A854477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21" name="28 CuadroTexto">
          <a:extLst>
            <a:ext uri="{FF2B5EF4-FFF2-40B4-BE49-F238E27FC236}">
              <a16:creationId xmlns="" xmlns:a16="http://schemas.microsoft.com/office/drawing/2014/main" id="{F0F41142-D097-4109-9C5B-9DEC2B28EE9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22" name="29 CuadroTexto">
          <a:extLst>
            <a:ext uri="{FF2B5EF4-FFF2-40B4-BE49-F238E27FC236}">
              <a16:creationId xmlns="" xmlns:a16="http://schemas.microsoft.com/office/drawing/2014/main" id="{00A603F3-45D8-45FD-A6E0-7BF7B63DB53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23" name="30 CuadroTexto">
          <a:extLst>
            <a:ext uri="{FF2B5EF4-FFF2-40B4-BE49-F238E27FC236}">
              <a16:creationId xmlns="" xmlns:a16="http://schemas.microsoft.com/office/drawing/2014/main" id="{92540429-D205-4BE6-81B1-DFC50C5D0C5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24" name="31 CuadroTexto">
          <a:extLst>
            <a:ext uri="{FF2B5EF4-FFF2-40B4-BE49-F238E27FC236}">
              <a16:creationId xmlns="" xmlns:a16="http://schemas.microsoft.com/office/drawing/2014/main" id="{FA561E69-560E-4728-B165-09FC2A46F8E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25" name="32 CuadroTexto">
          <a:extLst>
            <a:ext uri="{FF2B5EF4-FFF2-40B4-BE49-F238E27FC236}">
              <a16:creationId xmlns="" xmlns:a16="http://schemas.microsoft.com/office/drawing/2014/main" id="{4AB1CF85-D06E-412F-823F-0A1B370B631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26" name="33 CuadroTexto">
          <a:extLst>
            <a:ext uri="{FF2B5EF4-FFF2-40B4-BE49-F238E27FC236}">
              <a16:creationId xmlns="" xmlns:a16="http://schemas.microsoft.com/office/drawing/2014/main" id="{51979DAA-7D19-4E77-97A5-3D69A3E72B1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27" name="34 CuadroTexto">
          <a:extLst>
            <a:ext uri="{FF2B5EF4-FFF2-40B4-BE49-F238E27FC236}">
              <a16:creationId xmlns="" xmlns:a16="http://schemas.microsoft.com/office/drawing/2014/main" id="{B33C3FB7-E262-461F-9A09-CA8171EA671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28" name="35 CuadroTexto">
          <a:extLst>
            <a:ext uri="{FF2B5EF4-FFF2-40B4-BE49-F238E27FC236}">
              <a16:creationId xmlns="" xmlns:a16="http://schemas.microsoft.com/office/drawing/2014/main" id="{51295ACA-84DC-4A7A-8795-6213F0A704B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29" name="36 CuadroTexto">
          <a:extLst>
            <a:ext uri="{FF2B5EF4-FFF2-40B4-BE49-F238E27FC236}">
              <a16:creationId xmlns="" xmlns:a16="http://schemas.microsoft.com/office/drawing/2014/main" id="{37771808-602F-4AAF-9F90-8B952965B09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30" name="37 CuadroTexto">
          <a:extLst>
            <a:ext uri="{FF2B5EF4-FFF2-40B4-BE49-F238E27FC236}">
              <a16:creationId xmlns="" xmlns:a16="http://schemas.microsoft.com/office/drawing/2014/main" id="{66BCD391-E393-48E4-80E9-4D9366CD1EF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31" name="38 CuadroTexto">
          <a:extLst>
            <a:ext uri="{FF2B5EF4-FFF2-40B4-BE49-F238E27FC236}">
              <a16:creationId xmlns="" xmlns:a16="http://schemas.microsoft.com/office/drawing/2014/main" id="{F9B105D2-4EA1-414A-84A1-4694893FBA2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32" name="39 CuadroTexto">
          <a:extLst>
            <a:ext uri="{FF2B5EF4-FFF2-40B4-BE49-F238E27FC236}">
              <a16:creationId xmlns="" xmlns:a16="http://schemas.microsoft.com/office/drawing/2014/main" id="{28052484-E543-4F51-BB2E-D83FD3D4309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33" name="40 CuadroTexto">
          <a:extLst>
            <a:ext uri="{FF2B5EF4-FFF2-40B4-BE49-F238E27FC236}">
              <a16:creationId xmlns="" xmlns:a16="http://schemas.microsoft.com/office/drawing/2014/main" id="{58854D44-DA32-4CDF-9CE7-1695CCC4984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34" name="41 CuadroTexto">
          <a:extLst>
            <a:ext uri="{FF2B5EF4-FFF2-40B4-BE49-F238E27FC236}">
              <a16:creationId xmlns="" xmlns:a16="http://schemas.microsoft.com/office/drawing/2014/main" id="{17E0A108-5A36-4CFD-BB16-F710907F490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35" name="42 CuadroTexto">
          <a:extLst>
            <a:ext uri="{FF2B5EF4-FFF2-40B4-BE49-F238E27FC236}">
              <a16:creationId xmlns="" xmlns:a16="http://schemas.microsoft.com/office/drawing/2014/main" id="{A2FAC438-8E49-4FC4-A0DE-A4D6080748F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36" name="43 CuadroTexto">
          <a:extLst>
            <a:ext uri="{FF2B5EF4-FFF2-40B4-BE49-F238E27FC236}">
              <a16:creationId xmlns="" xmlns:a16="http://schemas.microsoft.com/office/drawing/2014/main" id="{EF43CDD3-0F43-4289-92DA-53B0E8BA64E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37" name="44 CuadroTexto">
          <a:extLst>
            <a:ext uri="{FF2B5EF4-FFF2-40B4-BE49-F238E27FC236}">
              <a16:creationId xmlns="" xmlns:a16="http://schemas.microsoft.com/office/drawing/2014/main" id="{460501CE-80C6-4CD9-8B58-38DB92D6B60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38" name="45 CuadroTexto">
          <a:extLst>
            <a:ext uri="{FF2B5EF4-FFF2-40B4-BE49-F238E27FC236}">
              <a16:creationId xmlns="" xmlns:a16="http://schemas.microsoft.com/office/drawing/2014/main" id="{3B5FBFF3-4220-4BC3-8BDA-9C99AF07AA4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39" name="46 CuadroTexto">
          <a:extLst>
            <a:ext uri="{FF2B5EF4-FFF2-40B4-BE49-F238E27FC236}">
              <a16:creationId xmlns="" xmlns:a16="http://schemas.microsoft.com/office/drawing/2014/main" id="{D35860DA-F3C5-41D1-8616-ED070E0B7CA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40" name="47 CuadroTexto">
          <a:extLst>
            <a:ext uri="{FF2B5EF4-FFF2-40B4-BE49-F238E27FC236}">
              <a16:creationId xmlns="" xmlns:a16="http://schemas.microsoft.com/office/drawing/2014/main" id="{B009BB8A-510D-4C92-B882-CFE4E4429CB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41" name="48 CuadroTexto">
          <a:extLst>
            <a:ext uri="{FF2B5EF4-FFF2-40B4-BE49-F238E27FC236}">
              <a16:creationId xmlns="" xmlns:a16="http://schemas.microsoft.com/office/drawing/2014/main" id="{67E718F8-9231-40FB-8B00-5AC0FE1F28C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42" name="49 CuadroTexto">
          <a:extLst>
            <a:ext uri="{FF2B5EF4-FFF2-40B4-BE49-F238E27FC236}">
              <a16:creationId xmlns="" xmlns:a16="http://schemas.microsoft.com/office/drawing/2014/main" id="{E3C9B0CF-44B5-4A29-B6A2-19358865793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43" name="50 CuadroTexto">
          <a:extLst>
            <a:ext uri="{FF2B5EF4-FFF2-40B4-BE49-F238E27FC236}">
              <a16:creationId xmlns="" xmlns:a16="http://schemas.microsoft.com/office/drawing/2014/main" id="{2DEB370A-C50B-4692-AE28-66914692A94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44" name="51 CuadroTexto">
          <a:extLst>
            <a:ext uri="{FF2B5EF4-FFF2-40B4-BE49-F238E27FC236}">
              <a16:creationId xmlns="" xmlns:a16="http://schemas.microsoft.com/office/drawing/2014/main" id="{289414F9-A92E-46FB-B611-2BF0EFE50C9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45" name="52 CuadroTexto">
          <a:extLst>
            <a:ext uri="{FF2B5EF4-FFF2-40B4-BE49-F238E27FC236}">
              <a16:creationId xmlns="" xmlns:a16="http://schemas.microsoft.com/office/drawing/2014/main" id="{26602BEE-371D-4B5B-90D8-A465BADAAAD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46" name="53 CuadroTexto">
          <a:extLst>
            <a:ext uri="{FF2B5EF4-FFF2-40B4-BE49-F238E27FC236}">
              <a16:creationId xmlns="" xmlns:a16="http://schemas.microsoft.com/office/drawing/2014/main" id="{CDE27FFD-D5BF-488E-BC5D-C13E2F211B9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47" name="54 CuadroTexto">
          <a:extLst>
            <a:ext uri="{FF2B5EF4-FFF2-40B4-BE49-F238E27FC236}">
              <a16:creationId xmlns="" xmlns:a16="http://schemas.microsoft.com/office/drawing/2014/main" id="{20B0A20C-BE49-49B5-9497-2D564F1482D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48" name="55 CuadroTexto">
          <a:extLst>
            <a:ext uri="{FF2B5EF4-FFF2-40B4-BE49-F238E27FC236}">
              <a16:creationId xmlns="" xmlns:a16="http://schemas.microsoft.com/office/drawing/2014/main" id="{67F3AA71-68D2-4E17-8678-B1BA1931A21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49" name="56 CuadroTexto">
          <a:extLst>
            <a:ext uri="{FF2B5EF4-FFF2-40B4-BE49-F238E27FC236}">
              <a16:creationId xmlns="" xmlns:a16="http://schemas.microsoft.com/office/drawing/2014/main" id="{11FAA0FB-AF44-4E17-BAD7-C1E2B20684D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50" name="57 CuadroTexto">
          <a:extLst>
            <a:ext uri="{FF2B5EF4-FFF2-40B4-BE49-F238E27FC236}">
              <a16:creationId xmlns="" xmlns:a16="http://schemas.microsoft.com/office/drawing/2014/main" id="{50B8EDD7-5CA8-416E-B086-6646257F91A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51" name="58 CuadroTexto">
          <a:extLst>
            <a:ext uri="{FF2B5EF4-FFF2-40B4-BE49-F238E27FC236}">
              <a16:creationId xmlns="" xmlns:a16="http://schemas.microsoft.com/office/drawing/2014/main" id="{1EAB45F6-0D17-4C0D-A744-706FD8CA1CD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52" name="59 CuadroTexto">
          <a:extLst>
            <a:ext uri="{FF2B5EF4-FFF2-40B4-BE49-F238E27FC236}">
              <a16:creationId xmlns="" xmlns:a16="http://schemas.microsoft.com/office/drawing/2014/main" id="{B7592261-2462-4FC1-B455-D08F970B3E1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53" name="60 CuadroTexto">
          <a:extLst>
            <a:ext uri="{FF2B5EF4-FFF2-40B4-BE49-F238E27FC236}">
              <a16:creationId xmlns="" xmlns:a16="http://schemas.microsoft.com/office/drawing/2014/main" id="{78EE9EA7-790F-4E6A-B625-2E11D54EACA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54" name="61 CuadroTexto">
          <a:extLst>
            <a:ext uri="{FF2B5EF4-FFF2-40B4-BE49-F238E27FC236}">
              <a16:creationId xmlns="" xmlns:a16="http://schemas.microsoft.com/office/drawing/2014/main" id="{2619D715-E153-446D-AE11-175E9DB8624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55" name="62 CuadroTexto">
          <a:extLst>
            <a:ext uri="{FF2B5EF4-FFF2-40B4-BE49-F238E27FC236}">
              <a16:creationId xmlns="" xmlns:a16="http://schemas.microsoft.com/office/drawing/2014/main" id="{F7849560-A451-411D-B7F0-5F4D09E300F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56" name="63 CuadroTexto">
          <a:extLst>
            <a:ext uri="{FF2B5EF4-FFF2-40B4-BE49-F238E27FC236}">
              <a16:creationId xmlns="" xmlns:a16="http://schemas.microsoft.com/office/drawing/2014/main" id="{88C1D499-4359-476D-A8B1-515A0B7955D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57" name="64 CuadroTexto">
          <a:extLst>
            <a:ext uri="{FF2B5EF4-FFF2-40B4-BE49-F238E27FC236}">
              <a16:creationId xmlns="" xmlns:a16="http://schemas.microsoft.com/office/drawing/2014/main" id="{E1CA44B8-D9DB-4981-B002-A8D9A89795D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58" name="65 CuadroTexto">
          <a:extLst>
            <a:ext uri="{FF2B5EF4-FFF2-40B4-BE49-F238E27FC236}">
              <a16:creationId xmlns="" xmlns:a16="http://schemas.microsoft.com/office/drawing/2014/main" id="{D766D227-97A1-4FDC-952A-39EF78CAC14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59" name="66 CuadroTexto">
          <a:extLst>
            <a:ext uri="{FF2B5EF4-FFF2-40B4-BE49-F238E27FC236}">
              <a16:creationId xmlns="" xmlns:a16="http://schemas.microsoft.com/office/drawing/2014/main" id="{01AA3532-8A63-408A-A9C7-01C35DFB7F3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60" name="67 CuadroTexto">
          <a:extLst>
            <a:ext uri="{FF2B5EF4-FFF2-40B4-BE49-F238E27FC236}">
              <a16:creationId xmlns="" xmlns:a16="http://schemas.microsoft.com/office/drawing/2014/main" id="{8AA3E81A-A231-4E84-B270-AFD09AC379B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61" name="68 CuadroTexto">
          <a:extLst>
            <a:ext uri="{FF2B5EF4-FFF2-40B4-BE49-F238E27FC236}">
              <a16:creationId xmlns="" xmlns:a16="http://schemas.microsoft.com/office/drawing/2014/main" id="{3E70C929-1134-4FEE-8D13-77019464E42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62" name="69 CuadroTexto">
          <a:extLst>
            <a:ext uri="{FF2B5EF4-FFF2-40B4-BE49-F238E27FC236}">
              <a16:creationId xmlns="" xmlns:a16="http://schemas.microsoft.com/office/drawing/2014/main" id="{385D19BB-EE9F-4E3B-9AFE-06B655F2473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63" name="70 CuadroTexto">
          <a:extLst>
            <a:ext uri="{FF2B5EF4-FFF2-40B4-BE49-F238E27FC236}">
              <a16:creationId xmlns="" xmlns:a16="http://schemas.microsoft.com/office/drawing/2014/main" id="{122FFD28-4B9E-4D5A-A271-03D4AF5B1B4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64" name="71 CuadroTexto">
          <a:extLst>
            <a:ext uri="{FF2B5EF4-FFF2-40B4-BE49-F238E27FC236}">
              <a16:creationId xmlns="" xmlns:a16="http://schemas.microsoft.com/office/drawing/2014/main" id="{AC8F760F-63F8-41D4-BBA8-AFC6D0F6A9F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65" name="72 CuadroTexto">
          <a:extLst>
            <a:ext uri="{FF2B5EF4-FFF2-40B4-BE49-F238E27FC236}">
              <a16:creationId xmlns="" xmlns:a16="http://schemas.microsoft.com/office/drawing/2014/main" id="{EC532CA6-5761-4986-8F8B-13F9E2771AE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66" name="73 CuadroTexto">
          <a:extLst>
            <a:ext uri="{FF2B5EF4-FFF2-40B4-BE49-F238E27FC236}">
              <a16:creationId xmlns="" xmlns:a16="http://schemas.microsoft.com/office/drawing/2014/main" id="{A665CCA3-4D93-4B53-A8C2-E79BAA60C6D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67" name="74 CuadroTexto">
          <a:extLst>
            <a:ext uri="{FF2B5EF4-FFF2-40B4-BE49-F238E27FC236}">
              <a16:creationId xmlns="" xmlns:a16="http://schemas.microsoft.com/office/drawing/2014/main" id="{D7AAF8CB-C84D-40A1-9048-2704E1D35DA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66</xdr:row>
      <xdr:rowOff>0</xdr:rowOff>
    </xdr:from>
    <xdr:ext cx="184731" cy="264560"/>
    <xdr:sp macro="" textlink="">
      <xdr:nvSpPr>
        <xdr:cNvPr id="368" name="75 CuadroTexto">
          <a:extLst>
            <a:ext uri="{FF2B5EF4-FFF2-40B4-BE49-F238E27FC236}">
              <a16:creationId xmlns="" xmlns:a16="http://schemas.microsoft.com/office/drawing/2014/main" id="{A3ADA271-7FB7-48C5-AE8B-E99F94ACF31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69" name="3 CuadroTexto">
          <a:extLst>
            <a:ext uri="{FF2B5EF4-FFF2-40B4-BE49-F238E27FC236}">
              <a16:creationId xmlns="" xmlns:a16="http://schemas.microsoft.com/office/drawing/2014/main" id="{09FF1E48-003C-4DA9-A105-DE1642B4BC2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70" name="4 CuadroTexto">
          <a:extLst>
            <a:ext uri="{FF2B5EF4-FFF2-40B4-BE49-F238E27FC236}">
              <a16:creationId xmlns="" xmlns:a16="http://schemas.microsoft.com/office/drawing/2014/main" id="{4BAE05D5-790F-4C50-BBB6-F2D76B9BAC0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71" name="5 CuadroTexto">
          <a:extLst>
            <a:ext uri="{FF2B5EF4-FFF2-40B4-BE49-F238E27FC236}">
              <a16:creationId xmlns="" xmlns:a16="http://schemas.microsoft.com/office/drawing/2014/main" id="{C821AAC1-FD23-4A1F-B675-6360F462183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72" name="6 CuadroTexto">
          <a:extLst>
            <a:ext uri="{FF2B5EF4-FFF2-40B4-BE49-F238E27FC236}">
              <a16:creationId xmlns="" xmlns:a16="http://schemas.microsoft.com/office/drawing/2014/main" id="{93E0CCBD-8A56-4C2D-8810-1B26C3726EF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73" name="7 CuadroTexto">
          <a:extLst>
            <a:ext uri="{FF2B5EF4-FFF2-40B4-BE49-F238E27FC236}">
              <a16:creationId xmlns="" xmlns:a16="http://schemas.microsoft.com/office/drawing/2014/main" id="{1F9752BB-5E8D-441B-A0C7-26F42F33F72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74" name="8 CuadroTexto">
          <a:extLst>
            <a:ext uri="{FF2B5EF4-FFF2-40B4-BE49-F238E27FC236}">
              <a16:creationId xmlns="" xmlns:a16="http://schemas.microsoft.com/office/drawing/2014/main" id="{0ADC14F4-DBCD-428D-8787-4D6D507B09E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75" name="9 CuadroTexto">
          <a:extLst>
            <a:ext uri="{FF2B5EF4-FFF2-40B4-BE49-F238E27FC236}">
              <a16:creationId xmlns="" xmlns:a16="http://schemas.microsoft.com/office/drawing/2014/main" id="{90893A94-C799-4E2A-9BB2-E647B3849F8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76" name="10 CuadroTexto">
          <a:extLst>
            <a:ext uri="{FF2B5EF4-FFF2-40B4-BE49-F238E27FC236}">
              <a16:creationId xmlns="" xmlns:a16="http://schemas.microsoft.com/office/drawing/2014/main" id="{E7726CBA-694D-4E72-95B0-5AD8AF49655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77" name="11 CuadroTexto">
          <a:extLst>
            <a:ext uri="{FF2B5EF4-FFF2-40B4-BE49-F238E27FC236}">
              <a16:creationId xmlns="" xmlns:a16="http://schemas.microsoft.com/office/drawing/2014/main" id="{F5EA146C-A66D-4FF2-967F-315FB120C4E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78" name="12 CuadroTexto">
          <a:extLst>
            <a:ext uri="{FF2B5EF4-FFF2-40B4-BE49-F238E27FC236}">
              <a16:creationId xmlns="" xmlns:a16="http://schemas.microsoft.com/office/drawing/2014/main" id="{B045D265-0582-47A8-A522-5C6ED771EAF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79" name="13 CuadroTexto">
          <a:extLst>
            <a:ext uri="{FF2B5EF4-FFF2-40B4-BE49-F238E27FC236}">
              <a16:creationId xmlns="" xmlns:a16="http://schemas.microsoft.com/office/drawing/2014/main" id="{7A938EA2-4A17-4B97-86CD-F2388C5D8D9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80" name="14 CuadroTexto">
          <a:extLst>
            <a:ext uri="{FF2B5EF4-FFF2-40B4-BE49-F238E27FC236}">
              <a16:creationId xmlns="" xmlns:a16="http://schemas.microsoft.com/office/drawing/2014/main" id="{542C6D18-87DA-475C-8995-45C0CE8CB1E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81" name="15 CuadroTexto">
          <a:extLst>
            <a:ext uri="{FF2B5EF4-FFF2-40B4-BE49-F238E27FC236}">
              <a16:creationId xmlns="" xmlns:a16="http://schemas.microsoft.com/office/drawing/2014/main" id="{777EF66D-20F1-4874-BDBE-681205DFF92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82" name="16 CuadroTexto">
          <a:extLst>
            <a:ext uri="{FF2B5EF4-FFF2-40B4-BE49-F238E27FC236}">
              <a16:creationId xmlns="" xmlns:a16="http://schemas.microsoft.com/office/drawing/2014/main" id="{779A27E7-DCA2-4EEC-A950-3A87514FC7A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83" name="17 CuadroTexto">
          <a:extLst>
            <a:ext uri="{FF2B5EF4-FFF2-40B4-BE49-F238E27FC236}">
              <a16:creationId xmlns="" xmlns:a16="http://schemas.microsoft.com/office/drawing/2014/main" id="{B73E7301-4EDD-4605-9DAA-CC8FDFE007F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84" name="18 CuadroTexto">
          <a:extLst>
            <a:ext uri="{FF2B5EF4-FFF2-40B4-BE49-F238E27FC236}">
              <a16:creationId xmlns="" xmlns:a16="http://schemas.microsoft.com/office/drawing/2014/main" id="{8EDAD72A-221D-4BF9-AF42-8A4EC80ED38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85" name="19 CuadroTexto">
          <a:extLst>
            <a:ext uri="{FF2B5EF4-FFF2-40B4-BE49-F238E27FC236}">
              <a16:creationId xmlns="" xmlns:a16="http://schemas.microsoft.com/office/drawing/2014/main" id="{F25FCF3A-894F-415A-8825-AC3E57E2B7B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86" name="20 CuadroTexto">
          <a:extLst>
            <a:ext uri="{FF2B5EF4-FFF2-40B4-BE49-F238E27FC236}">
              <a16:creationId xmlns="" xmlns:a16="http://schemas.microsoft.com/office/drawing/2014/main" id="{FFCE4B73-6CA3-46FB-9183-2FBE81F01B3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87" name="21 CuadroTexto">
          <a:extLst>
            <a:ext uri="{FF2B5EF4-FFF2-40B4-BE49-F238E27FC236}">
              <a16:creationId xmlns="" xmlns:a16="http://schemas.microsoft.com/office/drawing/2014/main" id="{165F2D2B-FCBD-4CF8-A4A7-281F7326855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88" name="22 CuadroTexto">
          <a:extLst>
            <a:ext uri="{FF2B5EF4-FFF2-40B4-BE49-F238E27FC236}">
              <a16:creationId xmlns="" xmlns:a16="http://schemas.microsoft.com/office/drawing/2014/main" id="{197BFF7C-8179-44D6-A91E-F92D47DB053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89" name="23 CuadroTexto">
          <a:extLst>
            <a:ext uri="{FF2B5EF4-FFF2-40B4-BE49-F238E27FC236}">
              <a16:creationId xmlns="" xmlns:a16="http://schemas.microsoft.com/office/drawing/2014/main" id="{5CFF83F7-9DB9-403E-BEC6-90E353E0766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90" name="24 CuadroTexto">
          <a:extLst>
            <a:ext uri="{FF2B5EF4-FFF2-40B4-BE49-F238E27FC236}">
              <a16:creationId xmlns="" xmlns:a16="http://schemas.microsoft.com/office/drawing/2014/main" id="{31B8FC67-D0B3-4E12-96EA-462F74F6744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91" name="25 CuadroTexto">
          <a:extLst>
            <a:ext uri="{FF2B5EF4-FFF2-40B4-BE49-F238E27FC236}">
              <a16:creationId xmlns="" xmlns:a16="http://schemas.microsoft.com/office/drawing/2014/main" id="{7F881431-46CC-4ACA-87BE-B9864915AE7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92" name="26 CuadroTexto">
          <a:extLst>
            <a:ext uri="{FF2B5EF4-FFF2-40B4-BE49-F238E27FC236}">
              <a16:creationId xmlns="" xmlns:a16="http://schemas.microsoft.com/office/drawing/2014/main" id="{E146A455-8FFF-477F-B0B5-3C775B26287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93" name="27 CuadroTexto">
          <a:extLst>
            <a:ext uri="{FF2B5EF4-FFF2-40B4-BE49-F238E27FC236}">
              <a16:creationId xmlns="" xmlns:a16="http://schemas.microsoft.com/office/drawing/2014/main" id="{8A08BCC0-1528-4EFB-BDF1-A2B515DB8A5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94" name="28 CuadroTexto">
          <a:extLst>
            <a:ext uri="{FF2B5EF4-FFF2-40B4-BE49-F238E27FC236}">
              <a16:creationId xmlns="" xmlns:a16="http://schemas.microsoft.com/office/drawing/2014/main" id="{1D2299B0-9CFA-4AB5-82DA-930EFEE7FDA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95" name="29 CuadroTexto">
          <a:extLst>
            <a:ext uri="{FF2B5EF4-FFF2-40B4-BE49-F238E27FC236}">
              <a16:creationId xmlns="" xmlns:a16="http://schemas.microsoft.com/office/drawing/2014/main" id="{3B0F95FD-DFC2-4AA8-BB9D-D2D34C50190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96" name="30 CuadroTexto">
          <a:extLst>
            <a:ext uri="{FF2B5EF4-FFF2-40B4-BE49-F238E27FC236}">
              <a16:creationId xmlns="" xmlns:a16="http://schemas.microsoft.com/office/drawing/2014/main" id="{FAB878A3-E465-4D14-8FD8-2A21937C04B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97" name="31 CuadroTexto">
          <a:extLst>
            <a:ext uri="{FF2B5EF4-FFF2-40B4-BE49-F238E27FC236}">
              <a16:creationId xmlns="" xmlns:a16="http://schemas.microsoft.com/office/drawing/2014/main" id="{3FAFC5AC-10C1-4ED1-BF9F-F369FB62B6E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98" name="32 CuadroTexto">
          <a:extLst>
            <a:ext uri="{FF2B5EF4-FFF2-40B4-BE49-F238E27FC236}">
              <a16:creationId xmlns="" xmlns:a16="http://schemas.microsoft.com/office/drawing/2014/main" id="{611B508E-6DBE-4561-B98A-1D7CD8244DB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399" name="33 CuadroTexto">
          <a:extLst>
            <a:ext uri="{FF2B5EF4-FFF2-40B4-BE49-F238E27FC236}">
              <a16:creationId xmlns="" xmlns:a16="http://schemas.microsoft.com/office/drawing/2014/main" id="{D15C75E0-CD35-41FA-92BD-7AD6641F00A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00" name="34 CuadroTexto">
          <a:extLst>
            <a:ext uri="{FF2B5EF4-FFF2-40B4-BE49-F238E27FC236}">
              <a16:creationId xmlns="" xmlns:a16="http://schemas.microsoft.com/office/drawing/2014/main" id="{DB130D8A-91FC-4E8C-B301-0C19F1A59CA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01" name="35 CuadroTexto">
          <a:extLst>
            <a:ext uri="{FF2B5EF4-FFF2-40B4-BE49-F238E27FC236}">
              <a16:creationId xmlns="" xmlns:a16="http://schemas.microsoft.com/office/drawing/2014/main" id="{2D571036-C124-4417-9E9E-EBB73A33117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02" name="36 CuadroTexto">
          <a:extLst>
            <a:ext uri="{FF2B5EF4-FFF2-40B4-BE49-F238E27FC236}">
              <a16:creationId xmlns="" xmlns:a16="http://schemas.microsoft.com/office/drawing/2014/main" id="{1F0AB9EE-F8F4-4700-844D-2ADF64B5C20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03" name="37 CuadroTexto">
          <a:extLst>
            <a:ext uri="{FF2B5EF4-FFF2-40B4-BE49-F238E27FC236}">
              <a16:creationId xmlns="" xmlns:a16="http://schemas.microsoft.com/office/drawing/2014/main" id="{02AA48B9-98DF-4808-B576-4F31FD58520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04" name="38 CuadroTexto">
          <a:extLst>
            <a:ext uri="{FF2B5EF4-FFF2-40B4-BE49-F238E27FC236}">
              <a16:creationId xmlns="" xmlns:a16="http://schemas.microsoft.com/office/drawing/2014/main" id="{573EB361-A914-4D9A-A61E-2BB9932A91C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05" name="39 CuadroTexto">
          <a:extLst>
            <a:ext uri="{FF2B5EF4-FFF2-40B4-BE49-F238E27FC236}">
              <a16:creationId xmlns="" xmlns:a16="http://schemas.microsoft.com/office/drawing/2014/main" id="{365F9DAF-55BA-4DDE-98A7-C67F21DFC1E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06" name="40 CuadroTexto">
          <a:extLst>
            <a:ext uri="{FF2B5EF4-FFF2-40B4-BE49-F238E27FC236}">
              <a16:creationId xmlns="" xmlns:a16="http://schemas.microsoft.com/office/drawing/2014/main" id="{B487411A-1331-41C7-9D1C-229BF72471F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07" name="41 CuadroTexto">
          <a:extLst>
            <a:ext uri="{FF2B5EF4-FFF2-40B4-BE49-F238E27FC236}">
              <a16:creationId xmlns="" xmlns:a16="http://schemas.microsoft.com/office/drawing/2014/main" id="{13D693F2-3FA3-4E0C-8881-9D761543C44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08" name="42 CuadroTexto">
          <a:extLst>
            <a:ext uri="{FF2B5EF4-FFF2-40B4-BE49-F238E27FC236}">
              <a16:creationId xmlns="" xmlns:a16="http://schemas.microsoft.com/office/drawing/2014/main" id="{467B6409-151A-4EB3-A6D7-D788A692CEB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09" name="43 CuadroTexto">
          <a:extLst>
            <a:ext uri="{FF2B5EF4-FFF2-40B4-BE49-F238E27FC236}">
              <a16:creationId xmlns="" xmlns:a16="http://schemas.microsoft.com/office/drawing/2014/main" id="{DF7D0266-14A5-4582-B5C6-38CE46F8944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10" name="44 CuadroTexto">
          <a:extLst>
            <a:ext uri="{FF2B5EF4-FFF2-40B4-BE49-F238E27FC236}">
              <a16:creationId xmlns="" xmlns:a16="http://schemas.microsoft.com/office/drawing/2014/main" id="{6D100FFA-6102-4BF4-84C3-695D78579F3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11" name="45 CuadroTexto">
          <a:extLst>
            <a:ext uri="{FF2B5EF4-FFF2-40B4-BE49-F238E27FC236}">
              <a16:creationId xmlns="" xmlns:a16="http://schemas.microsoft.com/office/drawing/2014/main" id="{E40A3F6A-AB5D-4681-95D9-1190DBB1ED4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12" name="46 CuadroTexto">
          <a:extLst>
            <a:ext uri="{FF2B5EF4-FFF2-40B4-BE49-F238E27FC236}">
              <a16:creationId xmlns="" xmlns:a16="http://schemas.microsoft.com/office/drawing/2014/main" id="{DBB70B7C-222D-4D1E-964C-26602C6BC28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13" name="47 CuadroTexto">
          <a:extLst>
            <a:ext uri="{FF2B5EF4-FFF2-40B4-BE49-F238E27FC236}">
              <a16:creationId xmlns="" xmlns:a16="http://schemas.microsoft.com/office/drawing/2014/main" id="{139C8500-5058-4ADC-98EC-A3D78D2F190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14" name="48 CuadroTexto">
          <a:extLst>
            <a:ext uri="{FF2B5EF4-FFF2-40B4-BE49-F238E27FC236}">
              <a16:creationId xmlns="" xmlns:a16="http://schemas.microsoft.com/office/drawing/2014/main" id="{C086C349-4E2F-47F3-9C5B-5649D19E6E7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15" name="49 CuadroTexto">
          <a:extLst>
            <a:ext uri="{FF2B5EF4-FFF2-40B4-BE49-F238E27FC236}">
              <a16:creationId xmlns="" xmlns:a16="http://schemas.microsoft.com/office/drawing/2014/main" id="{3E1602F0-1FD2-4DE1-96DD-AF24556030A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16" name="50 CuadroTexto">
          <a:extLst>
            <a:ext uri="{FF2B5EF4-FFF2-40B4-BE49-F238E27FC236}">
              <a16:creationId xmlns="" xmlns:a16="http://schemas.microsoft.com/office/drawing/2014/main" id="{06EC0406-3935-48CC-A76F-98696DBA282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17" name="51 CuadroTexto">
          <a:extLst>
            <a:ext uri="{FF2B5EF4-FFF2-40B4-BE49-F238E27FC236}">
              <a16:creationId xmlns="" xmlns:a16="http://schemas.microsoft.com/office/drawing/2014/main" id="{E6C700EB-66DA-4D51-9B3F-C21511D23BF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18" name="52 CuadroTexto">
          <a:extLst>
            <a:ext uri="{FF2B5EF4-FFF2-40B4-BE49-F238E27FC236}">
              <a16:creationId xmlns="" xmlns:a16="http://schemas.microsoft.com/office/drawing/2014/main" id="{887C4900-F5F0-4071-BE41-519C42EF6BA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19" name="53 CuadroTexto">
          <a:extLst>
            <a:ext uri="{FF2B5EF4-FFF2-40B4-BE49-F238E27FC236}">
              <a16:creationId xmlns="" xmlns:a16="http://schemas.microsoft.com/office/drawing/2014/main" id="{5CB69B0B-A918-45E0-8AA9-DA2EB8AACA2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20" name="54 CuadroTexto">
          <a:extLst>
            <a:ext uri="{FF2B5EF4-FFF2-40B4-BE49-F238E27FC236}">
              <a16:creationId xmlns="" xmlns:a16="http://schemas.microsoft.com/office/drawing/2014/main" id="{75903B87-02D4-42E3-89AE-54C4B8774F8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21" name="55 CuadroTexto">
          <a:extLst>
            <a:ext uri="{FF2B5EF4-FFF2-40B4-BE49-F238E27FC236}">
              <a16:creationId xmlns="" xmlns:a16="http://schemas.microsoft.com/office/drawing/2014/main" id="{7E5942D9-EA9E-4729-B9E5-0BC0D068F1B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22" name="56 CuadroTexto">
          <a:extLst>
            <a:ext uri="{FF2B5EF4-FFF2-40B4-BE49-F238E27FC236}">
              <a16:creationId xmlns="" xmlns:a16="http://schemas.microsoft.com/office/drawing/2014/main" id="{C42B6BEB-EBFB-4439-A2FA-8BF144944C2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23" name="57 CuadroTexto">
          <a:extLst>
            <a:ext uri="{FF2B5EF4-FFF2-40B4-BE49-F238E27FC236}">
              <a16:creationId xmlns="" xmlns:a16="http://schemas.microsoft.com/office/drawing/2014/main" id="{FAC0CB6F-4114-433A-A68C-1DC6367998F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24" name="58 CuadroTexto">
          <a:extLst>
            <a:ext uri="{FF2B5EF4-FFF2-40B4-BE49-F238E27FC236}">
              <a16:creationId xmlns="" xmlns:a16="http://schemas.microsoft.com/office/drawing/2014/main" id="{490ED83B-EF91-4CDA-B112-6DF74A1C9E4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25" name="59 CuadroTexto">
          <a:extLst>
            <a:ext uri="{FF2B5EF4-FFF2-40B4-BE49-F238E27FC236}">
              <a16:creationId xmlns="" xmlns:a16="http://schemas.microsoft.com/office/drawing/2014/main" id="{EC141440-E3EE-46E3-95A1-57B5F3D2CB9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26" name="60 CuadroTexto">
          <a:extLst>
            <a:ext uri="{FF2B5EF4-FFF2-40B4-BE49-F238E27FC236}">
              <a16:creationId xmlns="" xmlns:a16="http://schemas.microsoft.com/office/drawing/2014/main" id="{F80F2269-0BD9-4592-B203-2B52C472FFB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27" name="61 CuadroTexto">
          <a:extLst>
            <a:ext uri="{FF2B5EF4-FFF2-40B4-BE49-F238E27FC236}">
              <a16:creationId xmlns="" xmlns:a16="http://schemas.microsoft.com/office/drawing/2014/main" id="{027E55D6-76F1-4820-9875-E2853641547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28" name="62 CuadroTexto">
          <a:extLst>
            <a:ext uri="{FF2B5EF4-FFF2-40B4-BE49-F238E27FC236}">
              <a16:creationId xmlns="" xmlns:a16="http://schemas.microsoft.com/office/drawing/2014/main" id="{C69F5EA5-97CA-4BF1-ADBB-5B95A9D91DD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29" name="63 CuadroTexto">
          <a:extLst>
            <a:ext uri="{FF2B5EF4-FFF2-40B4-BE49-F238E27FC236}">
              <a16:creationId xmlns="" xmlns:a16="http://schemas.microsoft.com/office/drawing/2014/main" id="{1AA6DB05-0C9F-43FA-BCC4-78B08A3F068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30" name="64 CuadroTexto">
          <a:extLst>
            <a:ext uri="{FF2B5EF4-FFF2-40B4-BE49-F238E27FC236}">
              <a16:creationId xmlns="" xmlns:a16="http://schemas.microsoft.com/office/drawing/2014/main" id="{0DFF35C1-135E-4AE1-8C90-7ED8EBA2F5A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31" name="65 CuadroTexto">
          <a:extLst>
            <a:ext uri="{FF2B5EF4-FFF2-40B4-BE49-F238E27FC236}">
              <a16:creationId xmlns="" xmlns:a16="http://schemas.microsoft.com/office/drawing/2014/main" id="{C4E09ED3-7E69-410C-88C3-5E808C44585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32" name="66 CuadroTexto">
          <a:extLst>
            <a:ext uri="{FF2B5EF4-FFF2-40B4-BE49-F238E27FC236}">
              <a16:creationId xmlns="" xmlns:a16="http://schemas.microsoft.com/office/drawing/2014/main" id="{83D50CF0-9B30-4E08-91FC-B31224DEF32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33" name="67 CuadroTexto">
          <a:extLst>
            <a:ext uri="{FF2B5EF4-FFF2-40B4-BE49-F238E27FC236}">
              <a16:creationId xmlns="" xmlns:a16="http://schemas.microsoft.com/office/drawing/2014/main" id="{A5D3409A-A836-4AB9-B541-8EF258CD6A5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34" name="68 CuadroTexto">
          <a:extLst>
            <a:ext uri="{FF2B5EF4-FFF2-40B4-BE49-F238E27FC236}">
              <a16:creationId xmlns="" xmlns:a16="http://schemas.microsoft.com/office/drawing/2014/main" id="{9B7AD66A-09CA-4E2B-9FCE-A3336897161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35" name="69 CuadroTexto">
          <a:extLst>
            <a:ext uri="{FF2B5EF4-FFF2-40B4-BE49-F238E27FC236}">
              <a16:creationId xmlns="" xmlns:a16="http://schemas.microsoft.com/office/drawing/2014/main" id="{256AA6BE-C0CF-414C-A312-5969C128FF0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36" name="70 CuadroTexto">
          <a:extLst>
            <a:ext uri="{FF2B5EF4-FFF2-40B4-BE49-F238E27FC236}">
              <a16:creationId xmlns="" xmlns:a16="http://schemas.microsoft.com/office/drawing/2014/main" id="{414AC84A-4BBD-4028-AAEA-5D0E61B02BE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37" name="71 CuadroTexto">
          <a:extLst>
            <a:ext uri="{FF2B5EF4-FFF2-40B4-BE49-F238E27FC236}">
              <a16:creationId xmlns="" xmlns:a16="http://schemas.microsoft.com/office/drawing/2014/main" id="{79EA025F-6876-4DA7-A016-2909F83A4E6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38" name="72 CuadroTexto">
          <a:extLst>
            <a:ext uri="{FF2B5EF4-FFF2-40B4-BE49-F238E27FC236}">
              <a16:creationId xmlns="" xmlns:a16="http://schemas.microsoft.com/office/drawing/2014/main" id="{1EFE7D86-4EAD-4BB0-BE68-E957FB7E3CC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39" name="73 CuadroTexto">
          <a:extLst>
            <a:ext uri="{FF2B5EF4-FFF2-40B4-BE49-F238E27FC236}">
              <a16:creationId xmlns="" xmlns:a16="http://schemas.microsoft.com/office/drawing/2014/main" id="{45CE26BC-9273-4C4A-BEC4-44D6B7C748E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40" name="74 CuadroTexto">
          <a:extLst>
            <a:ext uri="{FF2B5EF4-FFF2-40B4-BE49-F238E27FC236}">
              <a16:creationId xmlns="" xmlns:a16="http://schemas.microsoft.com/office/drawing/2014/main" id="{72941E91-C259-4E63-87B0-4B00B27C2EA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67</xdr:row>
      <xdr:rowOff>0</xdr:rowOff>
    </xdr:from>
    <xdr:ext cx="184731" cy="264560"/>
    <xdr:sp macro="" textlink="">
      <xdr:nvSpPr>
        <xdr:cNvPr id="441" name="75 CuadroTexto">
          <a:extLst>
            <a:ext uri="{FF2B5EF4-FFF2-40B4-BE49-F238E27FC236}">
              <a16:creationId xmlns="" xmlns:a16="http://schemas.microsoft.com/office/drawing/2014/main" id="{69DEE751-7098-4161-8513-491E38C8249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42" name="3 CuadroTexto">
          <a:extLst>
            <a:ext uri="{FF2B5EF4-FFF2-40B4-BE49-F238E27FC236}">
              <a16:creationId xmlns="" xmlns:a16="http://schemas.microsoft.com/office/drawing/2014/main" id="{19FBA22A-695E-4B38-A954-FE7C700CBF7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43" name="4 CuadroTexto">
          <a:extLst>
            <a:ext uri="{FF2B5EF4-FFF2-40B4-BE49-F238E27FC236}">
              <a16:creationId xmlns="" xmlns:a16="http://schemas.microsoft.com/office/drawing/2014/main" id="{F576CC98-F0DB-437B-B29B-B10B65D9643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44" name="5 CuadroTexto">
          <a:extLst>
            <a:ext uri="{FF2B5EF4-FFF2-40B4-BE49-F238E27FC236}">
              <a16:creationId xmlns="" xmlns:a16="http://schemas.microsoft.com/office/drawing/2014/main" id="{DC5D9A80-5527-42DE-8381-47162215DAB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45" name="6 CuadroTexto">
          <a:extLst>
            <a:ext uri="{FF2B5EF4-FFF2-40B4-BE49-F238E27FC236}">
              <a16:creationId xmlns="" xmlns:a16="http://schemas.microsoft.com/office/drawing/2014/main" id="{45100321-8728-41CF-A6F7-C941627D41B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46" name="7 CuadroTexto">
          <a:extLst>
            <a:ext uri="{FF2B5EF4-FFF2-40B4-BE49-F238E27FC236}">
              <a16:creationId xmlns="" xmlns:a16="http://schemas.microsoft.com/office/drawing/2014/main" id="{FFDA358B-4CF4-462D-AD87-673D1E26DCA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47" name="8 CuadroTexto">
          <a:extLst>
            <a:ext uri="{FF2B5EF4-FFF2-40B4-BE49-F238E27FC236}">
              <a16:creationId xmlns="" xmlns:a16="http://schemas.microsoft.com/office/drawing/2014/main" id="{3C4DEB27-1E07-4AD6-9A5E-BF954168566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48" name="9 CuadroTexto">
          <a:extLst>
            <a:ext uri="{FF2B5EF4-FFF2-40B4-BE49-F238E27FC236}">
              <a16:creationId xmlns="" xmlns:a16="http://schemas.microsoft.com/office/drawing/2014/main" id="{BB4D45B1-C97E-4047-9EC7-04214A47D7B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49" name="10 CuadroTexto">
          <a:extLst>
            <a:ext uri="{FF2B5EF4-FFF2-40B4-BE49-F238E27FC236}">
              <a16:creationId xmlns="" xmlns:a16="http://schemas.microsoft.com/office/drawing/2014/main" id="{918B6986-1B96-436E-A927-C4A3C4D09EB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50" name="11 CuadroTexto">
          <a:extLst>
            <a:ext uri="{FF2B5EF4-FFF2-40B4-BE49-F238E27FC236}">
              <a16:creationId xmlns="" xmlns:a16="http://schemas.microsoft.com/office/drawing/2014/main" id="{6181473D-97E4-4F61-AFA4-AC1F43E86AE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51" name="12 CuadroTexto">
          <a:extLst>
            <a:ext uri="{FF2B5EF4-FFF2-40B4-BE49-F238E27FC236}">
              <a16:creationId xmlns="" xmlns:a16="http://schemas.microsoft.com/office/drawing/2014/main" id="{1EC20967-0AE3-4686-8FC0-E913D55BE0E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52" name="13 CuadroTexto">
          <a:extLst>
            <a:ext uri="{FF2B5EF4-FFF2-40B4-BE49-F238E27FC236}">
              <a16:creationId xmlns="" xmlns:a16="http://schemas.microsoft.com/office/drawing/2014/main" id="{A39E9DE1-493E-45A3-BE83-5AD4F06B421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53" name="14 CuadroTexto">
          <a:extLst>
            <a:ext uri="{FF2B5EF4-FFF2-40B4-BE49-F238E27FC236}">
              <a16:creationId xmlns="" xmlns:a16="http://schemas.microsoft.com/office/drawing/2014/main" id="{2D05B038-A9B0-4005-8CC4-433B5D031B4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54" name="15 CuadroTexto">
          <a:extLst>
            <a:ext uri="{FF2B5EF4-FFF2-40B4-BE49-F238E27FC236}">
              <a16:creationId xmlns="" xmlns:a16="http://schemas.microsoft.com/office/drawing/2014/main" id="{4DE8E973-9AC2-4D2B-85E1-2C90EEB59FB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55" name="16 CuadroTexto">
          <a:extLst>
            <a:ext uri="{FF2B5EF4-FFF2-40B4-BE49-F238E27FC236}">
              <a16:creationId xmlns="" xmlns:a16="http://schemas.microsoft.com/office/drawing/2014/main" id="{9CF226D6-D28F-4D2A-A2F3-2103CD5151D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56" name="17 CuadroTexto">
          <a:extLst>
            <a:ext uri="{FF2B5EF4-FFF2-40B4-BE49-F238E27FC236}">
              <a16:creationId xmlns="" xmlns:a16="http://schemas.microsoft.com/office/drawing/2014/main" id="{7638B3D9-69F3-4C7A-8EA4-B863ADAAC1E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57" name="18 CuadroTexto">
          <a:extLst>
            <a:ext uri="{FF2B5EF4-FFF2-40B4-BE49-F238E27FC236}">
              <a16:creationId xmlns="" xmlns:a16="http://schemas.microsoft.com/office/drawing/2014/main" id="{3B33B7ED-D2AF-4CD6-8D37-2082D31AFB3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58" name="19 CuadroTexto">
          <a:extLst>
            <a:ext uri="{FF2B5EF4-FFF2-40B4-BE49-F238E27FC236}">
              <a16:creationId xmlns="" xmlns:a16="http://schemas.microsoft.com/office/drawing/2014/main" id="{ECF2D996-3616-4108-A700-82F4F427DEE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59" name="20 CuadroTexto">
          <a:extLst>
            <a:ext uri="{FF2B5EF4-FFF2-40B4-BE49-F238E27FC236}">
              <a16:creationId xmlns="" xmlns:a16="http://schemas.microsoft.com/office/drawing/2014/main" id="{9ECB0CA4-D41C-4330-97C3-BAECF81DB3F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60" name="21 CuadroTexto">
          <a:extLst>
            <a:ext uri="{FF2B5EF4-FFF2-40B4-BE49-F238E27FC236}">
              <a16:creationId xmlns="" xmlns:a16="http://schemas.microsoft.com/office/drawing/2014/main" id="{79B2C36E-F251-48B5-B094-4947A8A5D0C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61" name="22 CuadroTexto">
          <a:extLst>
            <a:ext uri="{FF2B5EF4-FFF2-40B4-BE49-F238E27FC236}">
              <a16:creationId xmlns="" xmlns:a16="http://schemas.microsoft.com/office/drawing/2014/main" id="{36A6E104-20DF-4EB3-B8EA-C5C6E2BF385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62" name="23 CuadroTexto">
          <a:extLst>
            <a:ext uri="{FF2B5EF4-FFF2-40B4-BE49-F238E27FC236}">
              <a16:creationId xmlns="" xmlns:a16="http://schemas.microsoft.com/office/drawing/2014/main" id="{8C28B65B-A829-42D3-BF90-0B7CFFE88E3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63" name="24 CuadroTexto">
          <a:extLst>
            <a:ext uri="{FF2B5EF4-FFF2-40B4-BE49-F238E27FC236}">
              <a16:creationId xmlns="" xmlns:a16="http://schemas.microsoft.com/office/drawing/2014/main" id="{6BDB464C-5F43-435A-A878-E3135540101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64" name="25 CuadroTexto">
          <a:extLst>
            <a:ext uri="{FF2B5EF4-FFF2-40B4-BE49-F238E27FC236}">
              <a16:creationId xmlns="" xmlns:a16="http://schemas.microsoft.com/office/drawing/2014/main" id="{8B764AE3-EFFD-4C98-B86C-A9C8F5D2D83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65" name="26 CuadroTexto">
          <a:extLst>
            <a:ext uri="{FF2B5EF4-FFF2-40B4-BE49-F238E27FC236}">
              <a16:creationId xmlns="" xmlns:a16="http://schemas.microsoft.com/office/drawing/2014/main" id="{0E858523-AABA-4500-9B18-ACBFFED1DA5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66" name="27 CuadroTexto">
          <a:extLst>
            <a:ext uri="{FF2B5EF4-FFF2-40B4-BE49-F238E27FC236}">
              <a16:creationId xmlns="" xmlns:a16="http://schemas.microsoft.com/office/drawing/2014/main" id="{9D6BA9A2-131E-4636-AB51-EDB0B4048F4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67" name="28 CuadroTexto">
          <a:extLst>
            <a:ext uri="{FF2B5EF4-FFF2-40B4-BE49-F238E27FC236}">
              <a16:creationId xmlns="" xmlns:a16="http://schemas.microsoft.com/office/drawing/2014/main" id="{0BF2F782-66F9-4D0B-B917-24F63D2379B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68" name="29 CuadroTexto">
          <a:extLst>
            <a:ext uri="{FF2B5EF4-FFF2-40B4-BE49-F238E27FC236}">
              <a16:creationId xmlns="" xmlns:a16="http://schemas.microsoft.com/office/drawing/2014/main" id="{D9461390-4335-41BA-BAE7-90EACF049DE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69" name="30 CuadroTexto">
          <a:extLst>
            <a:ext uri="{FF2B5EF4-FFF2-40B4-BE49-F238E27FC236}">
              <a16:creationId xmlns="" xmlns:a16="http://schemas.microsoft.com/office/drawing/2014/main" id="{949F9667-1A81-4295-9B21-FB1B9631F32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70" name="31 CuadroTexto">
          <a:extLst>
            <a:ext uri="{FF2B5EF4-FFF2-40B4-BE49-F238E27FC236}">
              <a16:creationId xmlns="" xmlns:a16="http://schemas.microsoft.com/office/drawing/2014/main" id="{C86DAC7B-DED8-4BAA-B2B8-C0DB3B45BD5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71" name="32 CuadroTexto">
          <a:extLst>
            <a:ext uri="{FF2B5EF4-FFF2-40B4-BE49-F238E27FC236}">
              <a16:creationId xmlns="" xmlns:a16="http://schemas.microsoft.com/office/drawing/2014/main" id="{D843DFAA-6D04-426E-BDD8-5479E1F1560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72" name="33 CuadroTexto">
          <a:extLst>
            <a:ext uri="{FF2B5EF4-FFF2-40B4-BE49-F238E27FC236}">
              <a16:creationId xmlns="" xmlns:a16="http://schemas.microsoft.com/office/drawing/2014/main" id="{9200C32C-6240-4ED9-9770-FEB63C87435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73" name="34 CuadroTexto">
          <a:extLst>
            <a:ext uri="{FF2B5EF4-FFF2-40B4-BE49-F238E27FC236}">
              <a16:creationId xmlns="" xmlns:a16="http://schemas.microsoft.com/office/drawing/2014/main" id="{1823AC7A-0B39-4BB8-A6D3-F74801CD452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74" name="35 CuadroTexto">
          <a:extLst>
            <a:ext uri="{FF2B5EF4-FFF2-40B4-BE49-F238E27FC236}">
              <a16:creationId xmlns="" xmlns:a16="http://schemas.microsoft.com/office/drawing/2014/main" id="{84BF9F4A-5CBA-46E2-B3D2-1863A6F51F4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75" name="36 CuadroTexto">
          <a:extLst>
            <a:ext uri="{FF2B5EF4-FFF2-40B4-BE49-F238E27FC236}">
              <a16:creationId xmlns="" xmlns:a16="http://schemas.microsoft.com/office/drawing/2014/main" id="{D2A690AF-67B4-4D98-9FEF-6B8D183BA2A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76" name="37 CuadroTexto">
          <a:extLst>
            <a:ext uri="{FF2B5EF4-FFF2-40B4-BE49-F238E27FC236}">
              <a16:creationId xmlns="" xmlns:a16="http://schemas.microsoft.com/office/drawing/2014/main" id="{23B0A630-841E-4D6D-A19E-0CA1AB52FC0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77" name="38 CuadroTexto">
          <a:extLst>
            <a:ext uri="{FF2B5EF4-FFF2-40B4-BE49-F238E27FC236}">
              <a16:creationId xmlns="" xmlns:a16="http://schemas.microsoft.com/office/drawing/2014/main" id="{0D9C25AC-D57E-4CA5-B1BD-F914096D825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78" name="39 CuadroTexto">
          <a:extLst>
            <a:ext uri="{FF2B5EF4-FFF2-40B4-BE49-F238E27FC236}">
              <a16:creationId xmlns="" xmlns:a16="http://schemas.microsoft.com/office/drawing/2014/main" id="{0A4F7C77-F9B3-4092-8514-3FD728C78CB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79" name="40 CuadroTexto">
          <a:extLst>
            <a:ext uri="{FF2B5EF4-FFF2-40B4-BE49-F238E27FC236}">
              <a16:creationId xmlns="" xmlns:a16="http://schemas.microsoft.com/office/drawing/2014/main" id="{479F5191-B8D1-42DD-B419-6F772E7E5C9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80" name="41 CuadroTexto">
          <a:extLst>
            <a:ext uri="{FF2B5EF4-FFF2-40B4-BE49-F238E27FC236}">
              <a16:creationId xmlns="" xmlns:a16="http://schemas.microsoft.com/office/drawing/2014/main" id="{BB5B8817-5A89-4EA1-8D89-11EBB795EC6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81" name="42 CuadroTexto">
          <a:extLst>
            <a:ext uri="{FF2B5EF4-FFF2-40B4-BE49-F238E27FC236}">
              <a16:creationId xmlns="" xmlns:a16="http://schemas.microsoft.com/office/drawing/2014/main" id="{1F79AB49-95AD-4CC9-BFE2-DCC1F832EB4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82" name="43 CuadroTexto">
          <a:extLst>
            <a:ext uri="{FF2B5EF4-FFF2-40B4-BE49-F238E27FC236}">
              <a16:creationId xmlns="" xmlns:a16="http://schemas.microsoft.com/office/drawing/2014/main" id="{6067874F-23A7-45E8-B24F-55E3B4FB9F3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83" name="44 CuadroTexto">
          <a:extLst>
            <a:ext uri="{FF2B5EF4-FFF2-40B4-BE49-F238E27FC236}">
              <a16:creationId xmlns="" xmlns:a16="http://schemas.microsoft.com/office/drawing/2014/main" id="{7E12B91D-95F2-4D01-921F-BC1DB73606E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84" name="45 CuadroTexto">
          <a:extLst>
            <a:ext uri="{FF2B5EF4-FFF2-40B4-BE49-F238E27FC236}">
              <a16:creationId xmlns="" xmlns:a16="http://schemas.microsoft.com/office/drawing/2014/main" id="{92B25F6A-EE0E-4742-8379-CF1EE800F78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85" name="46 CuadroTexto">
          <a:extLst>
            <a:ext uri="{FF2B5EF4-FFF2-40B4-BE49-F238E27FC236}">
              <a16:creationId xmlns="" xmlns:a16="http://schemas.microsoft.com/office/drawing/2014/main" id="{68FCBE37-A7F0-4756-9336-8FA19B18C72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86" name="47 CuadroTexto">
          <a:extLst>
            <a:ext uri="{FF2B5EF4-FFF2-40B4-BE49-F238E27FC236}">
              <a16:creationId xmlns="" xmlns:a16="http://schemas.microsoft.com/office/drawing/2014/main" id="{40FDE059-D0C1-4BB9-B2F1-F9CF10CCF22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87" name="48 CuadroTexto">
          <a:extLst>
            <a:ext uri="{FF2B5EF4-FFF2-40B4-BE49-F238E27FC236}">
              <a16:creationId xmlns="" xmlns:a16="http://schemas.microsoft.com/office/drawing/2014/main" id="{BF180126-BCD6-4272-B7F4-5B85B5DF161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88" name="49 CuadroTexto">
          <a:extLst>
            <a:ext uri="{FF2B5EF4-FFF2-40B4-BE49-F238E27FC236}">
              <a16:creationId xmlns="" xmlns:a16="http://schemas.microsoft.com/office/drawing/2014/main" id="{4EDAB10F-3AB7-4304-BD7B-294E66443A6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89" name="50 CuadroTexto">
          <a:extLst>
            <a:ext uri="{FF2B5EF4-FFF2-40B4-BE49-F238E27FC236}">
              <a16:creationId xmlns="" xmlns:a16="http://schemas.microsoft.com/office/drawing/2014/main" id="{2BC63968-BE84-44FE-ABB0-D6F44A7944D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90" name="51 CuadroTexto">
          <a:extLst>
            <a:ext uri="{FF2B5EF4-FFF2-40B4-BE49-F238E27FC236}">
              <a16:creationId xmlns="" xmlns:a16="http://schemas.microsoft.com/office/drawing/2014/main" id="{80A9FAF3-B986-444C-B727-82D873755F5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91" name="52 CuadroTexto">
          <a:extLst>
            <a:ext uri="{FF2B5EF4-FFF2-40B4-BE49-F238E27FC236}">
              <a16:creationId xmlns="" xmlns:a16="http://schemas.microsoft.com/office/drawing/2014/main" id="{BCDED657-36C2-4DDE-8530-1E89546434D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92" name="53 CuadroTexto">
          <a:extLst>
            <a:ext uri="{FF2B5EF4-FFF2-40B4-BE49-F238E27FC236}">
              <a16:creationId xmlns="" xmlns:a16="http://schemas.microsoft.com/office/drawing/2014/main" id="{06D89448-FE1E-4FFA-ABE2-33BA2E0958A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93" name="54 CuadroTexto">
          <a:extLst>
            <a:ext uri="{FF2B5EF4-FFF2-40B4-BE49-F238E27FC236}">
              <a16:creationId xmlns="" xmlns:a16="http://schemas.microsoft.com/office/drawing/2014/main" id="{7AEF2073-641D-47FF-A2EA-439FD6A9269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94" name="55 CuadroTexto">
          <a:extLst>
            <a:ext uri="{FF2B5EF4-FFF2-40B4-BE49-F238E27FC236}">
              <a16:creationId xmlns="" xmlns:a16="http://schemas.microsoft.com/office/drawing/2014/main" id="{C0548416-A789-47A6-A71A-EB7EF5773BF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95" name="56 CuadroTexto">
          <a:extLst>
            <a:ext uri="{FF2B5EF4-FFF2-40B4-BE49-F238E27FC236}">
              <a16:creationId xmlns="" xmlns:a16="http://schemas.microsoft.com/office/drawing/2014/main" id="{36D7E19F-14B9-478C-8CC2-350F61116F8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96" name="57 CuadroTexto">
          <a:extLst>
            <a:ext uri="{FF2B5EF4-FFF2-40B4-BE49-F238E27FC236}">
              <a16:creationId xmlns="" xmlns:a16="http://schemas.microsoft.com/office/drawing/2014/main" id="{3317E105-DDD1-45E9-9D14-48356F2B5ED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97" name="58 CuadroTexto">
          <a:extLst>
            <a:ext uri="{FF2B5EF4-FFF2-40B4-BE49-F238E27FC236}">
              <a16:creationId xmlns="" xmlns:a16="http://schemas.microsoft.com/office/drawing/2014/main" id="{DA5DA56B-7DFC-46D0-9139-00044A4948A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98" name="59 CuadroTexto">
          <a:extLst>
            <a:ext uri="{FF2B5EF4-FFF2-40B4-BE49-F238E27FC236}">
              <a16:creationId xmlns="" xmlns:a16="http://schemas.microsoft.com/office/drawing/2014/main" id="{A5B7E8B9-E0E0-4C1F-BEB3-63D199D0436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499" name="60 CuadroTexto">
          <a:extLst>
            <a:ext uri="{FF2B5EF4-FFF2-40B4-BE49-F238E27FC236}">
              <a16:creationId xmlns="" xmlns:a16="http://schemas.microsoft.com/office/drawing/2014/main" id="{EF380B0F-D82B-4AE2-8E8B-4553B613A60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500" name="61 CuadroTexto">
          <a:extLst>
            <a:ext uri="{FF2B5EF4-FFF2-40B4-BE49-F238E27FC236}">
              <a16:creationId xmlns="" xmlns:a16="http://schemas.microsoft.com/office/drawing/2014/main" id="{E1F5CB9B-EA8B-4E2D-AF53-A953F1DE7A4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501" name="62 CuadroTexto">
          <a:extLst>
            <a:ext uri="{FF2B5EF4-FFF2-40B4-BE49-F238E27FC236}">
              <a16:creationId xmlns="" xmlns:a16="http://schemas.microsoft.com/office/drawing/2014/main" id="{21E28A26-C138-44D2-BE1A-A82706CB252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502" name="63 CuadroTexto">
          <a:extLst>
            <a:ext uri="{FF2B5EF4-FFF2-40B4-BE49-F238E27FC236}">
              <a16:creationId xmlns="" xmlns:a16="http://schemas.microsoft.com/office/drawing/2014/main" id="{B813E2A5-DA36-4BAE-8526-5B7BED62EF8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503" name="64 CuadroTexto">
          <a:extLst>
            <a:ext uri="{FF2B5EF4-FFF2-40B4-BE49-F238E27FC236}">
              <a16:creationId xmlns="" xmlns:a16="http://schemas.microsoft.com/office/drawing/2014/main" id="{288AA713-6441-415B-B0A1-4F185FC631D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504" name="65 CuadroTexto">
          <a:extLst>
            <a:ext uri="{FF2B5EF4-FFF2-40B4-BE49-F238E27FC236}">
              <a16:creationId xmlns="" xmlns:a16="http://schemas.microsoft.com/office/drawing/2014/main" id="{3376361E-B34D-416E-BFCE-13103A07E9E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505" name="66 CuadroTexto">
          <a:extLst>
            <a:ext uri="{FF2B5EF4-FFF2-40B4-BE49-F238E27FC236}">
              <a16:creationId xmlns="" xmlns:a16="http://schemas.microsoft.com/office/drawing/2014/main" id="{11CE9E8A-A7E3-4F5C-BF66-3E6E16CE0E3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506" name="67 CuadroTexto">
          <a:extLst>
            <a:ext uri="{FF2B5EF4-FFF2-40B4-BE49-F238E27FC236}">
              <a16:creationId xmlns="" xmlns:a16="http://schemas.microsoft.com/office/drawing/2014/main" id="{849EEAE3-9550-41CD-8AB1-C30D91DF356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507" name="68 CuadroTexto">
          <a:extLst>
            <a:ext uri="{FF2B5EF4-FFF2-40B4-BE49-F238E27FC236}">
              <a16:creationId xmlns="" xmlns:a16="http://schemas.microsoft.com/office/drawing/2014/main" id="{A92C404D-35AC-4E7F-A374-CD975B313FA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508" name="69 CuadroTexto">
          <a:extLst>
            <a:ext uri="{FF2B5EF4-FFF2-40B4-BE49-F238E27FC236}">
              <a16:creationId xmlns="" xmlns:a16="http://schemas.microsoft.com/office/drawing/2014/main" id="{A9525F89-1187-45C7-AFFA-D6858C61231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509" name="70 CuadroTexto">
          <a:extLst>
            <a:ext uri="{FF2B5EF4-FFF2-40B4-BE49-F238E27FC236}">
              <a16:creationId xmlns="" xmlns:a16="http://schemas.microsoft.com/office/drawing/2014/main" id="{63F62F45-F3F5-4041-AC30-E02155691B0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510" name="71 CuadroTexto">
          <a:extLst>
            <a:ext uri="{FF2B5EF4-FFF2-40B4-BE49-F238E27FC236}">
              <a16:creationId xmlns="" xmlns:a16="http://schemas.microsoft.com/office/drawing/2014/main" id="{09694191-0825-4BE4-A47C-D9DB661B84E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511" name="72 CuadroTexto">
          <a:extLst>
            <a:ext uri="{FF2B5EF4-FFF2-40B4-BE49-F238E27FC236}">
              <a16:creationId xmlns="" xmlns:a16="http://schemas.microsoft.com/office/drawing/2014/main" id="{3B74F426-7DC7-40F9-A94B-2289576EDA3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512" name="73 CuadroTexto">
          <a:extLst>
            <a:ext uri="{FF2B5EF4-FFF2-40B4-BE49-F238E27FC236}">
              <a16:creationId xmlns="" xmlns:a16="http://schemas.microsoft.com/office/drawing/2014/main" id="{CB033F77-932C-4BC4-BF8B-365A4B0A221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513" name="74 CuadroTexto">
          <a:extLst>
            <a:ext uri="{FF2B5EF4-FFF2-40B4-BE49-F238E27FC236}">
              <a16:creationId xmlns="" xmlns:a16="http://schemas.microsoft.com/office/drawing/2014/main" id="{6878D4B8-BC91-479B-9E83-8395CFEB46F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68</xdr:row>
      <xdr:rowOff>0</xdr:rowOff>
    </xdr:from>
    <xdr:ext cx="184731" cy="264560"/>
    <xdr:sp macro="" textlink="">
      <xdr:nvSpPr>
        <xdr:cNvPr id="514" name="75 CuadroTexto">
          <a:extLst>
            <a:ext uri="{FF2B5EF4-FFF2-40B4-BE49-F238E27FC236}">
              <a16:creationId xmlns="" xmlns:a16="http://schemas.microsoft.com/office/drawing/2014/main" id="{752C4793-C693-481E-B2E0-A516A64E5FC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15" name="3 CuadroTexto">
          <a:extLst>
            <a:ext uri="{FF2B5EF4-FFF2-40B4-BE49-F238E27FC236}">
              <a16:creationId xmlns="" xmlns:a16="http://schemas.microsoft.com/office/drawing/2014/main" id="{CCBD4B1D-E3C3-44B8-8A04-A3E700BDD13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16" name="4 CuadroTexto">
          <a:extLst>
            <a:ext uri="{FF2B5EF4-FFF2-40B4-BE49-F238E27FC236}">
              <a16:creationId xmlns="" xmlns:a16="http://schemas.microsoft.com/office/drawing/2014/main" id="{6B18CBF9-4C60-47D2-9DA3-00DCE06A8D2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17" name="5 CuadroTexto">
          <a:extLst>
            <a:ext uri="{FF2B5EF4-FFF2-40B4-BE49-F238E27FC236}">
              <a16:creationId xmlns="" xmlns:a16="http://schemas.microsoft.com/office/drawing/2014/main" id="{2E2C1097-46B4-41F7-B789-1A81FE8D7AD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18" name="6 CuadroTexto">
          <a:extLst>
            <a:ext uri="{FF2B5EF4-FFF2-40B4-BE49-F238E27FC236}">
              <a16:creationId xmlns="" xmlns:a16="http://schemas.microsoft.com/office/drawing/2014/main" id="{91E44455-12F0-4B43-A098-3128A9C9D57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19" name="7 CuadroTexto">
          <a:extLst>
            <a:ext uri="{FF2B5EF4-FFF2-40B4-BE49-F238E27FC236}">
              <a16:creationId xmlns="" xmlns:a16="http://schemas.microsoft.com/office/drawing/2014/main" id="{96A301E4-A1CF-48B1-82CD-4C4FC981B4C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20" name="8 CuadroTexto">
          <a:extLst>
            <a:ext uri="{FF2B5EF4-FFF2-40B4-BE49-F238E27FC236}">
              <a16:creationId xmlns="" xmlns:a16="http://schemas.microsoft.com/office/drawing/2014/main" id="{BDC495B9-DBE4-4D18-A7E7-5EF5CC5E647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21" name="9 CuadroTexto">
          <a:extLst>
            <a:ext uri="{FF2B5EF4-FFF2-40B4-BE49-F238E27FC236}">
              <a16:creationId xmlns="" xmlns:a16="http://schemas.microsoft.com/office/drawing/2014/main" id="{639B1AEC-73D5-413F-BCEB-EA93115F50D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22" name="10 CuadroTexto">
          <a:extLst>
            <a:ext uri="{FF2B5EF4-FFF2-40B4-BE49-F238E27FC236}">
              <a16:creationId xmlns="" xmlns:a16="http://schemas.microsoft.com/office/drawing/2014/main" id="{56C67274-0F76-41D7-9E2F-2B9363DDFD3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23" name="11 CuadroTexto">
          <a:extLst>
            <a:ext uri="{FF2B5EF4-FFF2-40B4-BE49-F238E27FC236}">
              <a16:creationId xmlns="" xmlns:a16="http://schemas.microsoft.com/office/drawing/2014/main" id="{1E4B3258-F364-40F3-B480-CE159357553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24" name="12 CuadroTexto">
          <a:extLst>
            <a:ext uri="{FF2B5EF4-FFF2-40B4-BE49-F238E27FC236}">
              <a16:creationId xmlns="" xmlns:a16="http://schemas.microsoft.com/office/drawing/2014/main" id="{374046A1-FD65-480A-B6C3-5B7C83FAC37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25" name="13 CuadroTexto">
          <a:extLst>
            <a:ext uri="{FF2B5EF4-FFF2-40B4-BE49-F238E27FC236}">
              <a16:creationId xmlns="" xmlns:a16="http://schemas.microsoft.com/office/drawing/2014/main" id="{AE03F666-42CB-426D-A8E0-8A23531B923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26" name="14 CuadroTexto">
          <a:extLst>
            <a:ext uri="{FF2B5EF4-FFF2-40B4-BE49-F238E27FC236}">
              <a16:creationId xmlns="" xmlns:a16="http://schemas.microsoft.com/office/drawing/2014/main" id="{CF6BBA63-2831-4F22-8AC4-6969DA7E55F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27" name="15 CuadroTexto">
          <a:extLst>
            <a:ext uri="{FF2B5EF4-FFF2-40B4-BE49-F238E27FC236}">
              <a16:creationId xmlns="" xmlns:a16="http://schemas.microsoft.com/office/drawing/2014/main" id="{4815376F-A7FD-4456-9838-78386E77804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28" name="16 CuadroTexto">
          <a:extLst>
            <a:ext uri="{FF2B5EF4-FFF2-40B4-BE49-F238E27FC236}">
              <a16:creationId xmlns="" xmlns:a16="http://schemas.microsoft.com/office/drawing/2014/main" id="{0676B101-D892-4A90-B0EC-31515EB7AC4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29" name="17 CuadroTexto">
          <a:extLst>
            <a:ext uri="{FF2B5EF4-FFF2-40B4-BE49-F238E27FC236}">
              <a16:creationId xmlns="" xmlns:a16="http://schemas.microsoft.com/office/drawing/2014/main" id="{945D7B4F-BBD6-401E-BEB7-D8BE85BC75A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30" name="18 CuadroTexto">
          <a:extLst>
            <a:ext uri="{FF2B5EF4-FFF2-40B4-BE49-F238E27FC236}">
              <a16:creationId xmlns="" xmlns:a16="http://schemas.microsoft.com/office/drawing/2014/main" id="{B9B11AFC-85B5-4393-9780-5E764F30CA7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31" name="19 CuadroTexto">
          <a:extLst>
            <a:ext uri="{FF2B5EF4-FFF2-40B4-BE49-F238E27FC236}">
              <a16:creationId xmlns="" xmlns:a16="http://schemas.microsoft.com/office/drawing/2014/main" id="{FDBB2193-0CDE-4C3A-8208-F2549AA90A3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32" name="20 CuadroTexto">
          <a:extLst>
            <a:ext uri="{FF2B5EF4-FFF2-40B4-BE49-F238E27FC236}">
              <a16:creationId xmlns="" xmlns:a16="http://schemas.microsoft.com/office/drawing/2014/main" id="{FDE05CF2-7705-4AC4-A39C-C5601521CAB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33" name="21 CuadroTexto">
          <a:extLst>
            <a:ext uri="{FF2B5EF4-FFF2-40B4-BE49-F238E27FC236}">
              <a16:creationId xmlns="" xmlns:a16="http://schemas.microsoft.com/office/drawing/2014/main" id="{37891495-5C1D-462F-AE10-61ADD2E9208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34" name="22 CuadroTexto">
          <a:extLst>
            <a:ext uri="{FF2B5EF4-FFF2-40B4-BE49-F238E27FC236}">
              <a16:creationId xmlns="" xmlns:a16="http://schemas.microsoft.com/office/drawing/2014/main" id="{97FE0182-AC44-48C9-8A19-96127783FE5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35" name="23 CuadroTexto">
          <a:extLst>
            <a:ext uri="{FF2B5EF4-FFF2-40B4-BE49-F238E27FC236}">
              <a16:creationId xmlns="" xmlns:a16="http://schemas.microsoft.com/office/drawing/2014/main" id="{36349056-B904-4AD7-ADAF-37B1C411876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36" name="24 CuadroTexto">
          <a:extLst>
            <a:ext uri="{FF2B5EF4-FFF2-40B4-BE49-F238E27FC236}">
              <a16:creationId xmlns="" xmlns:a16="http://schemas.microsoft.com/office/drawing/2014/main" id="{A3ADABC1-6BF6-4C96-B18D-132FEA1D503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37" name="25 CuadroTexto">
          <a:extLst>
            <a:ext uri="{FF2B5EF4-FFF2-40B4-BE49-F238E27FC236}">
              <a16:creationId xmlns="" xmlns:a16="http://schemas.microsoft.com/office/drawing/2014/main" id="{CE9F3320-17AC-4234-B053-7403D4C9681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38" name="26 CuadroTexto">
          <a:extLst>
            <a:ext uri="{FF2B5EF4-FFF2-40B4-BE49-F238E27FC236}">
              <a16:creationId xmlns="" xmlns:a16="http://schemas.microsoft.com/office/drawing/2014/main" id="{C912283F-5C0C-4F76-8926-B1116B9F221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39" name="27 CuadroTexto">
          <a:extLst>
            <a:ext uri="{FF2B5EF4-FFF2-40B4-BE49-F238E27FC236}">
              <a16:creationId xmlns="" xmlns:a16="http://schemas.microsoft.com/office/drawing/2014/main" id="{44A693F6-87E6-4E98-87EA-B4B006A33F3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40" name="28 CuadroTexto">
          <a:extLst>
            <a:ext uri="{FF2B5EF4-FFF2-40B4-BE49-F238E27FC236}">
              <a16:creationId xmlns="" xmlns:a16="http://schemas.microsoft.com/office/drawing/2014/main" id="{603A1F38-27E6-45FC-B719-523E7692D39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41" name="29 CuadroTexto">
          <a:extLst>
            <a:ext uri="{FF2B5EF4-FFF2-40B4-BE49-F238E27FC236}">
              <a16:creationId xmlns="" xmlns:a16="http://schemas.microsoft.com/office/drawing/2014/main" id="{CEBE7049-B565-4F71-8681-54ACAD4D352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42" name="30 CuadroTexto">
          <a:extLst>
            <a:ext uri="{FF2B5EF4-FFF2-40B4-BE49-F238E27FC236}">
              <a16:creationId xmlns="" xmlns:a16="http://schemas.microsoft.com/office/drawing/2014/main" id="{79F0FF1B-484C-4CC0-B71C-6BBE2AD9C76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43" name="31 CuadroTexto">
          <a:extLst>
            <a:ext uri="{FF2B5EF4-FFF2-40B4-BE49-F238E27FC236}">
              <a16:creationId xmlns="" xmlns:a16="http://schemas.microsoft.com/office/drawing/2014/main" id="{5A288F3C-F98F-4F79-B915-E7BE3F0C80B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44" name="32 CuadroTexto">
          <a:extLst>
            <a:ext uri="{FF2B5EF4-FFF2-40B4-BE49-F238E27FC236}">
              <a16:creationId xmlns="" xmlns:a16="http://schemas.microsoft.com/office/drawing/2014/main" id="{CE5E44E1-FF15-4E94-9587-F47DC9E6B58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45" name="33 CuadroTexto">
          <a:extLst>
            <a:ext uri="{FF2B5EF4-FFF2-40B4-BE49-F238E27FC236}">
              <a16:creationId xmlns="" xmlns:a16="http://schemas.microsoft.com/office/drawing/2014/main" id="{79BADBB0-3C64-489A-A556-E01D671307D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46" name="34 CuadroTexto">
          <a:extLst>
            <a:ext uri="{FF2B5EF4-FFF2-40B4-BE49-F238E27FC236}">
              <a16:creationId xmlns="" xmlns:a16="http://schemas.microsoft.com/office/drawing/2014/main" id="{B4D7F2D1-8770-4FE4-B206-29B9CB5A825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47" name="35 CuadroTexto">
          <a:extLst>
            <a:ext uri="{FF2B5EF4-FFF2-40B4-BE49-F238E27FC236}">
              <a16:creationId xmlns="" xmlns:a16="http://schemas.microsoft.com/office/drawing/2014/main" id="{05561F3F-3214-4045-9A34-F351EDD2847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48" name="36 CuadroTexto">
          <a:extLst>
            <a:ext uri="{FF2B5EF4-FFF2-40B4-BE49-F238E27FC236}">
              <a16:creationId xmlns="" xmlns:a16="http://schemas.microsoft.com/office/drawing/2014/main" id="{B5B7EC19-D712-41CC-BCA7-1AB4A482506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49" name="37 CuadroTexto">
          <a:extLst>
            <a:ext uri="{FF2B5EF4-FFF2-40B4-BE49-F238E27FC236}">
              <a16:creationId xmlns="" xmlns:a16="http://schemas.microsoft.com/office/drawing/2014/main" id="{B876226D-AC81-4957-A436-AEF2E9B713B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50" name="38 CuadroTexto">
          <a:extLst>
            <a:ext uri="{FF2B5EF4-FFF2-40B4-BE49-F238E27FC236}">
              <a16:creationId xmlns="" xmlns:a16="http://schemas.microsoft.com/office/drawing/2014/main" id="{FA229235-F996-4F97-B34D-17EBCE7F85A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51" name="39 CuadroTexto">
          <a:extLst>
            <a:ext uri="{FF2B5EF4-FFF2-40B4-BE49-F238E27FC236}">
              <a16:creationId xmlns="" xmlns:a16="http://schemas.microsoft.com/office/drawing/2014/main" id="{9E228BDF-0CD1-4CE7-9852-EE8AB1D7709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52" name="40 CuadroTexto">
          <a:extLst>
            <a:ext uri="{FF2B5EF4-FFF2-40B4-BE49-F238E27FC236}">
              <a16:creationId xmlns="" xmlns:a16="http://schemas.microsoft.com/office/drawing/2014/main" id="{6F4EE9E2-5250-4AAA-850E-C71449CBBCC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53" name="41 CuadroTexto">
          <a:extLst>
            <a:ext uri="{FF2B5EF4-FFF2-40B4-BE49-F238E27FC236}">
              <a16:creationId xmlns="" xmlns:a16="http://schemas.microsoft.com/office/drawing/2014/main" id="{E439B7A5-785A-4D8B-96C6-01D4868423E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54" name="42 CuadroTexto">
          <a:extLst>
            <a:ext uri="{FF2B5EF4-FFF2-40B4-BE49-F238E27FC236}">
              <a16:creationId xmlns="" xmlns:a16="http://schemas.microsoft.com/office/drawing/2014/main" id="{DD967EB7-7C03-4070-8288-D9D975FB4F5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55" name="43 CuadroTexto">
          <a:extLst>
            <a:ext uri="{FF2B5EF4-FFF2-40B4-BE49-F238E27FC236}">
              <a16:creationId xmlns="" xmlns:a16="http://schemas.microsoft.com/office/drawing/2014/main" id="{CF781F8A-9DC7-4FB0-92C3-3142574238B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56" name="44 CuadroTexto">
          <a:extLst>
            <a:ext uri="{FF2B5EF4-FFF2-40B4-BE49-F238E27FC236}">
              <a16:creationId xmlns="" xmlns:a16="http://schemas.microsoft.com/office/drawing/2014/main" id="{C1B765DB-DC0A-4257-9D08-8F922B7533B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57" name="45 CuadroTexto">
          <a:extLst>
            <a:ext uri="{FF2B5EF4-FFF2-40B4-BE49-F238E27FC236}">
              <a16:creationId xmlns="" xmlns:a16="http://schemas.microsoft.com/office/drawing/2014/main" id="{A89D17DD-DB67-4C3E-9541-74C6801463E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58" name="46 CuadroTexto">
          <a:extLst>
            <a:ext uri="{FF2B5EF4-FFF2-40B4-BE49-F238E27FC236}">
              <a16:creationId xmlns="" xmlns:a16="http://schemas.microsoft.com/office/drawing/2014/main" id="{B2818434-8609-47E2-9EDB-A25730C40AF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59" name="47 CuadroTexto">
          <a:extLst>
            <a:ext uri="{FF2B5EF4-FFF2-40B4-BE49-F238E27FC236}">
              <a16:creationId xmlns="" xmlns:a16="http://schemas.microsoft.com/office/drawing/2014/main" id="{8CE3F5C2-D125-49FA-B1F4-6606BFAB818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60" name="48 CuadroTexto">
          <a:extLst>
            <a:ext uri="{FF2B5EF4-FFF2-40B4-BE49-F238E27FC236}">
              <a16:creationId xmlns="" xmlns:a16="http://schemas.microsoft.com/office/drawing/2014/main" id="{5614BD43-9A43-48D7-9CC2-D025732FD7B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61" name="49 CuadroTexto">
          <a:extLst>
            <a:ext uri="{FF2B5EF4-FFF2-40B4-BE49-F238E27FC236}">
              <a16:creationId xmlns="" xmlns:a16="http://schemas.microsoft.com/office/drawing/2014/main" id="{F6E99738-6FD5-4053-BAF6-6DB1B5192F1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62" name="50 CuadroTexto">
          <a:extLst>
            <a:ext uri="{FF2B5EF4-FFF2-40B4-BE49-F238E27FC236}">
              <a16:creationId xmlns="" xmlns:a16="http://schemas.microsoft.com/office/drawing/2014/main" id="{3F99C075-4658-4551-BD71-1AE8CFF0915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63" name="51 CuadroTexto">
          <a:extLst>
            <a:ext uri="{FF2B5EF4-FFF2-40B4-BE49-F238E27FC236}">
              <a16:creationId xmlns="" xmlns:a16="http://schemas.microsoft.com/office/drawing/2014/main" id="{42A9FCFD-8486-443E-9178-B56492522AF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64" name="52 CuadroTexto">
          <a:extLst>
            <a:ext uri="{FF2B5EF4-FFF2-40B4-BE49-F238E27FC236}">
              <a16:creationId xmlns="" xmlns:a16="http://schemas.microsoft.com/office/drawing/2014/main" id="{5EDAF8F7-0AB4-4EF2-88F3-28701DD58C4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65" name="53 CuadroTexto">
          <a:extLst>
            <a:ext uri="{FF2B5EF4-FFF2-40B4-BE49-F238E27FC236}">
              <a16:creationId xmlns="" xmlns:a16="http://schemas.microsoft.com/office/drawing/2014/main" id="{B1FC7AB6-D4B9-440A-94AE-2EC0AB3B4B5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66" name="54 CuadroTexto">
          <a:extLst>
            <a:ext uri="{FF2B5EF4-FFF2-40B4-BE49-F238E27FC236}">
              <a16:creationId xmlns="" xmlns:a16="http://schemas.microsoft.com/office/drawing/2014/main" id="{120EC3F1-4A41-44F5-A949-C9DC4D0F692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67" name="55 CuadroTexto">
          <a:extLst>
            <a:ext uri="{FF2B5EF4-FFF2-40B4-BE49-F238E27FC236}">
              <a16:creationId xmlns="" xmlns:a16="http://schemas.microsoft.com/office/drawing/2014/main" id="{844E0F64-23B3-4444-920C-B14FFFAEEF9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68" name="56 CuadroTexto">
          <a:extLst>
            <a:ext uri="{FF2B5EF4-FFF2-40B4-BE49-F238E27FC236}">
              <a16:creationId xmlns="" xmlns:a16="http://schemas.microsoft.com/office/drawing/2014/main" id="{9065FED9-04AF-41FA-80C0-E73115AB6B0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69" name="57 CuadroTexto">
          <a:extLst>
            <a:ext uri="{FF2B5EF4-FFF2-40B4-BE49-F238E27FC236}">
              <a16:creationId xmlns="" xmlns:a16="http://schemas.microsoft.com/office/drawing/2014/main" id="{032F8A66-842A-4340-A382-9D2A5380ED6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70" name="58 CuadroTexto">
          <a:extLst>
            <a:ext uri="{FF2B5EF4-FFF2-40B4-BE49-F238E27FC236}">
              <a16:creationId xmlns="" xmlns:a16="http://schemas.microsoft.com/office/drawing/2014/main" id="{F8F665A4-7B77-4582-BE78-C675A61286F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71" name="59 CuadroTexto">
          <a:extLst>
            <a:ext uri="{FF2B5EF4-FFF2-40B4-BE49-F238E27FC236}">
              <a16:creationId xmlns="" xmlns:a16="http://schemas.microsoft.com/office/drawing/2014/main" id="{AB1474E4-D055-4A4A-A114-54DC85AF98D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72" name="60 CuadroTexto">
          <a:extLst>
            <a:ext uri="{FF2B5EF4-FFF2-40B4-BE49-F238E27FC236}">
              <a16:creationId xmlns="" xmlns:a16="http://schemas.microsoft.com/office/drawing/2014/main" id="{EB6B379A-0BD0-4874-BFA4-9D975D9265C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73" name="61 CuadroTexto">
          <a:extLst>
            <a:ext uri="{FF2B5EF4-FFF2-40B4-BE49-F238E27FC236}">
              <a16:creationId xmlns="" xmlns:a16="http://schemas.microsoft.com/office/drawing/2014/main" id="{CF814361-1ABA-466C-A57D-F878BD0E22A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74" name="62 CuadroTexto">
          <a:extLst>
            <a:ext uri="{FF2B5EF4-FFF2-40B4-BE49-F238E27FC236}">
              <a16:creationId xmlns="" xmlns:a16="http://schemas.microsoft.com/office/drawing/2014/main" id="{CB924500-4A86-4D51-B618-14F729FD6CD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75" name="63 CuadroTexto">
          <a:extLst>
            <a:ext uri="{FF2B5EF4-FFF2-40B4-BE49-F238E27FC236}">
              <a16:creationId xmlns="" xmlns:a16="http://schemas.microsoft.com/office/drawing/2014/main" id="{891B118F-843C-4599-9BB8-B9EEBBB1DB9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76" name="64 CuadroTexto">
          <a:extLst>
            <a:ext uri="{FF2B5EF4-FFF2-40B4-BE49-F238E27FC236}">
              <a16:creationId xmlns="" xmlns:a16="http://schemas.microsoft.com/office/drawing/2014/main" id="{7EF40078-D8B4-402A-9307-677FA85C45B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77" name="65 CuadroTexto">
          <a:extLst>
            <a:ext uri="{FF2B5EF4-FFF2-40B4-BE49-F238E27FC236}">
              <a16:creationId xmlns="" xmlns:a16="http://schemas.microsoft.com/office/drawing/2014/main" id="{49505864-786B-4B6D-BB18-09F7F5D2350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78" name="66 CuadroTexto">
          <a:extLst>
            <a:ext uri="{FF2B5EF4-FFF2-40B4-BE49-F238E27FC236}">
              <a16:creationId xmlns="" xmlns:a16="http://schemas.microsoft.com/office/drawing/2014/main" id="{47DD46F7-746A-4B0C-A8CA-518FCE581C8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79" name="67 CuadroTexto">
          <a:extLst>
            <a:ext uri="{FF2B5EF4-FFF2-40B4-BE49-F238E27FC236}">
              <a16:creationId xmlns="" xmlns:a16="http://schemas.microsoft.com/office/drawing/2014/main" id="{B2816925-3318-45BA-B95E-3726E1AF9F4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80" name="68 CuadroTexto">
          <a:extLst>
            <a:ext uri="{FF2B5EF4-FFF2-40B4-BE49-F238E27FC236}">
              <a16:creationId xmlns="" xmlns:a16="http://schemas.microsoft.com/office/drawing/2014/main" id="{225CCCE2-E955-415C-90D3-45D0A1BC192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81" name="69 CuadroTexto">
          <a:extLst>
            <a:ext uri="{FF2B5EF4-FFF2-40B4-BE49-F238E27FC236}">
              <a16:creationId xmlns="" xmlns:a16="http://schemas.microsoft.com/office/drawing/2014/main" id="{164DBD5D-6AD5-4A9A-996C-84D66E9AEDC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82" name="70 CuadroTexto">
          <a:extLst>
            <a:ext uri="{FF2B5EF4-FFF2-40B4-BE49-F238E27FC236}">
              <a16:creationId xmlns="" xmlns:a16="http://schemas.microsoft.com/office/drawing/2014/main" id="{2C454869-7A81-4FA2-976B-96E7A2D83BF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83" name="71 CuadroTexto">
          <a:extLst>
            <a:ext uri="{FF2B5EF4-FFF2-40B4-BE49-F238E27FC236}">
              <a16:creationId xmlns="" xmlns:a16="http://schemas.microsoft.com/office/drawing/2014/main" id="{474875F6-6D7A-4337-830F-A7903F44070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84" name="72 CuadroTexto">
          <a:extLst>
            <a:ext uri="{FF2B5EF4-FFF2-40B4-BE49-F238E27FC236}">
              <a16:creationId xmlns="" xmlns:a16="http://schemas.microsoft.com/office/drawing/2014/main" id="{2557F6BE-A36C-48F0-979B-C2E00E9C3C6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85" name="73 CuadroTexto">
          <a:extLst>
            <a:ext uri="{FF2B5EF4-FFF2-40B4-BE49-F238E27FC236}">
              <a16:creationId xmlns="" xmlns:a16="http://schemas.microsoft.com/office/drawing/2014/main" id="{21435028-ACFF-40C3-AB5A-0C627DDF680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86" name="74 CuadroTexto">
          <a:extLst>
            <a:ext uri="{FF2B5EF4-FFF2-40B4-BE49-F238E27FC236}">
              <a16:creationId xmlns="" xmlns:a16="http://schemas.microsoft.com/office/drawing/2014/main" id="{8F5E8ADB-1D62-47C0-BE09-73D1154CAF8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70</xdr:row>
      <xdr:rowOff>0</xdr:rowOff>
    </xdr:from>
    <xdr:ext cx="184731" cy="264560"/>
    <xdr:sp macro="" textlink="">
      <xdr:nvSpPr>
        <xdr:cNvPr id="587" name="75 CuadroTexto">
          <a:extLst>
            <a:ext uri="{FF2B5EF4-FFF2-40B4-BE49-F238E27FC236}">
              <a16:creationId xmlns="" xmlns:a16="http://schemas.microsoft.com/office/drawing/2014/main" id="{A228E43D-E601-4CD7-BAAD-9DA1AE47CAE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588" name="3 CuadroTexto">
          <a:extLst>
            <a:ext uri="{FF2B5EF4-FFF2-40B4-BE49-F238E27FC236}">
              <a16:creationId xmlns="" xmlns:a16="http://schemas.microsoft.com/office/drawing/2014/main" id="{6137B6CB-1E62-43FD-96F0-BB13A89AFF6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589" name="4 CuadroTexto">
          <a:extLst>
            <a:ext uri="{FF2B5EF4-FFF2-40B4-BE49-F238E27FC236}">
              <a16:creationId xmlns="" xmlns:a16="http://schemas.microsoft.com/office/drawing/2014/main" id="{F44F44A0-C1AD-4D95-AA6E-377D9A18E7D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590" name="5 CuadroTexto">
          <a:extLst>
            <a:ext uri="{FF2B5EF4-FFF2-40B4-BE49-F238E27FC236}">
              <a16:creationId xmlns="" xmlns:a16="http://schemas.microsoft.com/office/drawing/2014/main" id="{47D166DF-058A-4F63-A13E-916A059BA4C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591" name="6 CuadroTexto">
          <a:extLst>
            <a:ext uri="{FF2B5EF4-FFF2-40B4-BE49-F238E27FC236}">
              <a16:creationId xmlns="" xmlns:a16="http://schemas.microsoft.com/office/drawing/2014/main" id="{E22F1820-44FF-44C0-AC20-D829F23BCFA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592" name="7 CuadroTexto">
          <a:extLst>
            <a:ext uri="{FF2B5EF4-FFF2-40B4-BE49-F238E27FC236}">
              <a16:creationId xmlns="" xmlns:a16="http://schemas.microsoft.com/office/drawing/2014/main" id="{11CDBDBE-C175-4C63-8B67-2261B304F38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593" name="8 CuadroTexto">
          <a:extLst>
            <a:ext uri="{FF2B5EF4-FFF2-40B4-BE49-F238E27FC236}">
              <a16:creationId xmlns="" xmlns:a16="http://schemas.microsoft.com/office/drawing/2014/main" id="{296D3027-89FC-471E-80C7-BDD9DDF0FD6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594" name="9 CuadroTexto">
          <a:extLst>
            <a:ext uri="{FF2B5EF4-FFF2-40B4-BE49-F238E27FC236}">
              <a16:creationId xmlns="" xmlns:a16="http://schemas.microsoft.com/office/drawing/2014/main" id="{BF6A211A-595A-40AF-963A-A3E14BE0105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595" name="10 CuadroTexto">
          <a:extLst>
            <a:ext uri="{FF2B5EF4-FFF2-40B4-BE49-F238E27FC236}">
              <a16:creationId xmlns="" xmlns:a16="http://schemas.microsoft.com/office/drawing/2014/main" id="{8D4AD660-1A7A-497D-83D6-98CC003818C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596" name="11 CuadroTexto">
          <a:extLst>
            <a:ext uri="{FF2B5EF4-FFF2-40B4-BE49-F238E27FC236}">
              <a16:creationId xmlns="" xmlns:a16="http://schemas.microsoft.com/office/drawing/2014/main" id="{B45656DE-6DFB-4BCF-A030-55E971C1F3D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597" name="12 CuadroTexto">
          <a:extLst>
            <a:ext uri="{FF2B5EF4-FFF2-40B4-BE49-F238E27FC236}">
              <a16:creationId xmlns="" xmlns:a16="http://schemas.microsoft.com/office/drawing/2014/main" id="{C5B4E5A9-B599-48DE-B15A-5D7A82B5667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598" name="13 CuadroTexto">
          <a:extLst>
            <a:ext uri="{FF2B5EF4-FFF2-40B4-BE49-F238E27FC236}">
              <a16:creationId xmlns="" xmlns:a16="http://schemas.microsoft.com/office/drawing/2014/main" id="{5A61454C-0371-411B-BE9C-B6D8537AA44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599" name="14 CuadroTexto">
          <a:extLst>
            <a:ext uri="{FF2B5EF4-FFF2-40B4-BE49-F238E27FC236}">
              <a16:creationId xmlns="" xmlns:a16="http://schemas.microsoft.com/office/drawing/2014/main" id="{F6EB4852-AA42-452D-828B-9E02567C62C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00" name="15 CuadroTexto">
          <a:extLst>
            <a:ext uri="{FF2B5EF4-FFF2-40B4-BE49-F238E27FC236}">
              <a16:creationId xmlns="" xmlns:a16="http://schemas.microsoft.com/office/drawing/2014/main" id="{9D086617-4C35-463C-9150-A42D7E4CABA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01" name="16 CuadroTexto">
          <a:extLst>
            <a:ext uri="{FF2B5EF4-FFF2-40B4-BE49-F238E27FC236}">
              <a16:creationId xmlns="" xmlns:a16="http://schemas.microsoft.com/office/drawing/2014/main" id="{19354CBD-2BE9-44F1-B573-84AFBA5A2DA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02" name="17 CuadroTexto">
          <a:extLst>
            <a:ext uri="{FF2B5EF4-FFF2-40B4-BE49-F238E27FC236}">
              <a16:creationId xmlns="" xmlns:a16="http://schemas.microsoft.com/office/drawing/2014/main" id="{1736B3BB-02B7-4EB1-BE0F-7482CFF04E2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03" name="18 CuadroTexto">
          <a:extLst>
            <a:ext uri="{FF2B5EF4-FFF2-40B4-BE49-F238E27FC236}">
              <a16:creationId xmlns="" xmlns:a16="http://schemas.microsoft.com/office/drawing/2014/main" id="{52619DAB-5834-48FA-A0BE-1862A1B814D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04" name="19 CuadroTexto">
          <a:extLst>
            <a:ext uri="{FF2B5EF4-FFF2-40B4-BE49-F238E27FC236}">
              <a16:creationId xmlns="" xmlns:a16="http://schemas.microsoft.com/office/drawing/2014/main" id="{B1407116-516E-4734-841B-34E86801420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05" name="20 CuadroTexto">
          <a:extLst>
            <a:ext uri="{FF2B5EF4-FFF2-40B4-BE49-F238E27FC236}">
              <a16:creationId xmlns="" xmlns:a16="http://schemas.microsoft.com/office/drawing/2014/main" id="{CE11BCAF-4DF5-4F22-B009-786ECBE66D4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06" name="21 CuadroTexto">
          <a:extLst>
            <a:ext uri="{FF2B5EF4-FFF2-40B4-BE49-F238E27FC236}">
              <a16:creationId xmlns="" xmlns:a16="http://schemas.microsoft.com/office/drawing/2014/main" id="{EE786B37-1DCF-4691-A2E0-437923E9189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07" name="22 CuadroTexto">
          <a:extLst>
            <a:ext uri="{FF2B5EF4-FFF2-40B4-BE49-F238E27FC236}">
              <a16:creationId xmlns="" xmlns:a16="http://schemas.microsoft.com/office/drawing/2014/main" id="{6F98D4F3-1C7F-446E-A613-FF1C7BBE3E8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08" name="23 CuadroTexto">
          <a:extLst>
            <a:ext uri="{FF2B5EF4-FFF2-40B4-BE49-F238E27FC236}">
              <a16:creationId xmlns="" xmlns:a16="http://schemas.microsoft.com/office/drawing/2014/main" id="{81811E0E-38FF-418D-BF1C-6F9A8DC1B38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09" name="24 CuadroTexto">
          <a:extLst>
            <a:ext uri="{FF2B5EF4-FFF2-40B4-BE49-F238E27FC236}">
              <a16:creationId xmlns="" xmlns:a16="http://schemas.microsoft.com/office/drawing/2014/main" id="{5922F9BB-F2ED-45D2-9C06-1C58009D682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10" name="25 CuadroTexto">
          <a:extLst>
            <a:ext uri="{FF2B5EF4-FFF2-40B4-BE49-F238E27FC236}">
              <a16:creationId xmlns="" xmlns:a16="http://schemas.microsoft.com/office/drawing/2014/main" id="{E7C7FC08-37FE-4B19-82C0-AB1E0B6A584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11" name="26 CuadroTexto">
          <a:extLst>
            <a:ext uri="{FF2B5EF4-FFF2-40B4-BE49-F238E27FC236}">
              <a16:creationId xmlns="" xmlns:a16="http://schemas.microsoft.com/office/drawing/2014/main" id="{F6977185-494D-4D5B-977A-48E92BEB002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12" name="27 CuadroTexto">
          <a:extLst>
            <a:ext uri="{FF2B5EF4-FFF2-40B4-BE49-F238E27FC236}">
              <a16:creationId xmlns="" xmlns:a16="http://schemas.microsoft.com/office/drawing/2014/main" id="{2954752E-799B-486B-9D44-087123623B1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13" name="28 CuadroTexto">
          <a:extLst>
            <a:ext uri="{FF2B5EF4-FFF2-40B4-BE49-F238E27FC236}">
              <a16:creationId xmlns="" xmlns:a16="http://schemas.microsoft.com/office/drawing/2014/main" id="{00272D36-CD1F-4484-8D22-C0428C3A70A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14" name="29 CuadroTexto">
          <a:extLst>
            <a:ext uri="{FF2B5EF4-FFF2-40B4-BE49-F238E27FC236}">
              <a16:creationId xmlns="" xmlns:a16="http://schemas.microsoft.com/office/drawing/2014/main" id="{0EF4BA5A-B23B-449C-B8CB-F7EBFCA810D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15" name="30 CuadroTexto">
          <a:extLst>
            <a:ext uri="{FF2B5EF4-FFF2-40B4-BE49-F238E27FC236}">
              <a16:creationId xmlns="" xmlns:a16="http://schemas.microsoft.com/office/drawing/2014/main" id="{7C5C434B-FA0B-4B15-A084-A8D3CC090F7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16" name="31 CuadroTexto">
          <a:extLst>
            <a:ext uri="{FF2B5EF4-FFF2-40B4-BE49-F238E27FC236}">
              <a16:creationId xmlns="" xmlns:a16="http://schemas.microsoft.com/office/drawing/2014/main" id="{094F475A-4E56-4B7B-868D-029299AE9B1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17" name="32 CuadroTexto">
          <a:extLst>
            <a:ext uri="{FF2B5EF4-FFF2-40B4-BE49-F238E27FC236}">
              <a16:creationId xmlns="" xmlns:a16="http://schemas.microsoft.com/office/drawing/2014/main" id="{E44ACDF6-0ECB-4493-A3E1-69DBA09FEFF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18" name="33 CuadroTexto">
          <a:extLst>
            <a:ext uri="{FF2B5EF4-FFF2-40B4-BE49-F238E27FC236}">
              <a16:creationId xmlns="" xmlns:a16="http://schemas.microsoft.com/office/drawing/2014/main" id="{6740DD7D-8361-4CF5-9D2B-1017D87056D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19" name="34 CuadroTexto">
          <a:extLst>
            <a:ext uri="{FF2B5EF4-FFF2-40B4-BE49-F238E27FC236}">
              <a16:creationId xmlns="" xmlns:a16="http://schemas.microsoft.com/office/drawing/2014/main" id="{69EB5A32-CBF8-4381-A0AC-6CEA6938499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20" name="35 CuadroTexto">
          <a:extLst>
            <a:ext uri="{FF2B5EF4-FFF2-40B4-BE49-F238E27FC236}">
              <a16:creationId xmlns="" xmlns:a16="http://schemas.microsoft.com/office/drawing/2014/main" id="{A051317C-A1CD-4AD0-BDE0-5C746B0FBF3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21" name="36 CuadroTexto">
          <a:extLst>
            <a:ext uri="{FF2B5EF4-FFF2-40B4-BE49-F238E27FC236}">
              <a16:creationId xmlns="" xmlns:a16="http://schemas.microsoft.com/office/drawing/2014/main" id="{94A854CB-C3C7-4A63-8E3A-AFEBFB8AD5B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22" name="37 CuadroTexto">
          <a:extLst>
            <a:ext uri="{FF2B5EF4-FFF2-40B4-BE49-F238E27FC236}">
              <a16:creationId xmlns="" xmlns:a16="http://schemas.microsoft.com/office/drawing/2014/main" id="{3618D992-7BB9-41C2-B31C-3D7220681BD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23" name="38 CuadroTexto">
          <a:extLst>
            <a:ext uri="{FF2B5EF4-FFF2-40B4-BE49-F238E27FC236}">
              <a16:creationId xmlns="" xmlns:a16="http://schemas.microsoft.com/office/drawing/2014/main" id="{8731C2C4-7726-4163-A78A-CC795972F37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24" name="39 CuadroTexto">
          <a:extLst>
            <a:ext uri="{FF2B5EF4-FFF2-40B4-BE49-F238E27FC236}">
              <a16:creationId xmlns="" xmlns:a16="http://schemas.microsoft.com/office/drawing/2014/main" id="{10508BB0-EA79-423F-A3CD-F859F2B1D1C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25" name="40 CuadroTexto">
          <a:extLst>
            <a:ext uri="{FF2B5EF4-FFF2-40B4-BE49-F238E27FC236}">
              <a16:creationId xmlns="" xmlns:a16="http://schemas.microsoft.com/office/drawing/2014/main" id="{FC15DF9A-8C72-412C-BF0E-38A75429C5F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26" name="41 CuadroTexto">
          <a:extLst>
            <a:ext uri="{FF2B5EF4-FFF2-40B4-BE49-F238E27FC236}">
              <a16:creationId xmlns="" xmlns:a16="http://schemas.microsoft.com/office/drawing/2014/main" id="{917E439B-508A-4413-A907-80C96C08A77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27" name="42 CuadroTexto">
          <a:extLst>
            <a:ext uri="{FF2B5EF4-FFF2-40B4-BE49-F238E27FC236}">
              <a16:creationId xmlns="" xmlns:a16="http://schemas.microsoft.com/office/drawing/2014/main" id="{4224E7FD-70BF-4550-86C2-EF98C1C70DE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28" name="43 CuadroTexto">
          <a:extLst>
            <a:ext uri="{FF2B5EF4-FFF2-40B4-BE49-F238E27FC236}">
              <a16:creationId xmlns="" xmlns:a16="http://schemas.microsoft.com/office/drawing/2014/main" id="{0595F675-4AC8-43A1-857C-CBF66C6F2DA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29" name="44 CuadroTexto">
          <a:extLst>
            <a:ext uri="{FF2B5EF4-FFF2-40B4-BE49-F238E27FC236}">
              <a16:creationId xmlns="" xmlns:a16="http://schemas.microsoft.com/office/drawing/2014/main" id="{EC520E20-CBAA-4390-A0AE-FB2408BFD7D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30" name="45 CuadroTexto">
          <a:extLst>
            <a:ext uri="{FF2B5EF4-FFF2-40B4-BE49-F238E27FC236}">
              <a16:creationId xmlns="" xmlns:a16="http://schemas.microsoft.com/office/drawing/2014/main" id="{E9A7A4AE-57C9-46C3-B91A-5109E7DEAD1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31" name="46 CuadroTexto">
          <a:extLst>
            <a:ext uri="{FF2B5EF4-FFF2-40B4-BE49-F238E27FC236}">
              <a16:creationId xmlns="" xmlns:a16="http://schemas.microsoft.com/office/drawing/2014/main" id="{AF74167D-563E-4FAB-9B48-B1A1760A7EA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32" name="47 CuadroTexto">
          <a:extLst>
            <a:ext uri="{FF2B5EF4-FFF2-40B4-BE49-F238E27FC236}">
              <a16:creationId xmlns="" xmlns:a16="http://schemas.microsoft.com/office/drawing/2014/main" id="{0BEAB437-7DED-4DE5-8B63-54F5C3FC889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33" name="48 CuadroTexto">
          <a:extLst>
            <a:ext uri="{FF2B5EF4-FFF2-40B4-BE49-F238E27FC236}">
              <a16:creationId xmlns="" xmlns:a16="http://schemas.microsoft.com/office/drawing/2014/main" id="{3E3B26BF-1C63-482F-8F07-C15CF456FB2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34" name="49 CuadroTexto">
          <a:extLst>
            <a:ext uri="{FF2B5EF4-FFF2-40B4-BE49-F238E27FC236}">
              <a16:creationId xmlns="" xmlns:a16="http://schemas.microsoft.com/office/drawing/2014/main" id="{01CE2AC1-1AA6-4679-87E5-34F8A01DD4A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35" name="50 CuadroTexto">
          <a:extLst>
            <a:ext uri="{FF2B5EF4-FFF2-40B4-BE49-F238E27FC236}">
              <a16:creationId xmlns="" xmlns:a16="http://schemas.microsoft.com/office/drawing/2014/main" id="{4D4F70DE-2814-4039-AFD7-60F3907123A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36" name="51 CuadroTexto">
          <a:extLst>
            <a:ext uri="{FF2B5EF4-FFF2-40B4-BE49-F238E27FC236}">
              <a16:creationId xmlns="" xmlns:a16="http://schemas.microsoft.com/office/drawing/2014/main" id="{08CCF95E-8208-46B1-90AD-B3B81B928B9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37" name="52 CuadroTexto">
          <a:extLst>
            <a:ext uri="{FF2B5EF4-FFF2-40B4-BE49-F238E27FC236}">
              <a16:creationId xmlns="" xmlns:a16="http://schemas.microsoft.com/office/drawing/2014/main" id="{FC08C86D-D08D-4458-ACE2-140E3F0C145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38" name="53 CuadroTexto">
          <a:extLst>
            <a:ext uri="{FF2B5EF4-FFF2-40B4-BE49-F238E27FC236}">
              <a16:creationId xmlns="" xmlns:a16="http://schemas.microsoft.com/office/drawing/2014/main" id="{43998C88-1579-4A1D-A1B0-0FB1E8C9A9C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39" name="54 CuadroTexto">
          <a:extLst>
            <a:ext uri="{FF2B5EF4-FFF2-40B4-BE49-F238E27FC236}">
              <a16:creationId xmlns="" xmlns:a16="http://schemas.microsoft.com/office/drawing/2014/main" id="{24C4B2B5-FF74-46A3-A8C8-5395440C43C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40" name="55 CuadroTexto">
          <a:extLst>
            <a:ext uri="{FF2B5EF4-FFF2-40B4-BE49-F238E27FC236}">
              <a16:creationId xmlns="" xmlns:a16="http://schemas.microsoft.com/office/drawing/2014/main" id="{BD33B43D-9DA9-4F29-AD94-2CA7C9E331C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41" name="56 CuadroTexto">
          <a:extLst>
            <a:ext uri="{FF2B5EF4-FFF2-40B4-BE49-F238E27FC236}">
              <a16:creationId xmlns="" xmlns:a16="http://schemas.microsoft.com/office/drawing/2014/main" id="{8521DA83-DB1E-4474-9468-809CFAD591F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42" name="57 CuadroTexto">
          <a:extLst>
            <a:ext uri="{FF2B5EF4-FFF2-40B4-BE49-F238E27FC236}">
              <a16:creationId xmlns="" xmlns:a16="http://schemas.microsoft.com/office/drawing/2014/main" id="{A2D019FC-B6E5-46A8-BC0E-695DAEF6FDE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43" name="58 CuadroTexto">
          <a:extLst>
            <a:ext uri="{FF2B5EF4-FFF2-40B4-BE49-F238E27FC236}">
              <a16:creationId xmlns="" xmlns:a16="http://schemas.microsoft.com/office/drawing/2014/main" id="{45B532F4-B01D-4BD9-8157-58A2CE6354C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44" name="59 CuadroTexto">
          <a:extLst>
            <a:ext uri="{FF2B5EF4-FFF2-40B4-BE49-F238E27FC236}">
              <a16:creationId xmlns="" xmlns:a16="http://schemas.microsoft.com/office/drawing/2014/main" id="{4C37BF86-FFFD-4C8B-87AC-63B24DDAA94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45" name="60 CuadroTexto">
          <a:extLst>
            <a:ext uri="{FF2B5EF4-FFF2-40B4-BE49-F238E27FC236}">
              <a16:creationId xmlns="" xmlns:a16="http://schemas.microsoft.com/office/drawing/2014/main" id="{E75A0E9E-3A28-4CA7-AEA2-FBA01417EE4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46" name="61 CuadroTexto">
          <a:extLst>
            <a:ext uri="{FF2B5EF4-FFF2-40B4-BE49-F238E27FC236}">
              <a16:creationId xmlns="" xmlns:a16="http://schemas.microsoft.com/office/drawing/2014/main" id="{12EC5525-22C7-450F-ADB5-343351D7527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47" name="62 CuadroTexto">
          <a:extLst>
            <a:ext uri="{FF2B5EF4-FFF2-40B4-BE49-F238E27FC236}">
              <a16:creationId xmlns="" xmlns:a16="http://schemas.microsoft.com/office/drawing/2014/main" id="{23693DA8-278B-4330-B2BA-1D51AA8E32C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48" name="63 CuadroTexto">
          <a:extLst>
            <a:ext uri="{FF2B5EF4-FFF2-40B4-BE49-F238E27FC236}">
              <a16:creationId xmlns="" xmlns:a16="http://schemas.microsoft.com/office/drawing/2014/main" id="{5FF22D75-67BE-4CF7-A89F-AD3A8983FAC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49" name="64 CuadroTexto">
          <a:extLst>
            <a:ext uri="{FF2B5EF4-FFF2-40B4-BE49-F238E27FC236}">
              <a16:creationId xmlns="" xmlns:a16="http://schemas.microsoft.com/office/drawing/2014/main" id="{FC439DEE-8D8B-43B5-A7C4-C597E5D5FBF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50" name="65 CuadroTexto">
          <a:extLst>
            <a:ext uri="{FF2B5EF4-FFF2-40B4-BE49-F238E27FC236}">
              <a16:creationId xmlns="" xmlns:a16="http://schemas.microsoft.com/office/drawing/2014/main" id="{3C26C462-1103-4AD7-A62F-2209B06AA42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51" name="66 CuadroTexto">
          <a:extLst>
            <a:ext uri="{FF2B5EF4-FFF2-40B4-BE49-F238E27FC236}">
              <a16:creationId xmlns="" xmlns:a16="http://schemas.microsoft.com/office/drawing/2014/main" id="{C3C5E6A3-ED90-411D-A761-3E70C0DE15E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52" name="67 CuadroTexto">
          <a:extLst>
            <a:ext uri="{FF2B5EF4-FFF2-40B4-BE49-F238E27FC236}">
              <a16:creationId xmlns="" xmlns:a16="http://schemas.microsoft.com/office/drawing/2014/main" id="{7A99D41C-DB06-46C5-9888-1865BDE08B0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53" name="68 CuadroTexto">
          <a:extLst>
            <a:ext uri="{FF2B5EF4-FFF2-40B4-BE49-F238E27FC236}">
              <a16:creationId xmlns="" xmlns:a16="http://schemas.microsoft.com/office/drawing/2014/main" id="{10A07D16-799E-4B67-9421-D6234F60F3D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54" name="69 CuadroTexto">
          <a:extLst>
            <a:ext uri="{FF2B5EF4-FFF2-40B4-BE49-F238E27FC236}">
              <a16:creationId xmlns="" xmlns:a16="http://schemas.microsoft.com/office/drawing/2014/main" id="{35A20976-F841-4B1A-8BCE-114753C5574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55" name="70 CuadroTexto">
          <a:extLst>
            <a:ext uri="{FF2B5EF4-FFF2-40B4-BE49-F238E27FC236}">
              <a16:creationId xmlns="" xmlns:a16="http://schemas.microsoft.com/office/drawing/2014/main" id="{E7C6E5F1-17B1-4DF2-9CD4-FEB3116B38F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56" name="71 CuadroTexto">
          <a:extLst>
            <a:ext uri="{FF2B5EF4-FFF2-40B4-BE49-F238E27FC236}">
              <a16:creationId xmlns="" xmlns:a16="http://schemas.microsoft.com/office/drawing/2014/main" id="{F125555E-F1AB-445A-82C8-0232F799DFF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57" name="72 CuadroTexto">
          <a:extLst>
            <a:ext uri="{FF2B5EF4-FFF2-40B4-BE49-F238E27FC236}">
              <a16:creationId xmlns="" xmlns:a16="http://schemas.microsoft.com/office/drawing/2014/main" id="{28C32525-F02F-451E-8B50-42C0EC2F20D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58" name="73 CuadroTexto">
          <a:extLst>
            <a:ext uri="{FF2B5EF4-FFF2-40B4-BE49-F238E27FC236}">
              <a16:creationId xmlns="" xmlns:a16="http://schemas.microsoft.com/office/drawing/2014/main" id="{E152CC95-65E4-45DC-8C7F-F5033124000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59" name="74 CuadroTexto">
          <a:extLst>
            <a:ext uri="{FF2B5EF4-FFF2-40B4-BE49-F238E27FC236}">
              <a16:creationId xmlns="" xmlns:a16="http://schemas.microsoft.com/office/drawing/2014/main" id="{566CBE01-0950-4E46-BC22-452F954A59D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71</xdr:row>
      <xdr:rowOff>0</xdr:rowOff>
    </xdr:from>
    <xdr:ext cx="184731" cy="264560"/>
    <xdr:sp macro="" textlink="">
      <xdr:nvSpPr>
        <xdr:cNvPr id="660" name="75 CuadroTexto">
          <a:extLst>
            <a:ext uri="{FF2B5EF4-FFF2-40B4-BE49-F238E27FC236}">
              <a16:creationId xmlns="" xmlns:a16="http://schemas.microsoft.com/office/drawing/2014/main" id="{2F99E697-472F-4443-8D4D-66EE61E911D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61" name="3 CuadroTexto">
          <a:extLst>
            <a:ext uri="{FF2B5EF4-FFF2-40B4-BE49-F238E27FC236}">
              <a16:creationId xmlns="" xmlns:a16="http://schemas.microsoft.com/office/drawing/2014/main" id="{F345EFA7-EDFE-48CD-8B18-4769CA957E7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62" name="4 CuadroTexto">
          <a:extLst>
            <a:ext uri="{FF2B5EF4-FFF2-40B4-BE49-F238E27FC236}">
              <a16:creationId xmlns="" xmlns:a16="http://schemas.microsoft.com/office/drawing/2014/main" id="{3BA57845-4C55-4982-9769-5D59E5D0EA9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63" name="5 CuadroTexto">
          <a:extLst>
            <a:ext uri="{FF2B5EF4-FFF2-40B4-BE49-F238E27FC236}">
              <a16:creationId xmlns="" xmlns:a16="http://schemas.microsoft.com/office/drawing/2014/main" id="{20C4F3AC-EE1F-4C1A-8B55-7FC098F9E00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64" name="6 CuadroTexto">
          <a:extLst>
            <a:ext uri="{FF2B5EF4-FFF2-40B4-BE49-F238E27FC236}">
              <a16:creationId xmlns="" xmlns:a16="http://schemas.microsoft.com/office/drawing/2014/main" id="{F98A8DF3-C82F-4AA5-ADB6-4709D39353E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65" name="7 CuadroTexto">
          <a:extLst>
            <a:ext uri="{FF2B5EF4-FFF2-40B4-BE49-F238E27FC236}">
              <a16:creationId xmlns="" xmlns:a16="http://schemas.microsoft.com/office/drawing/2014/main" id="{38F5EDA8-5FF3-4914-8DAD-FF1D04CD712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66" name="8 CuadroTexto">
          <a:extLst>
            <a:ext uri="{FF2B5EF4-FFF2-40B4-BE49-F238E27FC236}">
              <a16:creationId xmlns="" xmlns:a16="http://schemas.microsoft.com/office/drawing/2014/main" id="{E90B2F7D-511C-4860-95C5-3D864D4232E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67" name="9 CuadroTexto">
          <a:extLst>
            <a:ext uri="{FF2B5EF4-FFF2-40B4-BE49-F238E27FC236}">
              <a16:creationId xmlns="" xmlns:a16="http://schemas.microsoft.com/office/drawing/2014/main" id="{E06EA160-57AF-4A80-A409-9E47B8FB873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68" name="10 CuadroTexto">
          <a:extLst>
            <a:ext uri="{FF2B5EF4-FFF2-40B4-BE49-F238E27FC236}">
              <a16:creationId xmlns="" xmlns:a16="http://schemas.microsoft.com/office/drawing/2014/main" id="{6D3CC2A9-77EA-4C65-B027-39C1FCDE4B7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69" name="11 CuadroTexto">
          <a:extLst>
            <a:ext uri="{FF2B5EF4-FFF2-40B4-BE49-F238E27FC236}">
              <a16:creationId xmlns="" xmlns:a16="http://schemas.microsoft.com/office/drawing/2014/main" id="{D5B13E53-6462-4D35-9716-A475C6F5CFB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70" name="12 CuadroTexto">
          <a:extLst>
            <a:ext uri="{FF2B5EF4-FFF2-40B4-BE49-F238E27FC236}">
              <a16:creationId xmlns="" xmlns:a16="http://schemas.microsoft.com/office/drawing/2014/main" id="{B6E534E7-0BEE-46DC-8215-80EA9CA0CF3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71" name="13 CuadroTexto">
          <a:extLst>
            <a:ext uri="{FF2B5EF4-FFF2-40B4-BE49-F238E27FC236}">
              <a16:creationId xmlns="" xmlns:a16="http://schemas.microsoft.com/office/drawing/2014/main" id="{A10C6B89-88E0-4F1C-A5B7-7461BB61CE0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72" name="14 CuadroTexto">
          <a:extLst>
            <a:ext uri="{FF2B5EF4-FFF2-40B4-BE49-F238E27FC236}">
              <a16:creationId xmlns="" xmlns:a16="http://schemas.microsoft.com/office/drawing/2014/main" id="{4AFCC669-CDDA-4FC8-BC95-BFD04A975C9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73" name="15 CuadroTexto">
          <a:extLst>
            <a:ext uri="{FF2B5EF4-FFF2-40B4-BE49-F238E27FC236}">
              <a16:creationId xmlns="" xmlns:a16="http://schemas.microsoft.com/office/drawing/2014/main" id="{62B9874B-B401-44F6-A7C6-20DFF9CDE77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74" name="16 CuadroTexto">
          <a:extLst>
            <a:ext uri="{FF2B5EF4-FFF2-40B4-BE49-F238E27FC236}">
              <a16:creationId xmlns="" xmlns:a16="http://schemas.microsoft.com/office/drawing/2014/main" id="{1BBD30B0-9056-493A-938A-F58F1537E4B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75" name="17 CuadroTexto">
          <a:extLst>
            <a:ext uri="{FF2B5EF4-FFF2-40B4-BE49-F238E27FC236}">
              <a16:creationId xmlns="" xmlns:a16="http://schemas.microsoft.com/office/drawing/2014/main" id="{8D5149D5-8A84-4E03-ACE4-DD603DBCB90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76" name="18 CuadroTexto">
          <a:extLst>
            <a:ext uri="{FF2B5EF4-FFF2-40B4-BE49-F238E27FC236}">
              <a16:creationId xmlns="" xmlns:a16="http://schemas.microsoft.com/office/drawing/2014/main" id="{578642D1-F469-4579-A362-404DC5F4CC3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77" name="19 CuadroTexto">
          <a:extLst>
            <a:ext uri="{FF2B5EF4-FFF2-40B4-BE49-F238E27FC236}">
              <a16:creationId xmlns="" xmlns:a16="http://schemas.microsoft.com/office/drawing/2014/main" id="{8AD10E3D-7093-4407-9C0B-5D0E48B1A73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78" name="20 CuadroTexto">
          <a:extLst>
            <a:ext uri="{FF2B5EF4-FFF2-40B4-BE49-F238E27FC236}">
              <a16:creationId xmlns="" xmlns:a16="http://schemas.microsoft.com/office/drawing/2014/main" id="{F22C7FF3-512A-4F91-9AA9-A48DFCFFBD8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79" name="21 CuadroTexto">
          <a:extLst>
            <a:ext uri="{FF2B5EF4-FFF2-40B4-BE49-F238E27FC236}">
              <a16:creationId xmlns="" xmlns:a16="http://schemas.microsoft.com/office/drawing/2014/main" id="{82370F66-3DF1-4271-AEF4-A7DB72E1C81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80" name="22 CuadroTexto">
          <a:extLst>
            <a:ext uri="{FF2B5EF4-FFF2-40B4-BE49-F238E27FC236}">
              <a16:creationId xmlns="" xmlns:a16="http://schemas.microsoft.com/office/drawing/2014/main" id="{92B9ED36-BA05-499C-9A31-3997DA4DE04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81" name="23 CuadroTexto">
          <a:extLst>
            <a:ext uri="{FF2B5EF4-FFF2-40B4-BE49-F238E27FC236}">
              <a16:creationId xmlns="" xmlns:a16="http://schemas.microsoft.com/office/drawing/2014/main" id="{1A513B09-0B35-4FF7-92B7-554E288A8AF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82" name="24 CuadroTexto">
          <a:extLst>
            <a:ext uri="{FF2B5EF4-FFF2-40B4-BE49-F238E27FC236}">
              <a16:creationId xmlns="" xmlns:a16="http://schemas.microsoft.com/office/drawing/2014/main" id="{976CE53A-1F69-4956-8866-981D01DE29B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83" name="25 CuadroTexto">
          <a:extLst>
            <a:ext uri="{FF2B5EF4-FFF2-40B4-BE49-F238E27FC236}">
              <a16:creationId xmlns="" xmlns:a16="http://schemas.microsoft.com/office/drawing/2014/main" id="{2A3581AB-9CC6-4F7C-B02D-05DE58EE941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84" name="26 CuadroTexto">
          <a:extLst>
            <a:ext uri="{FF2B5EF4-FFF2-40B4-BE49-F238E27FC236}">
              <a16:creationId xmlns="" xmlns:a16="http://schemas.microsoft.com/office/drawing/2014/main" id="{84B004D5-1B6C-4880-BF1E-F6AF54D56B8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85" name="27 CuadroTexto">
          <a:extLst>
            <a:ext uri="{FF2B5EF4-FFF2-40B4-BE49-F238E27FC236}">
              <a16:creationId xmlns="" xmlns:a16="http://schemas.microsoft.com/office/drawing/2014/main" id="{4E1F71BA-F214-48CF-BD34-F2CB956E04D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86" name="28 CuadroTexto">
          <a:extLst>
            <a:ext uri="{FF2B5EF4-FFF2-40B4-BE49-F238E27FC236}">
              <a16:creationId xmlns="" xmlns:a16="http://schemas.microsoft.com/office/drawing/2014/main" id="{EB764A72-FE4E-40C4-AB63-2C5598D6C03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87" name="29 CuadroTexto">
          <a:extLst>
            <a:ext uri="{FF2B5EF4-FFF2-40B4-BE49-F238E27FC236}">
              <a16:creationId xmlns="" xmlns:a16="http://schemas.microsoft.com/office/drawing/2014/main" id="{2642254E-8276-4191-86A7-A3B4ECAD187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88" name="30 CuadroTexto">
          <a:extLst>
            <a:ext uri="{FF2B5EF4-FFF2-40B4-BE49-F238E27FC236}">
              <a16:creationId xmlns="" xmlns:a16="http://schemas.microsoft.com/office/drawing/2014/main" id="{A3CC9ED7-9920-47EC-8E4A-88A622EF619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89" name="31 CuadroTexto">
          <a:extLst>
            <a:ext uri="{FF2B5EF4-FFF2-40B4-BE49-F238E27FC236}">
              <a16:creationId xmlns="" xmlns:a16="http://schemas.microsoft.com/office/drawing/2014/main" id="{BF7385C3-3D5D-403E-8C68-0A0706C2C01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90" name="32 CuadroTexto">
          <a:extLst>
            <a:ext uri="{FF2B5EF4-FFF2-40B4-BE49-F238E27FC236}">
              <a16:creationId xmlns="" xmlns:a16="http://schemas.microsoft.com/office/drawing/2014/main" id="{A0381860-0389-417A-877F-B53D3AAC2CC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91" name="33 CuadroTexto">
          <a:extLst>
            <a:ext uri="{FF2B5EF4-FFF2-40B4-BE49-F238E27FC236}">
              <a16:creationId xmlns="" xmlns:a16="http://schemas.microsoft.com/office/drawing/2014/main" id="{9CD949F7-9301-4FFB-8BF2-592CA367B89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92" name="34 CuadroTexto">
          <a:extLst>
            <a:ext uri="{FF2B5EF4-FFF2-40B4-BE49-F238E27FC236}">
              <a16:creationId xmlns="" xmlns:a16="http://schemas.microsoft.com/office/drawing/2014/main" id="{5B1FAD37-A6A0-4578-AD28-996B9DED4AF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93" name="35 CuadroTexto">
          <a:extLst>
            <a:ext uri="{FF2B5EF4-FFF2-40B4-BE49-F238E27FC236}">
              <a16:creationId xmlns="" xmlns:a16="http://schemas.microsoft.com/office/drawing/2014/main" id="{F333111C-BA03-4A99-A415-DBFDFDF72AB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94" name="36 CuadroTexto">
          <a:extLst>
            <a:ext uri="{FF2B5EF4-FFF2-40B4-BE49-F238E27FC236}">
              <a16:creationId xmlns="" xmlns:a16="http://schemas.microsoft.com/office/drawing/2014/main" id="{FD797DF3-A4B0-4A28-8121-8762A1E8418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95" name="37 CuadroTexto">
          <a:extLst>
            <a:ext uri="{FF2B5EF4-FFF2-40B4-BE49-F238E27FC236}">
              <a16:creationId xmlns="" xmlns:a16="http://schemas.microsoft.com/office/drawing/2014/main" id="{B21FBD89-30C8-4BAB-93F8-CC297D38E0A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96" name="38 CuadroTexto">
          <a:extLst>
            <a:ext uri="{FF2B5EF4-FFF2-40B4-BE49-F238E27FC236}">
              <a16:creationId xmlns="" xmlns:a16="http://schemas.microsoft.com/office/drawing/2014/main" id="{D52E60D4-5127-47F9-95D5-8E9AC9645BF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97" name="39 CuadroTexto">
          <a:extLst>
            <a:ext uri="{FF2B5EF4-FFF2-40B4-BE49-F238E27FC236}">
              <a16:creationId xmlns="" xmlns:a16="http://schemas.microsoft.com/office/drawing/2014/main" id="{EF4DB20F-088F-4B0A-BAFE-E75D12E11D4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98" name="40 CuadroTexto">
          <a:extLst>
            <a:ext uri="{FF2B5EF4-FFF2-40B4-BE49-F238E27FC236}">
              <a16:creationId xmlns="" xmlns:a16="http://schemas.microsoft.com/office/drawing/2014/main" id="{6569FFC1-E0D6-4F1C-85F0-725D0B28249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699" name="41 CuadroTexto">
          <a:extLst>
            <a:ext uri="{FF2B5EF4-FFF2-40B4-BE49-F238E27FC236}">
              <a16:creationId xmlns="" xmlns:a16="http://schemas.microsoft.com/office/drawing/2014/main" id="{5047A6A3-A98A-449C-8013-1DA0FBFA30A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00" name="42 CuadroTexto">
          <a:extLst>
            <a:ext uri="{FF2B5EF4-FFF2-40B4-BE49-F238E27FC236}">
              <a16:creationId xmlns="" xmlns:a16="http://schemas.microsoft.com/office/drawing/2014/main" id="{F5C8BA40-6A78-43A3-8FDE-40CDCCC7FDF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01" name="43 CuadroTexto">
          <a:extLst>
            <a:ext uri="{FF2B5EF4-FFF2-40B4-BE49-F238E27FC236}">
              <a16:creationId xmlns="" xmlns:a16="http://schemas.microsoft.com/office/drawing/2014/main" id="{ACB8ED99-C96C-4F08-8247-DD25A39E5C3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02" name="44 CuadroTexto">
          <a:extLst>
            <a:ext uri="{FF2B5EF4-FFF2-40B4-BE49-F238E27FC236}">
              <a16:creationId xmlns="" xmlns:a16="http://schemas.microsoft.com/office/drawing/2014/main" id="{D109E889-06F8-46E5-8F60-ECEE45405B9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03" name="45 CuadroTexto">
          <a:extLst>
            <a:ext uri="{FF2B5EF4-FFF2-40B4-BE49-F238E27FC236}">
              <a16:creationId xmlns="" xmlns:a16="http://schemas.microsoft.com/office/drawing/2014/main" id="{52C8DC55-C20A-4EC5-8CDD-B3EDEA9D45C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04" name="46 CuadroTexto">
          <a:extLst>
            <a:ext uri="{FF2B5EF4-FFF2-40B4-BE49-F238E27FC236}">
              <a16:creationId xmlns="" xmlns:a16="http://schemas.microsoft.com/office/drawing/2014/main" id="{46D0E35A-5501-463D-8123-C68DEFD9590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05" name="47 CuadroTexto">
          <a:extLst>
            <a:ext uri="{FF2B5EF4-FFF2-40B4-BE49-F238E27FC236}">
              <a16:creationId xmlns="" xmlns:a16="http://schemas.microsoft.com/office/drawing/2014/main" id="{D9DC30B2-F3F2-42D9-82AD-CA394432B9E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06" name="48 CuadroTexto">
          <a:extLst>
            <a:ext uri="{FF2B5EF4-FFF2-40B4-BE49-F238E27FC236}">
              <a16:creationId xmlns="" xmlns:a16="http://schemas.microsoft.com/office/drawing/2014/main" id="{5C8182C7-5D7E-4F05-98A8-9E8A50897D5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07" name="49 CuadroTexto">
          <a:extLst>
            <a:ext uri="{FF2B5EF4-FFF2-40B4-BE49-F238E27FC236}">
              <a16:creationId xmlns="" xmlns:a16="http://schemas.microsoft.com/office/drawing/2014/main" id="{56C34897-CF68-44B4-9073-FABFF8CFAF8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08" name="50 CuadroTexto">
          <a:extLst>
            <a:ext uri="{FF2B5EF4-FFF2-40B4-BE49-F238E27FC236}">
              <a16:creationId xmlns="" xmlns:a16="http://schemas.microsoft.com/office/drawing/2014/main" id="{BB004385-7BF3-4BF6-BDE4-DCC4AF44880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09" name="51 CuadroTexto">
          <a:extLst>
            <a:ext uri="{FF2B5EF4-FFF2-40B4-BE49-F238E27FC236}">
              <a16:creationId xmlns="" xmlns:a16="http://schemas.microsoft.com/office/drawing/2014/main" id="{8639F192-9CDA-4683-9764-6C20D330A5C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10" name="52 CuadroTexto">
          <a:extLst>
            <a:ext uri="{FF2B5EF4-FFF2-40B4-BE49-F238E27FC236}">
              <a16:creationId xmlns="" xmlns:a16="http://schemas.microsoft.com/office/drawing/2014/main" id="{FC4CE8AD-A377-4C8E-9B92-653B0E945CE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11" name="53 CuadroTexto">
          <a:extLst>
            <a:ext uri="{FF2B5EF4-FFF2-40B4-BE49-F238E27FC236}">
              <a16:creationId xmlns="" xmlns:a16="http://schemas.microsoft.com/office/drawing/2014/main" id="{C92C9A65-3367-4EE0-8CD0-21A0A2EBBF6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12" name="54 CuadroTexto">
          <a:extLst>
            <a:ext uri="{FF2B5EF4-FFF2-40B4-BE49-F238E27FC236}">
              <a16:creationId xmlns="" xmlns:a16="http://schemas.microsoft.com/office/drawing/2014/main" id="{9A86B60D-4CA2-4CD6-88E2-F063134C96B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13" name="55 CuadroTexto">
          <a:extLst>
            <a:ext uri="{FF2B5EF4-FFF2-40B4-BE49-F238E27FC236}">
              <a16:creationId xmlns="" xmlns:a16="http://schemas.microsoft.com/office/drawing/2014/main" id="{F94B782E-7399-43EA-B8A2-538BDAA0787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14" name="56 CuadroTexto">
          <a:extLst>
            <a:ext uri="{FF2B5EF4-FFF2-40B4-BE49-F238E27FC236}">
              <a16:creationId xmlns="" xmlns:a16="http://schemas.microsoft.com/office/drawing/2014/main" id="{23563B40-F47D-4C9D-989A-BDC1547CCC5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15" name="57 CuadroTexto">
          <a:extLst>
            <a:ext uri="{FF2B5EF4-FFF2-40B4-BE49-F238E27FC236}">
              <a16:creationId xmlns="" xmlns:a16="http://schemas.microsoft.com/office/drawing/2014/main" id="{0F3E0664-E5EC-4AF8-8234-EB2C08840C8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16" name="58 CuadroTexto">
          <a:extLst>
            <a:ext uri="{FF2B5EF4-FFF2-40B4-BE49-F238E27FC236}">
              <a16:creationId xmlns="" xmlns:a16="http://schemas.microsoft.com/office/drawing/2014/main" id="{9E15E9C8-804A-4A76-83AC-D451B14E1BE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17" name="59 CuadroTexto">
          <a:extLst>
            <a:ext uri="{FF2B5EF4-FFF2-40B4-BE49-F238E27FC236}">
              <a16:creationId xmlns="" xmlns:a16="http://schemas.microsoft.com/office/drawing/2014/main" id="{590F5D97-CCE6-4146-9355-EACA53C7B3D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18" name="60 CuadroTexto">
          <a:extLst>
            <a:ext uri="{FF2B5EF4-FFF2-40B4-BE49-F238E27FC236}">
              <a16:creationId xmlns="" xmlns:a16="http://schemas.microsoft.com/office/drawing/2014/main" id="{AFDAB4CF-7763-48B1-BB6E-0F18153EFF4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19" name="61 CuadroTexto">
          <a:extLst>
            <a:ext uri="{FF2B5EF4-FFF2-40B4-BE49-F238E27FC236}">
              <a16:creationId xmlns="" xmlns:a16="http://schemas.microsoft.com/office/drawing/2014/main" id="{6701D04A-DDF0-4AA9-BC77-84F10EDFC0F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20" name="62 CuadroTexto">
          <a:extLst>
            <a:ext uri="{FF2B5EF4-FFF2-40B4-BE49-F238E27FC236}">
              <a16:creationId xmlns="" xmlns:a16="http://schemas.microsoft.com/office/drawing/2014/main" id="{A5587A18-45C7-4BA5-A094-164E8E45510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21" name="63 CuadroTexto">
          <a:extLst>
            <a:ext uri="{FF2B5EF4-FFF2-40B4-BE49-F238E27FC236}">
              <a16:creationId xmlns="" xmlns:a16="http://schemas.microsoft.com/office/drawing/2014/main" id="{5562D2EE-5FED-4A92-A707-E77873EC64B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22" name="64 CuadroTexto">
          <a:extLst>
            <a:ext uri="{FF2B5EF4-FFF2-40B4-BE49-F238E27FC236}">
              <a16:creationId xmlns="" xmlns:a16="http://schemas.microsoft.com/office/drawing/2014/main" id="{B1D0F987-C7CC-4B54-B491-0B8B985154D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23" name="65 CuadroTexto">
          <a:extLst>
            <a:ext uri="{FF2B5EF4-FFF2-40B4-BE49-F238E27FC236}">
              <a16:creationId xmlns="" xmlns:a16="http://schemas.microsoft.com/office/drawing/2014/main" id="{CFCDC652-1565-403F-ACDC-830D2B2F6FA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24" name="66 CuadroTexto">
          <a:extLst>
            <a:ext uri="{FF2B5EF4-FFF2-40B4-BE49-F238E27FC236}">
              <a16:creationId xmlns="" xmlns:a16="http://schemas.microsoft.com/office/drawing/2014/main" id="{3263EB84-74CE-44F0-9240-D0A0B84E23F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25" name="67 CuadroTexto">
          <a:extLst>
            <a:ext uri="{FF2B5EF4-FFF2-40B4-BE49-F238E27FC236}">
              <a16:creationId xmlns="" xmlns:a16="http://schemas.microsoft.com/office/drawing/2014/main" id="{958B5040-5F7D-42AE-AC59-53EACD43BD7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26" name="68 CuadroTexto">
          <a:extLst>
            <a:ext uri="{FF2B5EF4-FFF2-40B4-BE49-F238E27FC236}">
              <a16:creationId xmlns="" xmlns:a16="http://schemas.microsoft.com/office/drawing/2014/main" id="{2AE89FF1-48FE-4956-8A24-4DA4EF650C1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27" name="69 CuadroTexto">
          <a:extLst>
            <a:ext uri="{FF2B5EF4-FFF2-40B4-BE49-F238E27FC236}">
              <a16:creationId xmlns="" xmlns:a16="http://schemas.microsoft.com/office/drawing/2014/main" id="{23FD3A23-AD80-4592-A4DF-BE7E943FB47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28" name="70 CuadroTexto">
          <a:extLst>
            <a:ext uri="{FF2B5EF4-FFF2-40B4-BE49-F238E27FC236}">
              <a16:creationId xmlns="" xmlns:a16="http://schemas.microsoft.com/office/drawing/2014/main" id="{D441F285-962D-4263-AFB4-CF18E2E8D2F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29" name="71 CuadroTexto">
          <a:extLst>
            <a:ext uri="{FF2B5EF4-FFF2-40B4-BE49-F238E27FC236}">
              <a16:creationId xmlns="" xmlns:a16="http://schemas.microsoft.com/office/drawing/2014/main" id="{D6363A8F-21B3-4E30-A0F3-44A28B74750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30" name="72 CuadroTexto">
          <a:extLst>
            <a:ext uri="{FF2B5EF4-FFF2-40B4-BE49-F238E27FC236}">
              <a16:creationId xmlns="" xmlns:a16="http://schemas.microsoft.com/office/drawing/2014/main" id="{D3303ABF-E3BE-4B15-A0B5-48C2C53539C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31" name="73 CuadroTexto">
          <a:extLst>
            <a:ext uri="{FF2B5EF4-FFF2-40B4-BE49-F238E27FC236}">
              <a16:creationId xmlns="" xmlns:a16="http://schemas.microsoft.com/office/drawing/2014/main" id="{6D217B4A-0EA5-447C-A52A-D7B49F80A5C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32" name="74 CuadroTexto">
          <a:extLst>
            <a:ext uri="{FF2B5EF4-FFF2-40B4-BE49-F238E27FC236}">
              <a16:creationId xmlns="" xmlns:a16="http://schemas.microsoft.com/office/drawing/2014/main" id="{886A481C-1F08-4B7A-A0B3-25BD3B4C7BA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72</xdr:row>
      <xdr:rowOff>0</xdr:rowOff>
    </xdr:from>
    <xdr:ext cx="184731" cy="264560"/>
    <xdr:sp macro="" textlink="">
      <xdr:nvSpPr>
        <xdr:cNvPr id="733" name="75 CuadroTexto">
          <a:extLst>
            <a:ext uri="{FF2B5EF4-FFF2-40B4-BE49-F238E27FC236}">
              <a16:creationId xmlns="" xmlns:a16="http://schemas.microsoft.com/office/drawing/2014/main" id="{C1346B6F-EF91-4A5D-AFDD-DB631F231D6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34" name="3 CuadroTexto">
          <a:extLst>
            <a:ext uri="{FF2B5EF4-FFF2-40B4-BE49-F238E27FC236}">
              <a16:creationId xmlns="" xmlns:a16="http://schemas.microsoft.com/office/drawing/2014/main" id="{11D7055C-32D9-48F7-9510-F4776FFBDB3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35" name="4 CuadroTexto">
          <a:extLst>
            <a:ext uri="{FF2B5EF4-FFF2-40B4-BE49-F238E27FC236}">
              <a16:creationId xmlns="" xmlns:a16="http://schemas.microsoft.com/office/drawing/2014/main" id="{E5BC640B-C4CE-41F3-98CE-D844BC9B0EA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36" name="5 CuadroTexto">
          <a:extLst>
            <a:ext uri="{FF2B5EF4-FFF2-40B4-BE49-F238E27FC236}">
              <a16:creationId xmlns="" xmlns:a16="http://schemas.microsoft.com/office/drawing/2014/main" id="{831DFF90-D199-44AA-B216-4E876F01ED4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37" name="6 CuadroTexto">
          <a:extLst>
            <a:ext uri="{FF2B5EF4-FFF2-40B4-BE49-F238E27FC236}">
              <a16:creationId xmlns="" xmlns:a16="http://schemas.microsoft.com/office/drawing/2014/main" id="{7150E090-D25A-4F25-9AD5-0B395A560FB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38" name="7 CuadroTexto">
          <a:extLst>
            <a:ext uri="{FF2B5EF4-FFF2-40B4-BE49-F238E27FC236}">
              <a16:creationId xmlns="" xmlns:a16="http://schemas.microsoft.com/office/drawing/2014/main" id="{75942086-8CDA-4306-B1A9-885B461D738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39" name="8 CuadroTexto">
          <a:extLst>
            <a:ext uri="{FF2B5EF4-FFF2-40B4-BE49-F238E27FC236}">
              <a16:creationId xmlns="" xmlns:a16="http://schemas.microsoft.com/office/drawing/2014/main" id="{2B335824-AF05-4AEA-8927-9AA18787E9F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40" name="9 CuadroTexto">
          <a:extLst>
            <a:ext uri="{FF2B5EF4-FFF2-40B4-BE49-F238E27FC236}">
              <a16:creationId xmlns="" xmlns:a16="http://schemas.microsoft.com/office/drawing/2014/main" id="{8DF78619-CABD-49AE-8D5D-98CA6D055F6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41" name="10 CuadroTexto">
          <a:extLst>
            <a:ext uri="{FF2B5EF4-FFF2-40B4-BE49-F238E27FC236}">
              <a16:creationId xmlns="" xmlns:a16="http://schemas.microsoft.com/office/drawing/2014/main" id="{52F68C53-A7DE-4555-A64D-D859839D77E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42" name="11 CuadroTexto">
          <a:extLst>
            <a:ext uri="{FF2B5EF4-FFF2-40B4-BE49-F238E27FC236}">
              <a16:creationId xmlns="" xmlns:a16="http://schemas.microsoft.com/office/drawing/2014/main" id="{19640914-7B62-4CF8-AE64-49794C23DA1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43" name="12 CuadroTexto">
          <a:extLst>
            <a:ext uri="{FF2B5EF4-FFF2-40B4-BE49-F238E27FC236}">
              <a16:creationId xmlns="" xmlns:a16="http://schemas.microsoft.com/office/drawing/2014/main" id="{2FB37D28-303A-46E8-BD66-C5893EBFF14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44" name="13 CuadroTexto">
          <a:extLst>
            <a:ext uri="{FF2B5EF4-FFF2-40B4-BE49-F238E27FC236}">
              <a16:creationId xmlns="" xmlns:a16="http://schemas.microsoft.com/office/drawing/2014/main" id="{DAE9792D-9C2A-40FC-8ADB-2BDD4A404CF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45" name="14 CuadroTexto">
          <a:extLst>
            <a:ext uri="{FF2B5EF4-FFF2-40B4-BE49-F238E27FC236}">
              <a16:creationId xmlns="" xmlns:a16="http://schemas.microsoft.com/office/drawing/2014/main" id="{ECB996F6-AD67-4309-85F1-2B90D43D74E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46" name="15 CuadroTexto">
          <a:extLst>
            <a:ext uri="{FF2B5EF4-FFF2-40B4-BE49-F238E27FC236}">
              <a16:creationId xmlns="" xmlns:a16="http://schemas.microsoft.com/office/drawing/2014/main" id="{A3E61131-543B-4A11-A2C2-A6C28C3B360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47" name="16 CuadroTexto">
          <a:extLst>
            <a:ext uri="{FF2B5EF4-FFF2-40B4-BE49-F238E27FC236}">
              <a16:creationId xmlns="" xmlns:a16="http://schemas.microsoft.com/office/drawing/2014/main" id="{576ADBB5-6EAA-4CFA-B779-13CCCC15018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48" name="17 CuadroTexto">
          <a:extLst>
            <a:ext uri="{FF2B5EF4-FFF2-40B4-BE49-F238E27FC236}">
              <a16:creationId xmlns="" xmlns:a16="http://schemas.microsoft.com/office/drawing/2014/main" id="{13388B72-6CD3-4391-B4D3-54C3FBBF9D7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49" name="18 CuadroTexto">
          <a:extLst>
            <a:ext uri="{FF2B5EF4-FFF2-40B4-BE49-F238E27FC236}">
              <a16:creationId xmlns="" xmlns:a16="http://schemas.microsoft.com/office/drawing/2014/main" id="{C2581AE8-3C4C-422A-A86F-F52A6EC273F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50" name="19 CuadroTexto">
          <a:extLst>
            <a:ext uri="{FF2B5EF4-FFF2-40B4-BE49-F238E27FC236}">
              <a16:creationId xmlns="" xmlns:a16="http://schemas.microsoft.com/office/drawing/2014/main" id="{20AF1FF0-4D41-4285-B240-36CC2ECC605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51" name="20 CuadroTexto">
          <a:extLst>
            <a:ext uri="{FF2B5EF4-FFF2-40B4-BE49-F238E27FC236}">
              <a16:creationId xmlns="" xmlns:a16="http://schemas.microsoft.com/office/drawing/2014/main" id="{28C7FFD2-D733-45FE-B328-E541AEC421B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52" name="21 CuadroTexto">
          <a:extLst>
            <a:ext uri="{FF2B5EF4-FFF2-40B4-BE49-F238E27FC236}">
              <a16:creationId xmlns="" xmlns:a16="http://schemas.microsoft.com/office/drawing/2014/main" id="{9A268CE0-9F93-430B-9FEC-47A994B0B47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53" name="22 CuadroTexto">
          <a:extLst>
            <a:ext uri="{FF2B5EF4-FFF2-40B4-BE49-F238E27FC236}">
              <a16:creationId xmlns="" xmlns:a16="http://schemas.microsoft.com/office/drawing/2014/main" id="{E4752CE6-ED43-4830-9085-0F386DD536D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54" name="23 CuadroTexto">
          <a:extLst>
            <a:ext uri="{FF2B5EF4-FFF2-40B4-BE49-F238E27FC236}">
              <a16:creationId xmlns="" xmlns:a16="http://schemas.microsoft.com/office/drawing/2014/main" id="{878D4B58-1F73-44E0-97C7-D9197CF6CD8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55" name="24 CuadroTexto">
          <a:extLst>
            <a:ext uri="{FF2B5EF4-FFF2-40B4-BE49-F238E27FC236}">
              <a16:creationId xmlns="" xmlns:a16="http://schemas.microsoft.com/office/drawing/2014/main" id="{041A9711-9FA0-449C-B3F2-AC35414AE60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56" name="25 CuadroTexto">
          <a:extLst>
            <a:ext uri="{FF2B5EF4-FFF2-40B4-BE49-F238E27FC236}">
              <a16:creationId xmlns="" xmlns:a16="http://schemas.microsoft.com/office/drawing/2014/main" id="{4BF07226-7047-4AC6-AF69-E6BF2163D3F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57" name="26 CuadroTexto">
          <a:extLst>
            <a:ext uri="{FF2B5EF4-FFF2-40B4-BE49-F238E27FC236}">
              <a16:creationId xmlns="" xmlns:a16="http://schemas.microsoft.com/office/drawing/2014/main" id="{12A65E66-B30D-4B86-9ABA-09BDC6EA473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58" name="27 CuadroTexto">
          <a:extLst>
            <a:ext uri="{FF2B5EF4-FFF2-40B4-BE49-F238E27FC236}">
              <a16:creationId xmlns="" xmlns:a16="http://schemas.microsoft.com/office/drawing/2014/main" id="{F8E09D4A-6FBD-4861-925F-E82DD7993F9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59" name="28 CuadroTexto">
          <a:extLst>
            <a:ext uri="{FF2B5EF4-FFF2-40B4-BE49-F238E27FC236}">
              <a16:creationId xmlns="" xmlns:a16="http://schemas.microsoft.com/office/drawing/2014/main" id="{1303DC2D-540B-40CC-8926-58A3F60FE39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60" name="29 CuadroTexto">
          <a:extLst>
            <a:ext uri="{FF2B5EF4-FFF2-40B4-BE49-F238E27FC236}">
              <a16:creationId xmlns="" xmlns:a16="http://schemas.microsoft.com/office/drawing/2014/main" id="{22BCFF82-F8D7-4619-9D05-F8AC3BDC2A5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61" name="30 CuadroTexto">
          <a:extLst>
            <a:ext uri="{FF2B5EF4-FFF2-40B4-BE49-F238E27FC236}">
              <a16:creationId xmlns="" xmlns:a16="http://schemas.microsoft.com/office/drawing/2014/main" id="{2B956CBE-5B77-440A-AF02-86CB135B9CB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62" name="31 CuadroTexto">
          <a:extLst>
            <a:ext uri="{FF2B5EF4-FFF2-40B4-BE49-F238E27FC236}">
              <a16:creationId xmlns="" xmlns:a16="http://schemas.microsoft.com/office/drawing/2014/main" id="{D99B0E1C-8ED3-4291-9489-962F691E07A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63" name="32 CuadroTexto">
          <a:extLst>
            <a:ext uri="{FF2B5EF4-FFF2-40B4-BE49-F238E27FC236}">
              <a16:creationId xmlns="" xmlns:a16="http://schemas.microsoft.com/office/drawing/2014/main" id="{0A1E89FF-0BE6-4322-A008-C08CBBC5A3F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64" name="33 CuadroTexto">
          <a:extLst>
            <a:ext uri="{FF2B5EF4-FFF2-40B4-BE49-F238E27FC236}">
              <a16:creationId xmlns="" xmlns:a16="http://schemas.microsoft.com/office/drawing/2014/main" id="{978D3ABF-0205-47DF-8170-7FE06AEED70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65" name="34 CuadroTexto">
          <a:extLst>
            <a:ext uri="{FF2B5EF4-FFF2-40B4-BE49-F238E27FC236}">
              <a16:creationId xmlns="" xmlns:a16="http://schemas.microsoft.com/office/drawing/2014/main" id="{9F9558E4-A608-4EFA-B72D-9AF675D5715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66" name="35 CuadroTexto">
          <a:extLst>
            <a:ext uri="{FF2B5EF4-FFF2-40B4-BE49-F238E27FC236}">
              <a16:creationId xmlns="" xmlns:a16="http://schemas.microsoft.com/office/drawing/2014/main" id="{D6F544F2-756F-4C98-B101-5920A6EF68D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67" name="36 CuadroTexto">
          <a:extLst>
            <a:ext uri="{FF2B5EF4-FFF2-40B4-BE49-F238E27FC236}">
              <a16:creationId xmlns="" xmlns:a16="http://schemas.microsoft.com/office/drawing/2014/main" id="{A6AA89AD-33B5-4EF9-928A-FD42F28A7C9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68" name="37 CuadroTexto">
          <a:extLst>
            <a:ext uri="{FF2B5EF4-FFF2-40B4-BE49-F238E27FC236}">
              <a16:creationId xmlns="" xmlns:a16="http://schemas.microsoft.com/office/drawing/2014/main" id="{7EC0F695-2E6C-47E6-A6AD-F59E42D5D27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69" name="38 CuadroTexto">
          <a:extLst>
            <a:ext uri="{FF2B5EF4-FFF2-40B4-BE49-F238E27FC236}">
              <a16:creationId xmlns="" xmlns:a16="http://schemas.microsoft.com/office/drawing/2014/main" id="{29C075B4-E040-4493-A306-3654BF85A38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70" name="39 CuadroTexto">
          <a:extLst>
            <a:ext uri="{FF2B5EF4-FFF2-40B4-BE49-F238E27FC236}">
              <a16:creationId xmlns="" xmlns:a16="http://schemas.microsoft.com/office/drawing/2014/main" id="{254CA436-B4B0-4175-A0DE-666F3329B7F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71" name="40 CuadroTexto">
          <a:extLst>
            <a:ext uri="{FF2B5EF4-FFF2-40B4-BE49-F238E27FC236}">
              <a16:creationId xmlns="" xmlns:a16="http://schemas.microsoft.com/office/drawing/2014/main" id="{7F83647A-3FAA-4960-BF82-20CA6A2E205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72" name="41 CuadroTexto">
          <a:extLst>
            <a:ext uri="{FF2B5EF4-FFF2-40B4-BE49-F238E27FC236}">
              <a16:creationId xmlns="" xmlns:a16="http://schemas.microsoft.com/office/drawing/2014/main" id="{B8FD692C-8D30-4DFF-A7C1-1897BEC6B12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73" name="42 CuadroTexto">
          <a:extLst>
            <a:ext uri="{FF2B5EF4-FFF2-40B4-BE49-F238E27FC236}">
              <a16:creationId xmlns="" xmlns:a16="http://schemas.microsoft.com/office/drawing/2014/main" id="{570ECAA8-0FB7-44C2-A1EC-5FA8338BB70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74" name="43 CuadroTexto">
          <a:extLst>
            <a:ext uri="{FF2B5EF4-FFF2-40B4-BE49-F238E27FC236}">
              <a16:creationId xmlns="" xmlns:a16="http://schemas.microsoft.com/office/drawing/2014/main" id="{94AEB02A-D373-4BEF-A32B-E00D5C159C4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75" name="44 CuadroTexto">
          <a:extLst>
            <a:ext uri="{FF2B5EF4-FFF2-40B4-BE49-F238E27FC236}">
              <a16:creationId xmlns="" xmlns:a16="http://schemas.microsoft.com/office/drawing/2014/main" id="{7A42D106-8F3D-4B8A-910E-795EC8B7F39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76" name="45 CuadroTexto">
          <a:extLst>
            <a:ext uri="{FF2B5EF4-FFF2-40B4-BE49-F238E27FC236}">
              <a16:creationId xmlns="" xmlns:a16="http://schemas.microsoft.com/office/drawing/2014/main" id="{EB7802EA-1575-4CB0-9C80-9091648CB1C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77" name="46 CuadroTexto">
          <a:extLst>
            <a:ext uri="{FF2B5EF4-FFF2-40B4-BE49-F238E27FC236}">
              <a16:creationId xmlns="" xmlns:a16="http://schemas.microsoft.com/office/drawing/2014/main" id="{A344D9EB-BDDB-4D15-A4E0-B45C2FFFEC3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78" name="47 CuadroTexto">
          <a:extLst>
            <a:ext uri="{FF2B5EF4-FFF2-40B4-BE49-F238E27FC236}">
              <a16:creationId xmlns="" xmlns:a16="http://schemas.microsoft.com/office/drawing/2014/main" id="{20BC6147-F55A-4811-8F07-619F7C79963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79" name="48 CuadroTexto">
          <a:extLst>
            <a:ext uri="{FF2B5EF4-FFF2-40B4-BE49-F238E27FC236}">
              <a16:creationId xmlns="" xmlns:a16="http://schemas.microsoft.com/office/drawing/2014/main" id="{6753C905-8B62-4CCC-BED6-5417B36E249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80" name="49 CuadroTexto">
          <a:extLst>
            <a:ext uri="{FF2B5EF4-FFF2-40B4-BE49-F238E27FC236}">
              <a16:creationId xmlns="" xmlns:a16="http://schemas.microsoft.com/office/drawing/2014/main" id="{7C95FC13-1034-4A31-9026-2E950FE3EEB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81" name="50 CuadroTexto">
          <a:extLst>
            <a:ext uri="{FF2B5EF4-FFF2-40B4-BE49-F238E27FC236}">
              <a16:creationId xmlns="" xmlns:a16="http://schemas.microsoft.com/office/drawing/2014/main" id="{032E6CC1-8F00-4A77-BDB3-82A33839433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82" name="51 CuadroTexto">
          <a:extLst>
            <a:ext uri="{FF2B5EF4-FFF2-40B4-BE49-F238E27FC236}">
              <a16:creationId xmlns="" xmlns:a16="http://schemas.microsoft.com/office/drawing/2014/main" id="{65566FDB-AB3E-40EB-9B43-EF066BB9106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83" name="52 CuadroTexto">
          <a:extLst>
            <a:ext uri="{FF2B5EF4-FFF2-40B4-BE49-F238E27FC236}">
              <a16:creationId xmlns="" xmlns:a16="http://schemas.microsoft.com/office/drawing/2014/main" id="{3D8A9310-7DF6-4EC4-AA5C-A294940284A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84" name="53 CuadroTexto">
          <a:extLst>
            <a:ext uri="{FF2B5EF4-FFF2-40B4-BE49-F238E27FC236}">
              <a16:creationId xmlns="" xmlns:a16="http://schemas.microsoft.com/office/drawing/2014/main" id="{57984244-70C0-4724-B2FB-72A8F7A91BF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85" name="54 CuadroTexto">
          <a:extLst>
            <a:ext uri="{FF2B5EF4-FFF2-40B4-BE49-F238E27FC236}">
              <a16:creationId xmlns="" xmlns:a16="http://schemas.microsoft.com/office/drawing/2014/main" id="{8C2BF4C7-08FF-4E79-895E-5D697F12FCC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86" name="55 CuadroTexto">
          <a:extLst>
            <a:ext uri="{FF2B5EF4-FFF2-40B4-BE49-F238E27FC236}">
              <a16:creationId xmlns="" xmlns:a16="http://schemas.microsoft.com/office/drawing/2014/main" id="{32B302D4-6D43-4823-ABCC-B6A355DAB0B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87" name="56 CuadroTexto">
          <a:extLst>
            <a:ext uri="{FF2B5EF4-FFF2-40B4-BE49-F238E27FC236}">
              <a16:creationId xmlns="" xmlns:a16="http://schemas.microsoft.com/office/drawing/2014/main" id="{CE697980-AD52-4C73-BF87-2029770AAA2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88" name="57 CuadroTexto">
          <a:extLst>
            <a:ext uri="{FF2B5EF4-FFF2-40B4-BE49-F238E27FC236}">
              <a16:creationId xmlns="" xmlns:a16="http://schemas.microsoft.com/office/drawing/2014/main" id="{BF0FFD7B-136D-487A-89B2-D77CE8B1547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89" name="58 CuadroTexto">
          <a:extLst>
            <a:ext uri="{FF2B5EF4-FFF2-40B4-BE49-F238E27FC236}">
              <a16:creationId xmlns="" xmlns:a16="http://schemas.microsoft.com/office/drawing/2014/main" id="{7A02B2C3-62A9-4064-B7D2-B362B7D36CA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90" name="59 CuadroTexto">
          <a:extLst>
            <a:ext uri="{FF2B5EF4-FFF2-40B4-BE49-F238E27FC236}">
              <a16:creationId xmlns="" xmlns:a16="http://schemas.microsoft.com/office/drawing/2014/main" id="{3475CEB0-5ACB-403B-B70B-6FE8CAE05C7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91" name="60 CuadroTexto">
          <a:extLst>
            <a:ext uri="{FF2B5EF4-FFF2-40B4-BE49-F238E27FC236}">
              <a16:creationId xmlns="" xmlns:a16="http://schemas.microsoft.com/office/drawing/2014/main" id="{35215DF0-8B0E-4F44-8343-4E6FF4D1C5F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92" name="61 CuadroTexto">
          <a:extLst>
            <a:ext uri="{FF2B5EF4-FFF2-40B4-BE49-F238E27FC236}">
              <a16:creationId xmlns="" xmlns:a16="http://schemas.microsoft.com/office/drawing/2014/main" id="{29F8A4C9-43F2-4E74-A40F-FC79DCD008B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93" name="62 CuadroTexto">
          <a:extLst>
            <a:ext uri="{FF2B5EF4-FFF2-40B4-BE49-F238E27FC236}">
              <a16:creationId xmlns="" xmlns:a16="http://schemas.microsoft.com/office/drawing/2014/main" id="{28C8DD49-B8A8-4E80-B916-790EBC8057B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94" name="63 CuadroTexto">
          <a:extLst>
            <a:ext uri="{FF2B5EF4-FFF2-40B4-BE49-F238E27FC236}">
              <a16:creationId xmlns="" xmlns:a16="http://schemas.microsoft.com/office/drawing/2014/main" id="{BD133AF3-47BE-4960-99BA-0375DF320AD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95" name="64 CuadroTexto">
          <a:extLst>
            <a:ext uri="{FF2B5EF4-FFF2-40B4-BE49-F238E27FC236}">
              <a16:creationId xmlns="" xmlns:a16="http://schemas.microsoft.com/office/drawing/2014/main" id="{72C8E5BD-62E8-4CC2-956E-583C88FA5A1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96" name="65 CuadroTexto">
          <a:extLst>
            <a:ext uri="{FF2B5EF4-FFF2-40B4-BE49-F238E27FC236}">
              <a16:creationId xmlns="" xmlns:a16="http://schemas.microsoft.com/office/drawing/2014/main" id="{57F0EFBF-4673-4DDA-9DA7-93AA6724E38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97" name="66 CuadroTexto">
          <a:extLst>
            <a:ext uri="{FF2B5EF4-FFF2-40B4-BE49-F238E27FC236}">
              <a16:creationId xmlns="" xmlns:a16="http://schemas.microsoft.com/office/drawing/2014/main" id="{CE5CA58B-7D0B-4844-93AB-1D22160FC72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98" name="67 CuadroTexto">
          <a:extLst>
            <a:ext uri="{FF2B5EF4-FFF2-40B4-BE49-F238E27FC236}">
              <a16:creationId xmlns="" xmlns:a16="http://schemas.microsoft.com/office/drawing/2014/main" id="{4C1D4F6F-8802-45A0-93E3-8CF930E1F0F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799" name="68 CuadroTexto">
          <a:extLst>
            <a:ext uri="{FF2B5EF4-FFF2-40B4-BE49-F238E27FC236}">
              <a16:creationId xmlns="" xmlns:a16="http://schemas.microsoft.com/office/drawing/2014/main" id="{EDC62E16-8834-4DD3-9DD5-3AD9D444C61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800" name="69 CuadroTexto">
          <a:extLst>
            <a:ext uri="{FF2B5EF4-FFF2-40B4-BE49-F238E27FC236}">
              <a16:creationId xmlns="" xmlns:a16="http://schemas.microsoft.com/office/drawing/2014/main" id="{DC3FA6B9-1063-4FA9-896C-E6A96D740C8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801" name="70 CuadroTexto">
          <a:extLst>
            <a:ext uri="{FF2B5EF4-FFF2-40B4-BE49-F238E27FC236}">
              <a16:creationId xmlns="" xmlns:a16="http://schemas.microsoft.com/office/drawing/2014/main" id="{84CD375E-E373-4FB1-963A-8DD58CAC271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802" name="71 CuadroTexto">
          <a:extLst>
            <a:ext uri="{FF2B5EF4-FFF2-40B4-BE49-F238E27FC236}">
              <a16:creationId xmlns="" xmlns:a16="http://schemas.microsoft.com/office/drawing/2014/main" id="{9D630A6A-DE5D-4D1A-9D74-B9481EAB656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803" name="72 CuadroTexto">
          <a:extLst>
            <a:ext uri="{FF2B5EF4-FFF2-40B4-BE49-F238E27FC236}">
              <a16:creationId xmlns="" xmlns:a16="http://schemas.microsoft.com/office/drawing/2014/main" id="{18FC7472-7824-417C-8614-D4C1D776B10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804" name="73 CuadroTexto">
          <a:extLst>
            <a:ext uri="{FF2B5EF4-FFF2-40B4-BE49-F238E27FC236}">
              <a16:creationId xmlns="" xmlns:a16="http://schemas.microsoft.com/office/drawing/2014/main" id="{569AA595-B7D5-40A3-B6BB-69D6EFE41BA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805" name="74 CuadroTexto">
          <a:extLst>
            <a:ext uri="{FF2B5EF4-FFF2-40B4-BE49-F238E27FC236}">
              <a16:creationId xmlns="" xmlns:a16="http://schemas.microsoft.com/office/drawing/2014/main" id="{2053AF08-E731-4000-A849-CAC2599D722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73</xdr:row>
      <xdr:rowOff>0</xdr:rowOff>
    </xdr:from>
    <xdr:ext cx="184731" cy="264560"/>
    <xdr:sp macro="" textlink="">
      <xdr:nvSpPr>
        <xdr:cNvPr id="806" name="75 CuadroTexto">
          <a:extLst>
            <a:ext uri="{FF2B5EF4-FFF2-40B4-BE49-F238E27FC236}">
              <a16:creationId xmlns="" xmlns:a16="http://schemas.microsoft.com/office/drawing/2014/main" id="{C1810D43-D35C-46DD-AEE6-D18A13051DA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07" name="3 CuadroTexto">
          <a:extLst>
            <a:ext uri="{FF2B5EF4-FFF2-40B4-BE49-F238E27FC236}">
              <a16:creationId xmlns="" xmlns:a16="http://schemas.microsoft.com/office/drawing/2014/main" id="{5B2BE76E-E5AD-4ABC-880F-6B40817D749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08" name="4 CuadroTexto">
          <a:extLst>
            <a:ext uri="{FF2B5EF4-FFF2-40B4-BE49-F238E27FC236}">
              <a16:creationId xmlns="" xmlns:a16="http://schemas.microsoft.com/office/drawing/2014/main" id="{F99C07E3-D038-4A97-9802-B6C281D2041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09" name="5 CuadroTexto">
          <a:extLst>
            <a:ext uri="{FF2B5EF4-FFF2-40B4-BE49-F238E27FC236}">
              <a16:creationId xmlns="" xmlns:a16="http://schemas.microsoft.com/office/drawing/2014/main" id="{57E0D121-11E0-40C0-ADA4-CBC38700B9F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10" name="6 CuadroTexto">
          <a:extLst>
            <a:ext uri="{FF2B5EF4-FFF2-40B4-BE49-F238E27FC236}">
              <a16:creationId xmlns="" xmlns:a16="http://schemas.microsoft.com/office/drawing/2014/main" id="{1085C65D-00AE-45F0-A39C-A1BEC7572B3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11" name="7 CuadroTexto">
          <a:extLst>
            <a:ext uri="{FF2B5EF4-FFF2-40B4-BE49-F238E27FC236}">
              <a16:creationId xmlns="" xmlns:a16="http://schemas.microsoft.com/office/drawing/2014/main" id="{B4B25D25-7117-46BF-832F-B065A4BD31A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12" name="8 CuadroTexto">
          <a:extLst>
            <a:ext uri="{FF2B5EF4-FFF2-40B4-BE49-F238E27FC236}">
              <a16:creationId xmlns="" xmlns:a16="http://schemas.microsoft.com/office/drawing/2014/main" id="{72ECFB16-0475-4072-9B97-8DC0496E4E8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13" name="9 CuadroTexto">
          <a:extLst>
            <a:ext uri="{FF2B5EF4-FFF2-40B4-BE49-F238E27FC236}">
              <a16:creationId xmlns="" xmlns:a16="http://schemas.microsoft.com/office/drawing/2014/main" id="{710ED1CC-A0FA-4665-9329-97179A1E4AF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14" name="10 CuadroTexto">
          <a:extLst>
            <a:ext uri="{FF2B5EF4-FFF2-40B4-BE49-F238E27FC236}">
              <a16:creationId xmlns="" xmlns:a16="http://schemas.microsoft.com/office/drawing/2014/main" id="{2D6E5547-3790-4196-8A66-EF3B8E3DBB3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15" name="11 CuadroTexto">
          <a:extLst>
            <a:ext uri="{FF2B5EF4-FFF2-40B4-BE49-F238E27FC236}">
              <a16:creationId xmlns="" xmlns:a16="http://schemas.microsoft.com/office/drawing/2014/main" id="{C1B43010-D48E-4EC4-8724-E30110810C2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16" name="12 CuadroTexto">
          <a:extLst>
            <a:ext uri="{FF2B5EF4-FFF2-40B4-BE49-F238E27FC236}">
              <a16:creationId xmlns="" xmlns:a16="http://schemas.microsoft.com/office/drawing/2014/main" id="{62D53F25-171D-44ED-8951-D65E4E9549A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17" name="13 CuadroTexto">
          <a:extLst>
            <a:ext uri="{FF2B5EF4-FFF2-40B4-BE49-F238E27FC236}">
              <a16:creationId xmlns="" xmlns:a16="http://schemas.microsoft.com/office/drawing/2014/main" id="{A7262E61-38E7-4FBF-A6D8-C87892108BE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18" name="14 CuadroTexto">
          <a:extLst>
            <a:ext uri="{FF2B5EF4-FFF2-40B4-BE49-F238E27FC236}">
              <a16:creationId xmlns="" xmlns:a16="http://schemas.microsoft.com/office/drawing/2014/main" id="{5ABF05BE-5D5E-491D-B411-CE5C15F07DC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19" name="15 CuadroTexto">
          <a:extLst>
            <a:ext uri="{FF2B5EF4-FFF2-40B4-BE49-F238E27FC236}">
              <a16:creationId xmlns="" xmlns:a16="http://schemas.microsoft.com/office/drawing/2014/main" id="{FBBDAF72-51C7-4875-AA25-B35316DDD3E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20" name="16 CuadroTexto">
          <a:extLst>
            <a:ext uri="{FF2B5EF4-FFF2-40B4-BE49-F238E27FC236}">
              <a16:creationId xmlns="" xmlns:a16="http://schemas.microsoft.com/office/drawing/2014/main" id="{F299CFF5-9D8C-4338-A4DE-3E4DEE20B4B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21" name="17 CuadroTexto">
          <a:extLst>
            <a:ext uri="{FF2B5EF4-FFF2-40B4-BE49-F238E27FC236}">
              <a16:creationId xmlns="" xmlns:a16="http://schemas.microsoft.com/office/drawing/2014/main" id="{13D2AA0E-75EE-49EB-A0BE-B9AB18D1B6D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22" name="18 CuadroTexto">
          <a:extLst>
            <a:ext uri="{FF2B5EF4-FFF2-40B4-BE49-F238E27FC236}">
              <a16:creationId xmlns="" xmlns:a16="http://schemas.microsoft.com/office/drawing/2014/main" id="{5A8FE4C1-831C-4B5A-9CD1-CD9D89933FC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23" name="19 CuadroTexto">
          <a:extLst>
            <a:ext uri="{FF2B5EF4-FFF2-40B4-BE49-F238E27FC236}">
              <a16:creationId xmlns="" xmlns:a16="http://schemas.microsoft.com/office/drawing/2014/main" id="{E56E48D2-803D-45BB-8B0C-F541BA598D2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24" name="20 CuadroTexto">
          <a:extLst>
            <a:ext uri="{FF2B5EF4-FFF2-40B4-BE49-F238E27FC236}">
              <a16:creationId xmlns="" xmlns:a16="http://schemas.microsoft.com/office/drawing/2014/main" id="{F3953229-A533-4CF1-9281-FCBBBCE2508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25" name="21 CuadroTexto">
          <a:extLst>
            <a:ext uri="{FF2B5EF4-FFF2-40B4-BE49-F238E27FC236}">
              <a16:creationId xmlns="" xmlns:a16="http://schemas.microsoft.com/office/drawing/2014/main" id="{642819A1-FF95-400C-8993-9AABEEC58D8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26" name="22 CuadroTexto">
          <a:extLst>
            <a:ext uri="{FF2B5EF4-FFF2-40B4-BE49-F238E27FC236}">
              <a16:creationId xmlns="" xmlns:a16="http://schemas.microsoft.com/office/drawing/2014/main" id="{57A2A10C-AB1A-41A2-9647-465537AC794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27" name="23 CuadroTexto">
          <a:extLst>
            <a:ext uri="{FF2B5EF4-FFF2-40B4-BE49-F238E27FC236}">
              <a16:creationId xmlns="" xmlns:a16="http://schemas.microsoft.com/office/drawing/2014/main" id="{F7DC5DDD-738A-40AA-8258-35C00B9F564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28" name="24 CuadroTexto">
          <a:extLst>
            <a:ext uri="{FF2B5EF4-FFF2-40B4-BE49-F238E27FC236}">
              <a16:creationId xmlns="" xmlns:a16="http://schemas.microsoft.com/office/drawing/2014/main" id="{676DC6C1-451A-4275-897C-6150A37132B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29" name="25 CuadroTexto">
          <a:extLst>
            <a:ext uri="{FF2B5EF4-FFF2-40B4-BE49-F238E27FC236}">
              <a16:creationId xmlns="" xmlns:a16="http://schemas.microsoft.com/office/drawing/2014/main" id="{253BD544-62D6-4A5D-9426-7AE1E068C42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30" name="26 CuadroTexto">
          <a:extLst>
            <a:ext uri="{FF2B5EF4-FFF2-40B4-BE49-F238E27FC236}">
              <a16:creationId xmlns="" xmlns:a16="http://schemas.microsoft.com/office/drawing/2014/main" id="{1413E929-B14F-4029-9104-0BF41CD9266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31" name="27 CuadroTexto">
          <a:extLst>
            <a:ext uri="{FF2B5EF4-FFF2-40B4-BE49-F238E27FC236}">
              <a16:creationId xmlns="" xmlns:a16="http://schemas.microsoft.com/office/drawing/2014/main" id="{CCB044AC-FA5D-49DB-883D-113EF211EA6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32" name="28 CuadroTexto">
          <a:extLst>
            <a:ext uri="{FF2B5EF4-FFF2-40B4-BE49-F238E27FC236}">
              <a16:creationId xmlns="" xmlns:a16="http://schemas.microsoft.com/office/drawing/2014/main" id="{0D4DC6DE-90C5-41A6-AB38-00787D01964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33" name="29 CuadroTexto">
          <a:extLst>
            <a:ext uri="{FF2B5EF4-FFF2-40B4-BE49-F238E27FC236}">
              <a16:creationId xmlns="" xmlns:a16="http://schemas.microsoft.com/office/drawing/2014/main" id="{2C556A58-3328-4236-90F5-905A090B914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34" name="30 CuadroTexto">
          <a:extLst>
            <a:ext uri="{FF2B5EF4-FFF2-40B4-BE49-F238E27FC236}">
              <a16:creationId xmlns="" xmlns:a16="http://schemas.microsoft.com/office/drawing/2014/main" id="{0D5659A2-07C7-45FF-A50A-E8F7B955969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35" name="31 CuadroTexto">
          <a:extLst>
            <a:ext uri="{FF2B5EF4-FFF2-40B4-BE49-F238E27FC236}">
              <a16:creationId xmlns="" xmlns:a16="http://schemas.microsoft.com/office/drawing/2014/main" id="{ADAC98A5-E4C1-41A9-A17A-AC3FF0A8437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36" name="32 CuadroTexto">
          <a:extLst>
            <a:ext uri="{FF2B5EF4-FFF2-40B4-BE49-F238E27FC236}">
              <a16:creationId xmlns="" xmlns:a16="http://schemas.microsoft.com/office/drawing/2014/main" id="{1CAF8C50-1F00-42DE-8259-14B0897A1B8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37" name="33 CuadroTexto">
          <a:extLst>
            <a:ext uri="{FF2B5EF4-FFF2-40B4-BE49-F238E27FC236}">
              <a16:creationId xmlns="" xmlns:a16="http://schemas.microsoft.com/office/drawing/2014/main" id="{48E7A071-8B0B-4325-B8F4-2D68D319F7B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38" name="34 CuadroTexto">
          <a:extLst>
            <a:ext uri="{FF2B5EF4-FFF2-40B4-BE49-F238E27FC236}">
              <a16:creationId xmlns="" xmlns:a16="http://schemas.microsoft.com/office/drawing/2014/main" id="{890B9234-DFA0-48C4-8290-E89AA6980BF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39" name="35 CuadroTexto">
          <a:extLst>
            <a:ext uri="{FF2B5EF4-FFF2-40B4-BE49-F238E27FC236}">
              <a16:creationId xmlns="" xmlns:a16="http://schemas.microsoft.com/office/drawing/2014/main" id="{46089075-58B8-4FAF-8F20-8698FD7AD25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40" name="36 CuadroTexto">
          <a:extLst>
            <a:ext uri="{FF2B5EF4-FFF2-40B4-BE49-F238E27FC236}">
              <a16:creationId xmlns="" xmlns:a16="http://schemas.microsoft.com/office/drawing/2014/main" id="{1EDAFC00-AB73-49B4-A0A0-9CFCC11D4B3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41" name="37 CuadroTexto">
          <a:extLst>
            <a:ext uri="{FF2B5EF4-FFF2-40B4-BE49-F238E27FC236}">
              <a16:creationId xmlns="" xmlns:a16="http://schemas.microsoft.com/office/drawing/2014/main" id="{3142D46D-97DE-4B4D-A290-C9A4F5CF8F5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42" name="38 CuadroTexto">
          <a:extLst>
            <a:ext uri="{FF2B5EF4-FFF2-40B4-BE49-F238E27FC236}">
              <a16:creationId xmlns="" xmlns:a16="http://schemas.microsoft.com/office/drawing/2014/main" id="{8368E9A3-A4DF-4404-821B-D045FC28271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43" name="39 CuadroTexto">
          <a:extLst>
            <a:ext uri="{FF2B5EF4-FFF2-40B4-BE49-F238E27FC236}">
              <a16:creationId xmlns="" xmlns:a16="http://schemas.microsoft.com/office/drawing/2014/main" id="{28872573-4DC3-4F95-9944-5A5BFBFA3D2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44" name="40 CuadroTexto">
          <a:extLst>
            <a:ext uri="{FF2B5EF4-FFF2-40B4-BE49-F238E27FC236}">
              <a16:creationId xmlns="" xmlns:a16="http://schemas.microsoft.com/office/drawing/2014/main" id="{49535C63-7B56-4796-B91E-7055D423694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45" name="41 CuadroTexto">
          <a:extLst>
            <a:ext uri="{FF2B5EF4-FFF2-40B4-BE49-F238E27FC236}">
              <a16:creationId xmlns="" xmlns:a16="http://schemas.microsoft.com/office/drawing/2014/main" id="{49969EF0-8B27-4870-B9A3-0DC8C5425CE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46" name="42 CuadroTexto">
          <a:extLst>
            <a:ext uri="{FF2B5EF4-FFF2-40B4-BE49-F238E27FC236}">
              <a16:creationId xmlns="" xmlns:a16="http://schemas.microsoft.com/office/drawing/2014/main" id="{E8E501E8-47F1-47E1-BC55-5F86C9F0274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47" name="43 CuadroTexto">
          <a:extLst>
            <a:ext uri="{FF2B5EF4-FFF2-40B4-BE49-F238E27FC236}">
              <a16:creationId xmlns="" xmlns:a16="http://schemas.microsoft.com/office/drawing/2014/main" id="{6A8CA7EF-B1C8-4C9B-A6DA-259B6076D48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48" name="44 CuadroTexto">
          <a:extLst>
            <a:ext uri="{FF2B5EF4-FFF2-40B4-BE49-F238E27FC236}">
              <a16:creationId xmlns="" xmlns:a16="http://schemas.microsoft.com/office/drawing/2014/main" id="{AEBFCE74-B7DA-406C-8E61-6563C767566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49" name="45 CuadroTexto">
          <a:extLst>
            <a:ext uri="{FF2B5EF4-FFF2-40B4-BE49-F238E27FC236}">
              <a16:creationId xmlns="" xmlns:a16="http://schemas.microsoft.com/office/drawing/2014/main" id="{BD1876BB-0793-4E39-92F4-CB36075568A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50" name="46 CuadroTexto">
          <a:extLst>
            <a:ext uri="{FF2B5EF4-FFF2-40B4-BE49-F238E27FC236}">
              <a16:creationId xmlns="" xmlns:a16="http://schemas.microsoft.com/office/drawing/2014/main" id="{90303150-78F7-4EB4-8269-B99C8FA8BB0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51" name="47 CuadroTexto">
          <a:extLst>
            <a:ext uri="{FF2B5EF4-FFF2-40B4-BE49-F238E27FC236}">
              <a16:creationId xmlns="" xmlns:a16="http://schemas.microsoft.com/office/drawing/2014/main" id="{85D8D542-13D3-44B6-A412-3A4D3F4ED9C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52" name="48 CuadroTexto">
          <a:extLst>
            <a:ext uri="{FF2B5EF4-FFF2-40B4-BE49-F238E27FC236}">
              <a16:creationId xmlns="" xmlns:a16="http://schemas.microsoft.com/office/drawing/2014/main" id="{2FCAC361-3395-4E52-9C8B-4E08D6A390D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53" name="49 CuadroTexto">
          <a:extLst>
            <a:ext uri="{FF2B5EF4-FFF2-40B4-BE49-F238E27FC236}">
              <a16:creationId xmlns="" xmlns:a16="http://schemas.microsoft.com/office/drawing/2014/main" id="{819D3887-EEE0-457C-B903-603744934D5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54" name="50 CuadroTexto">
          <a:extLst>
            <a:ext uri="{FF2B5EF4-FFF2-40B4-BE49-F238E27FC236}">
              <a16:creationId xmlns="" xmlns:a16="http://schemas.microsoft.com/office/drawing/2014/main" id="{5AA434DF-58B4-43E0-8D5B-9C52DB5F2EC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55" name="51 CuadroTexto">
          <a:extLst>
            <a:ext uri="{FF2B5EF4-FFF2-40B4-BE49-F238E27FC236}">
              <a16:creationId xmlns="" xmlns:a16="http://schemas.microsoft.com/office/drawing/2014/main" id="{27C910DB-01CE-487D-91BD-0B648BC0C87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56" name="52 CuadroTexto">
          <a:extLst>
            <a:ext uri="{FF2B5EF4-FFF2-40B4-BE49-F238E27FC236}">
              <a16:creationId xmlns="" xmlns:a16="http://schemas.microsoft.com/office/drawing/2014/main" id="{9DA5CEE2-1CE0-4C4C-8333-268C07C59E4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57" name="53 CuadroTexto">
          <a:extLst>
            <a:ext uri="{FF2B5EF4-FFF2-40B4-BE49-F238E27FC236}">
              <a16:creationId xmlns="" xmlns:a16="http://schemas.microsoft.com/office/drawing/2014/main" id="{90C80627-184B-49F1-AC61-705DFDB6F92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58" name="54 CuadroTexto">
          <a:extLst>
            <a:ext uri="{FF2B5EF4-FFF2-40B4-BE49-F238E27FC236}">
              <a16:creationId xmlns="" xmlns:a16="http://schemas.microsoft.com/office/drawing/2014/main" id="{99F771DC-6A4F-413D-AD84-4C9D803FA14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59" name="55 CuadroTexto">
          <a:extLst>
            <a:ext uri="{FF2B5EF4-FFF2-40B4-BE49-F238E27FC236}">
              <a16:creationId xmlns="" xmlns:a16="http://schemas.microsoft.com/office/drawing/2014/main" id="{713C1223-205E-4724-A0AB-3C1B1BF2711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60" name="56 CuadroTexto">
          <a:extLst>
            <a:ext uri="{FF2B5EF4-FFF2-40B4-BE49-F238E27FC236}">
              <a16:creationId xmlns="" xmlns:a16="http://schemas.microsoft.com/office/drawing/2014/main" id="{A8E12BA7-01E7-4359-86F0-0547F71668F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61" name="57 CuadroTexto">
          <a:extLst>
            <a:ext uri="{FF2B5EF4-FFF2-40B4-BE49-F238E27FC236}">
              <a16:creationId xmlns="" xmlns:a16="http://schemas.microsoft.com/office/drawing/2014/main" id="{49402EBE-D8CE-41B6-A7D6-DB005F88E1B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62" name="58 CuadroTexto">
          <a:extLst>
            <a:ext uri="{FF2B5EF4-FFF2-40B4-BE49-F238E27FC236}">
              <a16:creationId xmlns="" xmlns:a16="http://schemas.microsoft.com/office/drawing/2014/main" id="{7A81DCC6-6893-45FD-9F41-2CF59885B4B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63" name="59 CuadroTexto">
          <a:extLst>
            <a:ext uri="{FF2B5EF4-FFF2-40B4-BE49-F238E27FC236}">
              <a16:creationId xmlns="" xmlns:a16="http://schemas.microsoft.com/office/drawing/2014/main" id="{2CAE08C5-F487-4225-B486-DD7408D0A2C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64" name="60 CuadroTexto">
          <a:extLst>
            <a:ext uri="{FF2B5EF4-FFF2-40B4-BE49-F238E27FC236}">
              <a16:creationId xmlns="" xmlns:a16="http://schemas.microsoft.com/office/drawing/2014/main" id="{81731DA1-3BE0-497C-95B4-6C99E8A042B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65" name="61 CuadroTexto">
          <a:extLst>
            <a:ext uri="{FF2B5EF4-FFF2-40B4-BE49-F238E27FC236}">
              <a16:creationId xmlns="" xmlns:a16="http://schemas.microsoft.com/office/drawing/2014/main" id="{7F80A033-114B-4066-9782-55AE7AB04CF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66" name="62 CuadroTexto">
          <a:extLst>
            <a:ext uri="{FF2B5EF4-FFF2-40B4-BE49-F238E27FC236}">
              <a16:creationId xmlns="" xmlns:a16="http://schemas.microsoft.com/office/drawing/2014/main" id="{7C5D03A1-3AB1-4F70-A810-69C89F3C517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67" name="63 CuadroTexto">
          <a:extLst>
            <a:ext uri="{FF2B5EF4-FFF2-40B4-BE49-F238E27FC236}">
              <a16:creationId xmlns="" xmlns:a16="http://schemas.microsoft.com/office/drawing/2014/main" id="{28575E62-5484-4F58-A97C-69A9384BAF5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68" name="64 CuadroTexto">
          <a:extLst>
            <a:ext uri="{FF2B5EF4-FFF2-40B4-BE49-F238E27FC236}">
              <a16:creationId xmlns="" xmlns:a16="http://schemas.microsoft.com/office/drawing/2014/main" id="{44193095-D758-4D6E-B25F-B386389840A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69" name="65 CuadroTexto">
          <a:extLst>
            <a:ext uri="{FF2B5EF4-FFF2-40B4-BE49-F238E27FC236}">
              <a16:creationId xmlns="" xmlns:a16="http://schemas.microsoft.com/office/drawing/2014/main" id="{94987B35-7D4E-484E-BBDF-7E6973CFD4F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70" name="66 CuadroTexto">
          <a:extLst>
            <a:ext uri="{FF2B5EF4-FFF2-40B4-BE49-F238E27FC236}">
              <a16:creationId xmlns="" xmlns:a16="http://schemas.microsoft.com/office/drawing/2014/main" id="{1F860081-90CE-4E7D-90F7-2D900719486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71" name="67 CuadroTexto">
          <a:extLst>
            <a:ext uri="{FF2B5EF4-FFF2-40B4-BE49-F238E27FC236}">
              <a16:creationId xmlns="" xmlns:a16="http://schemas.microsoft.com/office/drawing/2014/main" id="{65219B43-33A8-464A-881B-C02C9AF9F30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72" name="68 CuadroTexto">
          <a:extLst>
            <a:ext uri="{FF2B5EF4-FFF2-40B4-BE49-F238E27FC236}">
              <a16:creationId xmlns="" xmlns:a16="http://schemas.microsoft.com/office/drawing/2014/main" id="{2447515D-70D6-4F49-8471-9F98C6C8375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73" name="69 CuadroTexto">
          <a:extLst>
            <a:ext uri="{FF2B5EF4-FFF2-40B4-BE49-F238E27FC236}">
              <a16:creationId xmlns="" xmlns:a16="http://schemas.microsoft.com/office/drawing/2014/main" id="{04A27C23-8627-4E08-BAFD-4249E4E2FB7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74" name="70 CuadroTexto">
          <a:extLst>
            <a:ext uri="{FF2B5EF4-FFF2-40B4-BE49-F238E27FC236}">
              <a16:creationId xmlns="" xmlns:a16="http://schemas.microsoft.com/office/drawing/2014/main" id="{4487F999-1C67-4C63-85D3-A586966F6A3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75" name="71 CuadroTexto">
          <a:extLst>
            <a:ext uri="{FF2B5EF4-FFF2-40B4-BE49-F238E27FC236}">
              <a16:creationId xmlns="" xmlns:a16="http://schemas.microsoft.com/office/drawing/2014/main" id="{C34F5DFD-6407-4CDC-B560-AF971090A64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76" name="72 CuadroTexto">
          <a:extLst>
            <a:ext uri="{FF2B5EF4-FFF2-40B4-BE49-F238E27FC236}">
              <a16:creationId xmlns="" xmlns:a16="http://schemas.microsoft.com/office/drawing/2014/main" id="{1BA195DD-6359-4074-95A0-3B0F984FA6F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77" name="73 CuadroTexto">
          <a:extLst>
            <a:ext uri="{FF2B5EF4-FFF2-40B4-BE49-F238E27FC236}">
              <a16:creationId xmlns="" xmlns:a16="http://schemas.microsoft.com/office/drawing/2014/main" id="{8B64FBEA-0E43-4C69-9A2D-491C51C516A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78" name="74 CuadroTexto">
          <a:extLst>
            <a:ext uri="{FF2B5EF4-FFF2-40B4-BE49-F238E27FC236}">
              <a16:creationId xmlns="" xmlns:a16="http://schemas.microsoft.com/office/drawing/2014/main" id="{947A8AF7-E82F-45CA-AE29-CCD0BE30B03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74</xdr:row>
      <xdr:rowOff>0</xdr:rowOff>
    </xdr:from>
    <xdr:ext cx="184731" cy="264560"/>
    <xdr:sp macro="" textlink="">
      <xdr:nvSpPr>
        <xdr:cNvPr id="879" name="75 CuadroTexto">
          <a:extLst>
            <a:ext uri="{FF2B5EF4-FFF2-40B4-BE49-F238E27FC236}">
              <a16:creationId xmlns="" xmlns:a16="http://schemas.microsoft.com/office/drawing/2014/main" id="{8C1B6612-60D4-42AB-85D5-2837ACEE8BE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880" name="3 CuadroTexto">
          <a:extLst>
            <a:ext uri="{FF2B5EF4-FFF2-40B4-BE49-F238E27FC236}">
              <a16:creationId xmlns="" xmlns:a16="http://schemas.microsoft.com/office/drawing/2014/main" id="{212A915D-C42B-44B9-8597-04B8943C67B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881" name="4 CuadroTexto">
          <a:extLst>
            <a:ext uri="{FF2B5EF4-FFF2-40B4-BE49-F238E27FC236}">
              <a16:creationId xmlns="" xmlns:a16="http://schemas.microsoft.com/office/drawing/2014/main" id="{418C5979-4DF6-4E15-BA86-3E0F2F633A0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882" name="5 CuadroTexto">
          <a:extLst>
            <a:ext uri="{FF2B5EF4-FFF2-40B4-BE49-F238E27FC236}">
              <a16:creationId xmlns="" xmlns:a16="http://schemas.microsoft.com/office/drawing/2014/main" id="{97C43165-87E9-477E-8E91-B9F583484F4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883" name="6 CuadroTexto">
          <a:extLst>
            <a:ext uri="{FF2B5EF4-FFF2-40B4-BE49-F238E27FC236}">
              <a16:creationId xmlns="" xmlns:a16="http://schemas.microsoft.com/office/drawing/2014/main" id="{7B875DD1-4C1F-4265-B21D-CA6BC71A194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884" name="7 CuadroTexto">
          <a:extLst>
            <a:ext uri="{FF2B5EF4-FFF2-40B4-BE49-F238E27FC236}">
              <a16:creationId xmlns="" xmlns:a16="http://schemas.microsoft.com/office/drawing/2014/main" id="{490AA18D-A58E-4248-B9E4-64522CEEC32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885" name="8 CuadroTexto">
          <a:extLst>
            <a:ext uri="{FF2B5EF4-FFF2-40B4-BE49-F238E27FC236}">
              <a16:creationId xmlns="" xmlns:a16="http://schemas.microsoft.com/office/drawing/2014/main" id="{070D1C61-19F8-410D-A942-8EFE38783E4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886" name="9 CuadroTexto">
          <a:extLst>
            <a:ext uri="{FF2B5EF4-FFF2-40B4-BE49-F238E27FC236}">
              <a16:creationId xmlns="" xmlns:a16="http://schemas.microsoft.com/office/drawing/2014/main" id="{89141AB0-9FB9-47BC-AE46-87B5FFD406B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887" name="10 CuadroTexto">
          <a:extLst>
            <a:ext uri="{FF2B5EF4-FFF2-40B4-BE49-F238E27FC236}">
              <a16:creationId xmlns="" xmlns:a16="http://schemas.microsoft.com/office/drawing/2014/main" id="{A009239A-6207-4FCA-9546-52C229CB9F1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888" name="11 CuadroTexto">
          <a:extLst>
            <a:ext uri="{FF2B5EF4-FFF2-40B4-BE49-F238E27FC236}">
              <a16:creationId xmlns="" xmlns:a16="http://schemas.microsoft.com/office/drawing/2014/main" id="{1D79BC7D-1F7A-4E03-9D24-7EB58032379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889" name="12 CuadroTexto">
          <a:extLst>
            <a:ext uri="{FF2B5EF4-FFF2-40B4-BE49-F238E27FC236}">
              <a16:creationId xmlns="" xmlns:a16="http://schemas.microsoft.com/office/drawing/2014/main" id="{7B4FCCD1-9E5E-4FB4-B9A5-E6DB85DC1B4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890" name="13 CuadroTexto">
          <a:extLst>
            <a:ext uri="{FF2B5EF4-FFF2-40B4-BE49-F238E27FC236}">
              <a16:creationId xmlns="" xmlns:a16="http://schemas.microsoft.com/office/drawing/2014/main" id="{357BA8B0-C0A2-464D-BDDE-BBA02044396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891" name="14 CuadroTexto">
          <a:extLst>
            <a:ext uri="{FF2B5EF4-FFF2-40B4-BE49-F238E27FC236}">
              <a16:creationId xmlns="" xmlns:a16="http://schemas.microsoft.com/office/drawing/2014/main" id="{9D6B2728-0F73-4730-9841-0115973C641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892" name="15 CuadroTexto">
          <a:extLst>
            <a:ext uri="{FF2B5EF4-FFF2-40B4-BE49-F238E27FC236}">
              <a16:creationId xmlns="" xmlns:a16="http://schemas.microsoft.com/office/drawing/2014/main" id="{7206CE88-2725-4740-AB08-8B6258EF960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893" name="16 CuadroTexto">
          <a:extLst>
            <a:ext uri="{FF2B5EF4-FFF2-40B4-BE49-F238E27FC236}">
              <a16:creationId xmlns="" xmlns:a16="http://schemas.microsoft.com/office/drawing/2014/main" id="{64EB7D64-6BC6-48B9-9906-01F8FC95948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894" name="17 CuadroTexto">
          <a:extLst>
            <a:ext uri="{FF2B5EF4-FFF2-40B4-BE49-F238E27FC236}">
              <a16:creationId xmlns="" xmlns:a16="http://schemas.microsoft.com/office/drawing/2014/main" id="{5EBA5B86-AD6F-4E72-B124-0EEEC1C73F0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895" name="18 CuadroTexto">
          <a:extLst>
            <a:ext uri="{FF2B5EF4-FFF2-40B4-BE49-F238E27FC236}">
              <a16:creationId xmlns="" xmlns:a16="http://schemas.microsoft.com/office/drawing/2014/main" id="{B521A467-2B07-4383-A5F1-29FE4389677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896" name="19 CuadroTexto">
          <a:extLst>
            <a:ext uri="{FF2B5EF4-FFF2-40B4-BE49-F238E27FC236}">
              <a16:creationId xmlns="" xmlns:a16="http://schemas.microsoft.com/office/drawing/2014/main" id="{C5285D1C-8627-42D2-B755-A95A005019C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897" name="20 CuadroTexto">
          <a:extLst>
            <a:ext uri="{FF2B5EF4-FFF2-40B4-BE49-F238E27FC236}">
              <a16:creationId xmlns="" xmlns:a16="http://schemas.microsoft.com/office/drawing/2014/main" id="{289E4C36-DBED-4500-9F75-6260AE148CD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898" name="21 CuadroTexto">
          <a:extLst>
            <a:ext uri="{FF2B5EF4-FFF2-40B4-BE49-F238E27FC236}">
              <a16:creationId xmlns="" xmlns:a16="http://schemas.microsoft.com/office/drawing/2014/main" id="{E51E1320-F9B2-4AE0-A7C7-523BFFC8A72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899" name="22 CuadroTexto">
          <a:extLst>
            <a:ext uri="{FF2B5EF4-FFF2-40B4-BE49-F238E27FC236}">
              <a16:creationId xmlns="" xmlns:a16="http://schemas.microsoft.com/office/drawing/2014/main" id="{2BB8199B-AC0E-4479-9914-210561FCA40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00" name="23 CuadroTexto">
          <a:extLst>
            <a:ext uri="{FF2B5EF4-FFF2-40B4-BE49-F238E27FC236}">
              <a16:creationId xmlns="" xmlns:a16="http://schemas.microsoft.com/office/drawing/2014/main" id="{9AB4817C-72F7-495A-ACBC-323183C03A2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01" name="24 CuadroTexto">
          <a:extLst>
            <a:ext uri="{FF2B5EF4-FFF2-40B4-BE49-F238E27FC236}">
              <a16:creationId xmlns="" xmlns:a16="http://schemas.microsoft.com/office/drawing/2014/main" id="{06839576-2D86-4A53-93D2-5ABAAB583BC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02" name="25 CuadroTexto">
          <a:extLst>
            <a:ext uri="{FF2B5EF4-FFF2-40B4-BE49-F238E27FC236}">
              <a16:creationId xmlns="" xmlns:a16="http://schemas.microsoft.com/office/drawing/2014/main" id="{FEBA58DE-4E2A-4059-B248-36CE7844C78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03" name="26 CuadroTexto">
          <a:extLst>
            <a:ext uri="{FF2B5EF4-FFF2-40B4-BE49-F238E27FC236}">
              <a16:creationId xmlns="" xmlns:a16="http://schemas.microsoft.com/office/drawing/2014/main" id="{56B07D36-70F1-4918-9388-084D205D6BD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04" name="27 CuadroTexto">
          <a:extLst>
            <a:ext uri="{FF2B5EF4-FFF2-40B4-BE49-F238E27FC236}">
              <a16:creationId xmlns="" xmlns:a16="http://schemas.microsoft.com/office/drawing/2014/main" id="{B0574803-141C-4551-8E4A-4F8D53742B0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05" name="28 CuadroTexto">
          <a:extLst>
            <a:ext uri="{FF2B5EF4-FFF2-40B4-BE49-F238E27FC236}">
              <a16:creationId xmlns="" xmlns:a16="http://schemas.microsoft.com/office/drawing/2014/main" id="{C6765B9F-107C-4B3E-A366-5D0B0247E2F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06" name="29 CuadroTexto">
          <a:extLst>
            <a:ext uri="{FF2B5EF4-FFF2-40B4-BE49-F238E27FC236}">
              <a16:creationId xmlns="" xmlns:a16="http://schemas.microsoft.com/office/drawing/2014/main" id="{9D5986D0-36A1-42D4-A432-E00814C9271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07" name="30 CuadroTexto">
          <a:extLst>
            <a:ext uri="{FF2B5EF4-FFF2-40B4-BE49-F238E27FC236}">
              <a16:creationId xmlns="" xmlns:a16="http://schemas.microsoft.com/office/drawing/2014/main" id="{DDFC0AD5-C362-442A-8043-AC211577CC8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08" name="31 CuadroTexto">
          <a:extLst>
            <a:ext uri="{FF2B5EF4-FFF2-40B4-BE49-F238E27FC236}">
              <a16:creationId xmlns="" xmlns:a16="http://schemas.microsoft.com/office/drawing/2014/main" id="{985AF87F-0A0E-4D39-A4F2-1E5F194EC8B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09" name="32 CuadroTexto">
          <a:extLst>
            <a:ext uri="{FF2B5EF4-FFF2-40B4-BE49-F238E27FC236}">
              <a16:creationId xmlns="" xmlns:a16="http://schemas.microsoft.com/office/drawing/2014/main" id="{40207B89-19AB-4338-A87C-9FD2186B10D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10" name="33 CuadroTexto">
          <a:extLst>
            <a:ext uri="{FF2B5EF4-FFF2-40B4-BE49-F238E27FC236}">
              <a16:creationId xmlns="" xmlns:a16="http://schemas.microsoft.com/office/drawing/2014/main" id="{A8F982AE-2CEA-4EE5-8ABE-7FFBDF0C6F7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11" name="34 CuadroTexto">
          <a:extLst>
            <a:ext uri="{FF2B5EF4-FFF2-40B4-BE49-F238E27FC236}">
              <a16:creationId xmlns="" xmlns:a16="http://schemas.microsoft.com/office/drawing/2014/main" id="{9AD8DFB0-4CBE-47B8-BF24-0E6AA8EDBCD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12" name="35 CuadroTexto">
          <a:extLst>
            <a:ext uri="{FF2B5EF4-FFF2-40B4-BE49-F238E27FC236}">
              <a16:creationId xmlns="" xmlns:a16="http://schemas.microsoft.com/office/drawing/2014/main" id="{049F0EA1-5C41-46EA-BB07-23B1E5FCB80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13" name="36 CuadroTexto">
          <a:extLst>
            <a:ext uri="{FF2B5EF4-FFF2-40B4-BE49-F238E27FC236}">
              <a16:creationId xmlns="" xmlns:a16="http://schemas.microsoft.com/office/drawing/2014/main" id="{CA0D86EA-AA75-462A-975F-31F8785FBBA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14" name="37 CuadroTexto">
          <a:extLst>
            <a:ext uri="{FF2B5EF4-FFF2-40B4-BE49-F238E27FC236}">
              <a16:creationId xmlns="" xmlns:a16="http://schemas.microsoft.com/office/drawing/2014/main" id="{63689436-1E69-4F05-BF54-2E70EE113D9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15" name="38 CuadroTexto">
          <a:extLst>
            <a:ext uri="{FF2B5EF4-FFF2-40B4-BE49-F238E27FC236}">
              <a16:creationId xmlns="" xmlns:a16="http://schemas.microsoft.com/office/drawing/2014/main" id="{AE1665EC-81A6-46F0-92CB-40FE734176F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16" name="39 CuadroTexto">
          <a:extLst>
            <a:ext uri="{FF2B5EF4-FFF2-40B4-BE49-F238E27FC236}">
              <a16:creationId xmlns="" xmlns:a16="http://schemas.microsoft.com/office/drawing/2014/main" id="{D5A1DCEE-CAA2-47E4-A8CE-60D0804F8FD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17" name="40 CuadroTexto">
          <a:extLst>
            <a:ext uri="{FF2B5EF4-FFF2-40B4-BE49-F238E27FC236}">
              <a16:creationId xmlns="" xmlns:a16="http://schemas.microsoft.com/office/drawing/2014/main" id="{74E0D873-E77D-4724-997A-06867E73C7F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18" name="41 CuadroTexto">
          <a:extLst>
            <a:ext uri="{FF2B5EF4-FFF2-40B4-BE49-F238E27FC236}">
              <a16:creationId xmlns="" xmlns:a16="http://schemas.microsoft.com/office/drawing/2014/main" id="{49CC1363-4605-4F6A-B120-EAD1A93416B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19" name="42 CuadroTexto">
          <a:extLst>
            <a:ext uri="{FF2B5EF4-FFF2-40B4-BE49-F238E27FC236}">
              <a16:creationId xmlns="" xmlns:a16="http://schemas.microsoft.com/office/drawing/2014/main" id="{F094BB2A-B48E-4AB3-8CFF-E3FC7FA9FB5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20" name="43 CuadroTexto">
          <a:extLst>
            <a:ext uri="{FF2B5EF4-FFF2-40B4-BE49-F238E27FC236}">
              <a16:creationId xmlns="" xmlns:a16="http://schemas.microsoft.com/office/drawing/2014/main" id="{E6D13032-BB5C-4A4B-AFD3-4A882D40412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21" name="44 CuadroTexto">
          <a:extLst>
            <a:ext uri="{FF2B5EF4-FFF2-40B4-BE49-F238E27FC236}">
              <a16:creationId xmlns="" xmlns:a16="http://schemas.microsoft.com/office/drawing/2014/main" id="{F19AC6DE-66A5-4813-AF7F-1B6AA8C3020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22" name="45 CuadroTexto">
          <a:extLst>
            <a:ext uri="{FF2B5EF4-FFF2-40B4-BE49-F238E27FC236}">
              <a16:creationId xmlns="" xmlns:a16="http://schemas.microsoft.com/office/drawing/2014/main" id="{B340D9A2-F468-4FCE-99C6-52D3EB34CFF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23" name="46 CuadroTexto">
          <a:extLst>
            <a:ext uri="{FF2B5EF4-FFF2-40B4-BE49-F238E27FC236}">
              <a16:creationId xmlns="" xmlns:a16="http://schemas.microsoft.com/office/drawing/2014/main" id="{59EE6752-94D4-449D-8647-51390F38800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24" name="47 CuadroTexto">
          <a:extLst>
            <a:ext uri="{FF2B5EF4-FFF2-40B4-BE49-F238E27FC236}">
              <a16:creationId xmlns="" xmlns:a16="http://schemas.microsoft.com/office/drawing/2014/main" id="{12B875EA-65C2-48E6-90EC-248F7D352D4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25" name="48 CuadroTexto">
          <a:extLst>
            <a:ext uri="{FF2B5EF4-FFF2-40B4-BE49-F238E27FC236}">
              <a16:creationId xmlns="" xmlns:a16="http://schemas.microsoft.com/office/drawing/2014/main" id="{19637D59-4D5A-460F-A260-1B7F9AC3628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26" name="49 CuadroTexto">
          <a:extLst>
            <a:ext uri="{FF2B5EF4-FFF2-40B4-BE49-F238E27FC236}">
              <a16:creationId xmlns="" xmlns:a16="http://schemas.microsoft.com/office/drawing/2014/main" id="{2BF91DB6-2879-4580-986D-644D5890E85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27" name="50 CuadroTexto">
          <a:extLst>
            <a:ext uri="{FF2B5EF4-FFF2-40B4-BE49-F238E27FC236}">
              <a16:creationId xmlns="" xmlns:a16="http://schemas.microsoft.com/office/drawing/2014/main" id="{E2B31973-3F5A-4ACD-9FB3-CC82F8217BE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28" name="51 CuadroTexto">
          <a:extLst>
            <a:ext uri="{FF2B5EF4-FFF2-40B4-BE49-F238E27FC236}">
              <a16:creationId xmlns="" xmlns:a16="http://schemas.microsoft.com/office/drawing/2014/main" id="{D926C8EF-909C-48A7-9324-937014D6CDC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29" name="52 CuadroTexto">
          <a:extLst>
            <a:ext uri="{FF2B5EF4-FFF2-40B4-BE49-F238E27FC236}">
              <a16:creationId xmlns="" xmlns:a16="http://schemas.microsoft.com/office/drawing/2014/main" id="{0946D4AA-45EF-4F3E-ACC6-C8228889378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30" name="53 CuadroTexto">
          <a:extLst>
            <a:ext uri="{FF2B5EF4-FFF2-40B4-BE49-F238E27FC236}">
              <a16:creationId xmlns="" xmlns:a16="http://schemas.microsoft.com/office/drawing/2014/main" id="{98D3F536-0FA3-4D0A-B1AE-92583CDAA8A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31" name="54 CuadroTexto">
          <a:extLst>
            <a:ext uri="{FF2B5EF4-FFF2-40B4-BE49-F238E27FC236}">
              <a16:creationId xmlns="" xmlns:a16="http://schemas.microsoft.com/office/drawing/2014/main" id="{8530D819-01E0-4CD4-8AF4-007FF2D4DE3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32" name="55 CuadroTexto">
          <a:extLst>
            <a:ext uri="{FF2B5EF4-FFF2-40B4-BE49-F238E27FC236}">
              <a16:creationId xmlns="" xmlns:a16="http://schemas.microsoft.com/office/drawing/2014/main" id="{9FF7BA86-BF5D-4AD3-AFA8-75951D2BC07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33" name="56 CuadroTexto">
          <a:extLst>
            <a:ext uri="{FF2B5EF4-FFF2-40B4-BE49-F238E27FC236}">
              <a16:creationId xmlns="" xmlns:a16="http://schemas.microsoft.com/office/drawing/2014/main" id="{B55357B0-AE2B-444A-B25E-6BAB8859FC1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34" name="57 CuadroTexto">
          <a:extLst>
            <a:ext uri="{FF2B5EF4-FFF2-40B4-BE49-F238E27FC236}">
              <a16:creationId xmlns="" xmlns:a16="http://schemas.microsoft.com/office/drawing/2014/main" id="{D7EACD16-B7FF-46E6-8E9F-B68F4BA237A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35" name="58 CuadroTexto">
          <a:extLst>
            <a:ext uri="{FF2B5EF4-FFF2-40B4-BE49-F238E27FC236}">
              <a16:creationId xmlns="" xmlns:a16="http://schemas.microsoft.com/office/drawing/2014/main" id="{9C461D5B-70DF-46F6-9A09-3BD094DFAAA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36" name="59 CuadroTexto">
          <a:extLst>
            <a:ext uri="{FF2B5EF4-FFF2-40B4-BE49-F238E27FC236}">
              <a16:creationId xmlns="" xmlns:a16="http://schemas.microsoft.com/office/drawing/2014/main" id="{F68D83F3-A22C-4290-A55A-82EB2300AD6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37" name="60 CuadroTexto">
          <a:extLst>
            <a:ext uri="{FF2B5EF4-FFF2-40B4-BE49-F238E27FC236}">
              <a16:creationId xmlns="" xmlns:a16="http://schemas.microsoft.com/office/drawing/2014/main" id="{30DE3A69-FE59-4AE0-80C0-A6A1C051E79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38" name="61 CuadroTexto">
          <a:extLst>
            <a:ext uri="{FF2B5EF4-FFF2-40B4-BE49-F238E27FC236}">
              <a16:creationId xmlns="" xmlns:a16="http://schemas.microsoft.com/office/drawing/2014/main" id="{A17FA63B-E0C9-43F9-8D33-82E32563CC0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39" name="62 CuadroTexto">
          <a:extLst>
            <a:ext uri="{FF2B5EF4-FFF2-40B4-BE49-F238E27FC236}">
              <a16:creationId xmlns="" xmlns:a16="http://schemas.microsoft.com/office/drawing/2014/main" id="{7FC61DC7-F8F5-4C9B-AC94-48700F31F57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40" name="63 CuadroTexto">
          <a:extLst>
            <a:ext uri="{FF2B5EF4-FFF2-40B4-BE49-F238E27FC236}">
              <a16:creationId xmlns="" xmlns:a16="http://schemas.microsoft.com/office/drawing/2014/main" id="{FE55E4E4-C9B6-43FC-B8A6-C431465E18E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41" name="64 CuadroTexto">
          <a:extLst>
            <a:ext uri="{FF2B5EF4-FFF2-40B4-BE49-F238E27FC236}">
              <a16:creationId xmlns="" xmlns:a16="http://schemas.microsoft.com/office/drawing/2014/main" id="{7EF62715-3246-4D8C-BD16-D117318CB6E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42" name="65 CuadroTexto">
          <a:extLst>
            <a:ext uri="{FF2B5EF4-FFF2-40B4-BE49-F238E27FC236}">
              <a16:creationId xmlns="" xmlns:a16="http://schemas.microsoft.com/office/drawing/2014/main" id="{13F45282-8FE3-42CB-BF55-D8D097E8FDE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43" name="66 CuadroTexto">
          <a:extLst>
            <a:ext uri="{FF2B5EF4-FFF2-40B4-BE49-F238E27FC236}">
              <a16:creationId xmlns="" xmlns:a16="http://schemas.microsoft.com/office/drawing/2014/main" id="{E1E3BC4A-21B5-49C2-8993-1CDC5B19570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44" name="67 CuadroTexto">
          <a:extLst>
            <a:ext uri="{FF2B5EF4-FFF2-40B4-BE49-F238E27FC236}">
              <a16:creationId xmlns="" xmlns:a16="http://schemas.microsoft.com/office/drawing/2014/main" id="{03C129B3-D769-4876-9A8F-A0842476C3C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45" name="68 CuadroTexto">
          <a:extLst>
            <a:ext uri="{FF2B5EF4-FFF2-40B4-BE49-F238E27FC236}">
              <a16:creationId xmlns="" xmlns:a16="http://schemas.microsoft.com/office/drawing/2014/main" id="{6125B93B-4782-429B-997D-DEF8CEC8CBB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46" name="69 CuadroTexto">
          <a:extLst>
            <a:ext uri="{FF2B5EF4-FFF2-40B4-BE49-F238E27FC236}">
              <a16:creationId xmlns="" xmlns:a16="http://schemas.microsoft.com/office/drawing/2014/main" id="{E9F07F28-10EE-420C-8623-ECF76BEA50C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47" name="70 CuadroTexto">
          <a:extLst>
            <a:ext uri="{FF2B5EF4-FFF2-40B4-BE49-F238E27FC236}">
              <a16:creationId xmlns="" xmlns:a16="http://schemas.microsoft.com/office/drawing/2014/main" id="{4AE582BC-8681-4FC3-A020-800A9B00E0C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48" name="71 CuadroTexto">
          <a:extLst>
            <a:ext uri="{FF2B5EF4-FFF2-40B4-BE49-F238E27FC236}">
              <a16:creationId xmlns="" xmlns:a16="http://schemas.microsoft.com/office/drawing/2014/main" id="{DD6BB498-41D1-4FC6-B692-BFCED01B93A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49" name="72 CuadroTexto">
          <a:extLst>
            <a:ext uri="{FF2B5EF4-FFF2-40B4-BE49-F238E27FC236}">
              <a16:creationId xmlns="" xmlns:a16="http://schemas.microsoft.com/office/drawing/2014/main" id="{A8593880-2A90-415C-A24A-14E1858BAB2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50" name="73 CuadroTexto">
          <a:extLst>
            <a:ext uri="{FF2B5EF4-FFF2-40B4-BE49-F238E27FC236}">
              <a16:creationId xmlns="" xmlns:a16="http://schemas.microsoft.com/office/drawing/2014/main" id="{A211861D-D6B6-4FB5-81ED-A582486DF2A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51" name="74 CuadroTexto">
          <a:extLst>
            <a:ext uri="{FF2B5EF4-FFF2-40B4-BE49-F238E27FC236}">
              <a16:creationId xmlns="" xmlns:a16="http://schemas.microsoft.com/office/drawing/2014/main" id="{615E6309-6F81-47AF-A442-0ADF283C589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75</xdr:row>
      <xdr:rowOff>0</xdr:rowOff>
    </xdr:from>
    <xdr:ext cx="184731" cy="264560"/>
    <xdr:sp macro="" textlink="">
      <xdr:nvSpPr>
        <xdr:cNvPr id="952" name="75 CuadroTexto">
          <a:extLst>
            <a:ext uri="{FF2B5EF4-FFF2-40B4-BE49-F238E27FC236}">
              <a16:creationId xmlns="" xmlns:a16="http://schemas.microsoft.com/office/drawing/2014/main" id="{8C3FAC2B-62F8-40DF-A903-3322BCDF1D7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53" name="3 CuadroTexto">
          <a:extLst>
            <a:ext uri="{FF2B5EF4-FFF2-40B4-BE49-F238E27FC236}">
              <a16:creationId xmlns="" xmlns:a16="http://schemas.microsoft.com/office/drawing/2014/main" id="{4C44C245-A76D-4C4F-B186-4D5393D14A1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54" name="4 CuadroTexto">
          <a:extLst>
            <a:ext uri="{FF2B5EF4-FFF2-40B4-BE49-F238E27FC236}">
              <a16:creationId xmlns="" xmlns:a16="http://schemas.microsoft.com/office/drawing/2014/main" id="{17052251-8E77-4987-8CF4-1CBEA536327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55" name="5 CuadroTexto">
          <a:extLst>
            <a:ext uri="{FF2B5EF4-FFF2-40B4-BE49-F238E27FC236}">
              <a16:creationId xmlns="" xmlns:a16="http://schemas.microsoft.com/office/drawing/2014/main" id="{148FDD17-574B-42A8-AC0C-818C09C5AEB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56" name="6 CuadroTexto">
          <a:extLst>
            <a:ext uri="{FF2B5EF4-FFF2-40B4-BE49-F238E27FC236}">
              <a16:creationId xmlns="" xmlns:a16="http://schemas.microsoft.com/office/drawing/2014/main" id="{B1A9E339-64AF-4AB5-9224-631DF42C938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57" name="7 CuadroTexto">
          <a:extLst>
            <a:ext uri="{FF2B5EF4-FFF2-40B4-BE49-F238E27FC236}">
              <a16:creationId xmlns="" xmlns:a16="http://schemas.microsoft.com/office/drawing/2014/main" id="{0F6F3CFC-783F-48C8-A4B1-725907418AF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58" name="8 CuadroTexto">
          <a:extLst>
            <a:ext uri="{FF2B5EF4-FFF2-40B4-BE49-F238E27FC236}">
              <a16:creationId xmlns="" xmlns:a16="http://schemas.microsoft.com/office/drawing/2014/main" id="{D12C0892-098B-411A-9180-C558879532E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59" name="9 CuadroTexto">
          <a:extLst>
            <a:ext uri="{FF2B5EF4-FFF2-40B4-BE49-F238E27FC236}">
              <a16:creationId xmlns="" xmlns:a16="http://schemas.microsoft.com/office/drawing/2014/main" id="{454CCEB1-0EE2-487B-832F-EF847143959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60" name="10 CuadroTexto">
          <a:extLst>
            <a:ext uri="{FF2B5EF4-FFF2-40B4-BE49-F238E27FC236}">
              <a16:creationId xmlns="" xmlns:a16="http://schemas.microsoft.com/office/drawing/2014/main" id="{8F50471A-AE3A-42C7-9228-617AB826FC1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61" name="11 CuadroTexto">
          <a:extLst>
            <a:ext uri="{FF2B5EF4-FFF2-40B4-BE49-F238E27FC236}">
              <a16:creationId xmlns="" xmlns:a16="http://schemas.microsoft.com/office/drawing/2014/main" id="{86F402AF-BFBB-454C-8D9C-BF699EFA1E0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62" name="12 CuadroTexto">
          <a:extLst>
            <a:ext uri="{FF2B5EF4-FFF2-40B4-BE49-F238E27FC236}">
              <a16:creationId xmlns="" xmlns:a16="http://schemas.microsoft.com/office/drawing/2014/main" id="{F6F781CD-587D-4EC8-8B15-98EAE817304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63" name="13 CuadroTexto">
          <a:extLst>
            <a:ext uri="{FF2B5EF4-FFF2-40B4-BE49-F238E27FC236}">
              <a16:creationId xmlns="" xmlns:a16="http://schemas.microsoft.com/office/drawing/2014/main" id="{2B2D9C01-EEC2-42A6-8749-69A9A8B6732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64" name="14 CuadroTexto">
          <a:extLst>
            <a:ext uri="{FF2B5EF4-FFF2-40B4-BE49-F238E27FC236}">
              <a16:creationId xmlns="" xmlns:a16="http://schemas.microsoft.com/office/drawing/2014/main" id="{841C7524-C789-4938-94F7-3C711D769EA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65" name="15 CuadroTexto">
          <a:extLst>
            <a:ext uri="{FF2B5EF4-FFF2-40B4-BE49-F238E27FC236}">
              <a16:creationId xmlns="" xmlns:a16="http://schemas.microsoft.com/office/drawing/2014/main" id="{DBD359A7-228B-4563-A92B-C1A08A93198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66" name="16 CuadroTexto">
          <a:extLst>
            <a:ext uri="{FF2B5EF4-FFF2-40B4-BE49-F238E27FC236}">
              <a16:creationId xmlns="" xmlns:a16="http://schemas.microsoft.com/office/drawing/2014/main" id="{FF770AB4-712A-4BFF-8BC0-397EECF0DE3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67" name="17 CuadroTexto">
          <a:extLst>
            <a:ext uri="{FF2B5EF4-FFF2-40B4-BE49-F238E27FC236}">
              <a16:creationId xmlns="" xmlns:a16="http://schemas.microsoft.com/office/drawing/2014/main" id="{83E1277C-46D2-49FA-88D6-CFD50BEC77C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68" name="18 CuadroTexto">
          <a:extLst>
            <a:ext uri="{FF2B5EF4-FFF2-40B4-BE49-F238E27FC236}">
              <a16:creationId xmlns="" xmlns:a16="http://schemas.microsoft.com/office/drawing/2014/main" id="{9DDCB15B-B490-45D9-9231-743E30079C4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69" name="19 CuadroTexto">
          <a:extLst>
            <a:ext uri="{FF2B5EF4-FFF2-40B4-BE49-F238E27FC236}">
              <a16:creationId xmlns="" xmlns:a16="http://schemas.microsoft.com/office/drawing/2014/main" id="{2F031F5E-36D5-4A85-B46A-34A2FA62693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70" name="20 CuadroTexto">
          <a:extLst>
            <a:ext uri="{FF2B5EF4-FFF2-40B4-BE49-F238E27FC236}">
              <a16:creationId xmlns="" xmlns:a16="http://schemas.microsoft.com/office/drawing/2014/main" id="{0F7C1C18-6743-4C3C-A8A3-EE648975211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71" name="21 CuadroTexto">
          <a:extLst>
            <a:ext uri="{FF2B5EF4-FFF2-40B4-BE49-F238E27FC236}">
              <a16:creationId xmlns="" xmlns:a16="http://schemas.microsoft.com/office/drawing/2014/main" id="{FD0D7C15-7C2F-4098-848B-F4C700AF91D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72" name="22 CuadroTexto">
          <a:extLst>
            <a:ext uri="{FF2B5EF4-FFF2-40B4-BE49-F238E27FC236}">
              <a16:creationId xmlns="" xmlns:a16="http://schemas.microsoft.com/office/drawing/2014/main" id="{26B8D694-255B-4EC3-A444-237DE2B8118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73" name="23 CuadroTexto">
          <a:extLst>
            <a:ext uri="{FF2B5EF4-FFF2-40B4-BE49-F238E27FC236}">
              <a16:creationId xmlns="" xmlns:a16="http://schemas.microsoft.com/office/drawing/2014/main" id="{27872144-15DB-4409-B0C7-B8D3DA57C09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74" name="24 CuadroTexto">
          <a:extLst>
            <a:ext uri="{FF2B5EF4-FFF2-40B4-BE49-F238E27FC236}">
              <a16:creationId xmlns="" xmlns:a16="http://schemas.microsoft.com/office/drawing/2014/main" id="{F39AAF84-55F4-4E7A-B9A6-D4A5837C8F4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75" name="25 CuadroTexto">
          <a:extLst>
            <a:ext uri="{FF2B5EF4-FFF2-40B4-BE49-F238E27FC236}">
              <a16:creationId xmlns="" xmlns:a16="http://schemas.microsoft.com/office/drawing/2014/main" id="{E317E127-D05B-47A2-AF4B-E898D1938DE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76" name="26 CuadroTexto">
          <a:extLst>
            <a:ext uri="{FF2B5EF4-FFF2-40B4-BE49-F238E27FC236}">
              <a16:creationId xmlns="" xmlns:a16="http://schemas.microsoft.com/office/drawing/2014/main" id="{611F4A78-7B39-48E8-B856-D8399C4B2D4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77" name="27 CuadroTexto">
          <a:extLst>
            <a:ext uri="{FF2B5EF4-FFF2-40B4-BE49-F238E27FC236}">
              <a16:creationId xmlns="" xmlns:a16="http://schemas.microsoft.com/office/drawing/2014/main" id="{C4ABDF37-66CA-4D6F-BEAB-33D9A7E9920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78" name="28 CuadroTexto">
          <a:extLst>
            <a:ext uri="{FF2B5EF4-FFF2-40B4-BE49-F238E27FC236}">
              <a16:creationId xmlns="" xmlns:a16="http://schemas.microsoft.com/office/drawing/2014/main" id="{FEBB147E-6E4A-404B-8AC5-BE5FC271C0F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79" name="29 CuadroTexto">
          <a:extLst>
            <a:ext uri="{FF2B5EF4-FFF2-40B4-BE49-F238E27FC236}">
              <a16:creationId xmlns="" xmlns:a16="http://schemas.microsoft.com/office/drawing/2014/main" id="{7009DB73-5035-44C0-BDE0-F213C208D59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80" name="30 CuadroTexto">
          <a:extLst>
            <a:ext uri="{FF2B5EF4-FFF2-40B4-BE49-F238E27FC236}">
              <a16:creationId xmlns="" xmlns:a16="http://schemas.microsoft.com/office/drawing/2014/main" id="{9054816B-741E-4CDE-8721-DD18E3184C4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81" name="31 CuadroTexto">
          <a:extLst>
            <a:ext uri="{FF2B5EF4-FFF2-40B4-BE49-F238E27FC236}">
              <a16:creationId xmlns="" xmlns:a16="http://schemas.microsoft.com/office/drawing/2014/main" id="{7D2CD59D-4F6C-4BD5-A715-E48885EB70C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82" name="32 CuadroTexto">
          <a:extLst>
            <a:ext uri="{FF2B5EF4-FFF2-40B4-BE49-F238E27FC236}">
              <a16:creationId xmlns="" xmlns:a16="http://schemas.microsoft.com/office/drawing/2014/main" id="{7EB2D21C-2590-4874-8BA5-3E4ED7DC7CB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83" name="33 CuadroTexto">
          <a:extLst>
            <a:ext uri="{FF2B5EF4-FFF2-40B4-BE49-F238E27FC236}">
              <a16:creationId xmlns="" xmlns:a16="http://schemas.microsoft.com/office/drawing/2014/main" id="{DB2D549F-A8B4-4022-8533-7656A7417D1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84" name="34 CuadroTexto">
          <a:extLst>
            <a:ext uri="{FF2B5EF4-FFF2-40B4-BE49-F238E27FC236}">
              <a16:creationId xmlns="" xmlns:a16="http://schemas.microsoft.com/office/drawing/2014/main" id="{664ACE08-8D67-4971-A98A-7031ACE9F90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85" name="35 CuadroTexto">
          <a:extLst>
            <a:ext uri="{FF2B5EF4-FFF2-40B4-BE49-F238E27FC236}">
              <a16:creationId xmlns="" xmlns:a16="http://schemas.microsoft.com/office/drawing/2014/main" id="{1C4A0988-A6BF-44E3-81DA-E733DFCEB78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86" name="36 CuadroTexto">
          <a:extLst>
            <a:ext uri="{FF2B5EF4-FFF2-40B4-BE49-F238E27FC236}">
              <a16:creationId xmlns="" xmlns:a16="http://schemas.microsoft.com/office/drawing/2014/main" id="{5A100878-D607-45C0-B973-B546C89D4A1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87" name="37 CuadroTexto">
          <a:extLst>
            <a:ext uri="{FF2B5EF4-FFF2-40B4-BE49-F238E27FC236}">
              <a16:creationId xmlns="" xmlns:a16="http://schemas.microsoft.com/office/drawing/2014/main" id="{11408C5A-B534-4EC6-BAEC-26B801AC272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88" name="38 CuadroTexto">
          <a:extLst>
            <a:ext uri="{FF2B5EF4-FFF2-40B4-BE49-F238E27FC236}">
              <a16:creationId xmlns="" xmlns:a16="http://schemas.microsoft.com/office/drawing/2014/main" id="{672FC0A4-143A-4D3C-A95B-159F363A471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89" name="39 CuadroTexto">
          <a:extLst>
            <a:ext uri="{FF2B5EF4-FFF2-40B4-BE49-F238E27FC236}">
              <a16:creationId xmlns="" xmlns:a16="http://schemas.microsoft.com/office/drawing/2014/main" id="{DF08880F-CD1D-42D9-A142-A9DE83A2686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90" name="40 CuadroTexto">
          <a:extLst>
            <a:ext uri="{FF2B5EF4-FFF2-40B4-BE49-F238E27FC236}">
              <a16:creationId xmlns="" xmlns:a16="http://schemas.microsoft.com/office/drawing/2014/main" id="{59994F56-0197-4179-BC42-E5842FF9CEF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91" name="41 CuadroTexto">
          <a:extLst>
            <a:ext uri="{FF2B5EF4-FFF2-40B4-BE49-F238E27FC236}">
              <a16:creationId xmlns="" xmlns:a16="http://schemas.microsoft.com/office/drawing/2014/main" id="{D905159B-5EA0-4D29-9835-A18B749F031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92" name="42 CuadroTexto">
          <a:extLst>
            <a:ext uri="{FF2B5EF4-FFF2-40B4-BE49-F238E27FC236}">
              <a16:creationId xmlns="" xmlns:a16="http://schemas.microsoft.com/office/drawing/2014/main" id="{3F574B38-6CAA-4CFB-836F-88E5B85A247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93" name="43 CuadroTexto">
          <a:extLst>
            <a:ext uri="{FF2B5EF4-FFF2-40B4-BE49-F238E27FC236}">
              <a16:creationId xmlns="" xmlns:a16="http://schemas.microsoft.com/office/drawing/2014/main" id="{F1E72DE2-8236-480D-B430-E3767206E64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94" name="44 CuadroTexto">
          <a:extLst>
            <a:ext uri="{FF2B5EF4-FFF2-40B4-BE49-F238E27FC236}">
              <a16:creationId xmlns="" xmlns:a16="http://schemas.microsoft.com/office/drawing/2014/main" id="{6F278B31-22FB-4AEB-BB76-CD55E0AE584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95" name="45 CuadroTexto">
          <a:extLst>
            <a:ext uri="{FF2B5EF4-FFF2-40B4-BE49-F238E27FC236}">
              <a16:creationId xmlns="" xmlns:a16="http://schemas.microsoft.com/office/drawing/2014/main" id="{9F28CD70-46FC-43C8-B259-CC8693C5732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96" name="46 CuadroTexto">
          <a:extLst>
            <a:ext uri="{FF2B5EF4-FFF2-40B4-BE49-F238E27FC236}">
              <a16:creationId xmlns="" xmlns:a16="http://schemas.microsoft.com/office/drawing/2014/main" id="{5FB5457D-688B-444E-BB2B-5723D436B6C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97" name="47 CuadroTexto">
          <a:extLst>
            <a:ext uri="{FF2B5EF4-FFF2-40B4-BE49-F238E27FC236}">
              <a16:creationId xmlns="" xmlns:a16="http://schemas.microsoft.com/office/drawing/2014/main" id="{D307ABD5-09D7-43F1-B9B4-11F3796E0C6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98" name="48 CuadroTexto">
          <a:extLst>
            <a:ext uri="{FF2B5EF4-FFF2-40B4-BE49-F238E27FC236}">
              <a16:creationId xmlns="" xmlns:a16="http://schemas.microsoft.com/office/drawing/2014/main" id="{C0760701-50B2-429B-9E0C-58C9CE08F7C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999" name="49 CuadroTexto">
          <a:extLst>
            <a:ext uri="{FF2B5EF4-FFF2-40B4-BE49-F238E27FC236}">
              <a16:creationId xmlns="" xmlns:a16="http://schemas.microsoft.com/office/drawing/2014/main" id="{C3027711-DA27-4F49-8A78-7EA37B2BED9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00" name="50 CuadroTexto">
          <a:extLst>
            <a:ext uri="{FF2B5EF4-FFF2-40B4-BE49-F238E27FC236}">
              <a16:creationId xmlns="" xmlns:a16="http://schemas.microsoft.com/office/drawing/2014/main" id="{129704B8-C6B8-4EAB-8F38-9B91ABF839B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01" name="51 CuadroTexto">
          <a:extLst>
            <a:ext uri="{FF2B5EF4-FFF2-40B4-BE49-F238E27FC236}">
              <a16:creationId xmlns="" xmlns:a16="http://schemas.microsoft.com/office/drawing/2014/main" id="{5BC1DA84-132E-497B-9E09-BB3876699F8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02" name="52 CuadroTexto">
          <a:extLst>
            <a:ext uri="{FF2B5EF4-FFF2-40B4-BE49-F238E27FC236}">
              <a16:creationId xmlns="" xmlns:a16="http://schemas.microsoft.com/office/drawing/2014/main" id="{7A4A54B2-209B-4FF2-B971-6A2B3D4507C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03" name="53 CuadroTexto">
          <a:extLst>
            <a:ext uri="{FF2B5EF4-FFF2-40B4-BE49-F238E27FC236}">
              <a16:creationId xmlns="" xmlns:a16="http://schemas.microsoft.com/office/drawing/2014/main" id="{0C75071E-FB62-4D11-8F7F-9EEC7558EE8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04" name="54 CuadroTexto">
          <a:extLst>
            <a:ext uri="{FF2B5EF4-FFF2-40B4-BE49-F238E27FC236}">
              <a16:creationId xmlns="" xmlns:a16="http://schemas.microsoft.com/office/drawing/2014/main" id="{60538AC2-DE5B-4615-ABE5-EDC95F8756E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05" name="55 CuadroTexto">
          <a:extLst>
            <a:ext uri="{FF2B5EF4-FFF2-40B4-BE49-F238E27FC236}">
              <a16:creationId xmlns="" xmlns:a16="http://schemas.microsoft.com/office/drawing/2014/main" id="{2D664E6B-0FC3-4D4B-8DD4-F4BD0FE1EA1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06" name="56 CuadroTexto">
          <a:extLst>
            <a:ext uri="{FF2B5EF4-FFF2-40B4-BE49-F238E27FC236}">
              <a16:creationId xmlns="" xmlns:a16="http://schemas.microsoft.com/office/drawing/2014/main" id="{88D61ABA-BA68-4DA3-B3E6-10C2A14CCCE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07" name="57 CuadroTexto">
          <a:extLst>
            <a:ext uri="{FF2B5EF4-FFF2-40B4-BE49-F238E27FC236}">
              <a16:creationId xmlns="" xmlns:a16="http://schemas.microsoft.com/office/drawing/2014/main" id="{7C9BF128-8A51-4D03-90A2-7BEEB077168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08" name="58 CuadroTexto">
          <a:extLst>
            <a:ext uri="{FF2B5EF4-FFF2-40B4-BE49-F238E27FC236}">
              <a16:creationId xmlns="" xmlns:a16="http://schemas.microsoft.com/office/drawing/2014/main" id="{F18D1628-BB4C-464B-AEC8-BC0F2E9CF5A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09" name="59 CuadroTexto">
          <a:extLst>
            <a:ext uri="{FF2B5EF4-FFF2-40B4-BE49-F238E27FC236}">
              <a16:creationId xmlns="" xmlns:a16="http://schemas.microsoft.com/office/drawing/2014/main" id="{9498A4EA-57FB-4552-BA09-B6C452C5795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10" name="60 CuadroTexto">
          <a:extLst>
            <a:ext uri="{FF2B5EF4-FFF2-40B4-BE49-F238E27FC236}">
              <a16:creationId xmlns="" xmlns:a16="http://schemas.microsoft.com/office/drawing/2014/main" id="{C6431E84-99AE-4543-8819-BBB601E5637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11" name="61 CuadroTexto">
          <a:extLst>
            <a:ext uri="{FF2B5EF4-FFF2-40B4-BE49-F238E27FC236}">
              <a16:creationId xmlns="" xmlns:a16="http://schemas.microsoft.com/office/drawing/2014/main" id="{FADC10E8-32C8-4CB7-8F2E-B88406F4133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12" name="62 CuadroTexto">
          <a:extLst>
            <a:ext uri="{FF2B5EF4-FFF2-40B4-BE49-F238E27FC236}">
              <a16:creationId xmlns="" xmlns:a16="http://schemas.microsoft.com/office/drawing/2014/main" id="{4DE648B1-6F52-425F-920F-81563F07ADD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13" name="63 CuadroTexto">
          <a:extLst>
            <a:ext uri="{FF2B5EF4-FFF2-40B4-BE49-F238E27FC236}">
              <a16:creationId xmlns="" xmlns:a16="http://schemas.microsoft.com/office/drawing/2014/main" id="{4AAD15DC-51D9-4558-A8A8-8E83910C0C9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14" name="64 CuadroTexto">
          <a:extLst>
            <a:ext uri="{FF2B5EF4-FFF2-40B4-BE49-F238E27FC236}">
              <a16:creationId xmlns="" xmlns:a16="http://schemas.microsoft.com/office/drawing/2014/main" id="{18C03BA0-3087-4279-BDD9-98957B299B6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15" name="65 CuadroTexto">
          <a:extLst>
            <a:ext uri="{FF2B5EF4-FFF2-40B4-BE49-F238E27FC236}">
              <a16:creationId xmlns="" xmlns:a16="http://schemas.microsoft.com/office/drawing/2014/main" id="{379A68A3-BD05-40D5-8FFD-941A220D0A8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16" name="66 CuadroTexto">
          <a:extLst>
            <a:ext uri="{FF2B5EF4-FFF2-40B4-BE49-F238E27FC236}">
              <a16:creationId xmlns="" xmlns:a16="http://schemas.microsoft.com/office/drawing/2014/main" id="{28E754EB-9522-4537-99C7-CC659CC0CDC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17" name="67 CuadroTexto">
          <a:extLst>
            <a:ext uri="{FF2B5EF4-FFF2-40B4-BE49-F238E27FC236}">
              <a16:creationId xmlns="" xmlns:a16="http://schemas.microsoft.com/office/drawing/2014/main" id="{7A00692B-6ABC-4C50-AC76-8C5A28E1BC2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18" name="68 CuadroTexto">
          <a:extLst>
            <a:ext uri="{FF2B5EF4-FFF2-40B4-BE49-F238E27FC236}">
              <a16:creationId xmlns="" xmlns:a16="http://schemas.microsoft.com/office/drawing/2014/main" id="{75F14BED-7709-44CA-8524-9609BCEC4F9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19" name="69 CuadroTexto">
          <a:extLst>
            <a:ext uri="{FF2B5EF4-FFF2-40B4-BE49-F238E27FC236}">
              <a16:creationId xmlns="" xmlns:a16="http://schemas.microsoft.com/office/drawing/2014/main" id="{868CBF25-923D-45DD-BFDC-30732E40B8F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20" name="70 CuadroTexto">
          <a:extLst>
            <a:ext uri="{FF2B5EF4-FFF2-40B4-BE49-F238E27FC236}">
              <a16:creationId xmlns="" xmlns:a16="http://schemas.microsoft.com/office/drawing/2014/main" id="{A939D358-98B9-4C61-8370-47409EC3A60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21" name="71 CuadroTexto">
          <a:extLst>
            <a:ext uri="{FF2B5EF4-FFF2-40B4-BE49-F238E27FC236}">
              <a16:creationId xmlns="" xmlns:a16="http://schemas.microsoft.com/office/drawing/2014/main" id="{20AF6614-D823-41AC-B35D-34E30EAB7D4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22" name="72 CuadroTexto">
          <a:extLst>
            <a:ext uri="{FF2B5EF4-FFF2-40B4-BE49-F238E27FC236}">
              <a16:creationId xmlns="" xmlns:a16="http://schemas.microsoft.com/office/drawing/2014/main" id="{FE847DDC-3922-4190-A9D4-172436D706F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23" name="73 CuadroTexto">
          <a:extLst>
            <a:ext uri="{FF2B5EF4-FFF2-40B4-BE49-F238E27FC236}">
              <a16:creationId xmlns="" xmlns:a16="http://schemas.microsoft.com/office/drawing/2014/main" id="{FF345616-DCBF-4322-AF56-A5F85FD548D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24" name="74 CuadroTexto">
          <a:extLst>
            <a:ext uri="{FF2B5EF4-FFF2-40B4-BE49-F238E27FC236}">
              <a16:creationId xmlns="" xmlns:a16="http://schemas.microsoft.com/office/drawing/2014/main" id="{22C33D25-D7D2-422D-8A2C-AA23A505AFC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77</xdr:row>
      <xdr:rowOff>0</xdr:rowOff>
    </xdr:from>
    <xdr:ext cx="184731" cy="264560"/>
    <xdr:sp macro="" textlink="">
      <xdr:nvSpPr>
        <xdr:cNvPr id="1025" name="75 CuadroTexto">
          <a:extLst>
            <a:ext uri="{FF2B5EF4-FFF2-40B4-BE49-F238E27FC236}">
              <a16:creationId xmlns="" xmlns:a16="http://schemas.microsoft.com/office/drawing/2014/main" id="{7A16E181-ACF0-48FF-AED5-E31CAEB9E5F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26" name="3 CuadroTexto">
          <a:extLst>
            <a:ext uri="{FF2B5EF4-FFF2-40B4-BE49-F238E27FC236}">
              <a16:creationId xmlns="" xmlns:a16="http://schemas.microsoft.com/office/drawing/2014/main" id="{C2E6E8FE-649C-4370-ABD1-69F4C9C004A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27" name="4 CuadroTexto">
          <a:extLst>
            <a:ext uri="{FF2B5EF4-FFF2-40B4-BE49-F238E27FC236}">
              <a16:creationId xmlns="" xmlns:a16="http://schemas.microsoft.com/office/drawing/2014/main" id="{1E318272-2855-46F4-8414-FF74DBE90B2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28" name="5 CuadroTexto">
          <a:extLst>
            <a:ext uri="{FF2B5EF4-FFF2-40B4-BE49-F238E27FC236}">
              <a16:creationId xmlns="" xmlns:a16="http://schemas.microsoft.com/office/drawing/2014/main" id="{38E216BA-AA18-41F7-A685-6D9C99B655E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29" name="6 CuadroTexto">
          <a:extLst>
            <a:ext uri="{FF2B5EF4-FFF2-40B4-BE49-F238E27FC236}">
              <a16:creationId xmlns="" xmlns:a16="http://schemas.microsoft.com/office/drawing/2014/main" id="{28395838-D821-46A6-9A15-D1CAD4F9388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30" name="7 CuadroTexto">
          <a:extLst>
            <a:ext uri="{FF2B5EF4-FFF2-40B4-BE49-F238E27FC236}">
              <a16:creationId xmlns="" xmlns:a16="http://schemas.microsoft.com/office/drawing/2014/main" id="{C70FBA57-2357-486A-A4C1-20F74664562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31" name="8 CuadroTexto">
          <a:extLst>
            <a:ext uri="{FF2B5EF4-FFF2-40B4-BE49-F238E27FC236}">
              <a16:creationId xmlns="" xmlns:a16="http://schemas.microsoft.com/office/drawing/2014/main" id="{EACE2501-C00C-4175-9EA7-54527A7EF3A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32" name="9 CuadroTexto">
          <a:extLst>
            <a:ext uri="{FF2B5EF4-FFF2-40B4-BE49-F238E27FC236}">
              <a16:creationId xmlns="" xmlns:a16="http://schemas.microsoft.com/office/drawing/2014/main" id="{154CF1E9-5CBB-418F-9CA6-C2CFD0CCC56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33" name="10 CuadroTexto">
          <a:extLst>
            <a:ext uri="{FF2B5EF4-FFF2-40B4-BE49-F238E27FC236}">
              <a16:creationId xmlns="" xmlns:a16="http://schemas.microsoft.com/office/drawing/2014/main" id="{F544BB8F-38F2-45AD-A2B4-82ED2E40BE3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34" name="11 CuadroTexto">
          <a:extLst>
            <a:ext uri="{FF2B5EF4-FFF2-40B4-BE49-F238E27FC236}">
              <a16:creationId xmlns="" xmlns:a16="http://schemas.microsoft.com/office/drawing/2014/main" id="{964EFC8B-08B7-40E8-9F7C-5C102BD094B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35" name="12 CuadroTexto">
          <a:extLst>
            <a:ext uri="{FF2B5EF4-FFF2-40B4-BE49-F238E27FC236}">
              <a16:creationId xmlns="" xmlns:a16="http://schemas.microsoft.com/office/drawing/2014/main" id="{FDBD8B75-C8AC-498F-84F3-5D9462AF6D0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36" name="13 CuadroTexto">
          <a:extLst>
            <a:ext uri="{FF2B5EF4-FFF2-40B4-BE49-F238E27FC236}">
              <a16:creationId xmlns="" xmlns:a16="http://schemas.microsoft.com/office/drawing/2014/main" id="{A6BD4D3A-AF57-4E6A-B43E-23A5C05551B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37" name="14 CuadroTexto">
          <a:extLst>
            <a:ext uri="{FF2B5EF4-FFF2-40B4-BE49-F238E27FC236}">
              <a16:creationId xmlns="" xmlns:a16="http://schemas.microsoft.com/office/drawing/2014/main" id="{4B05097E-41F4-4D20-8C15-3070CBB6B73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38" name="15 CuadroTexto">
          <a:extLst>
            <a:ext uri="{FF2B5EF4-FFF2-40B4-BE49-F238E27FC236}">
              <a16:creationId xmlns="" xmlns:a16="http://schemas.microsoft.com/office/drawing/2014/main" id="{B2587AD5-6CC5-4CA7-A4B5-6760553B954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39" name="16 CuadroTexto">
          <a:extLst>
            <a:ext uri="{FF2B5EF4-FFF2-40B4-BE49-F238E27FC236}">
              <a16:creationId xmlns="" xmlns:a16="http://schemas.microsoft.com/office/drawing/2014/main" id="{2D01328D-92D6-4D4A-B616-8FE1F94BC7E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40" name="17 CuadroTexto">
          <a:extLst>
            <a:ext uri="{FF2B5EF4-FFF2-40B4-BE49-F238E27FC236}">
              <a16:creationId xmlns="" xmlns:a16="http://schemas.microsoft.com/office/drawing/2014/main" id="{3DAEF5C9-2D11-480F-AEA4-59B47605A00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41" name="18 CuadroTexto">
          <a:extLst>
            <a:ext uri="{FF2B5EF4-FFF2-40B4-BE49-F238E27FC236}">
              <a16:creationId xmlns="" xmlns:a16="http://schemas.microsoft.com/office/drawing/2014/main" id="{E03640E9-DF19-46B4-BFF0-A95D09D5C9B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42" name="19 CuadroTexto">
          <a:extLst>
            <a:ext uri="{FF2B5EF4-FFF2-40B4-BE49-F238E27FC236}">
              <a16:creationId xmlns="" xmlns:a16="http://schemas.microsoft.com/office/drawing/2014/main" id="{FA62CAA6-F90C-4CB7-84D8-9D34334DF07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43" name="20 CuadroTexto">
          <a:extLst>
            <a:ext uri="{FF2B5EF4-FFF2-40B4-BE49-F238E27FC236}">
              <a16:creationId xmlns="" xmlns:a16="http://schemas.microsoft.com/office/drawing/2014/main" id="{A67B9FA0-0022-4F32-8A4E-4D958B40127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44" name="21 CuadroTexto">
          <a:extLst>
            <a:ext uri="{FF2B5EF4-FFF2-40B4-BE49-F238E27FC236}">
              <a16:creationId xmlns="" xmlns:a16="http://schemas.microsoft.com/office/drawing/2014/main" id="{80A32E5D-7431-47FC-959B-8B6549A4CDD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45" name="22 CuadroTexto">
          <a:extLst>
            <a:ext uri="{FF2B5EF4-FFF2-40B4-BE49-F238E27FC236}">
              <a16:creationId xmlns="" xmlns:a16="http://schemas.microsoft.com/office/drawing/2014/main" id="{098F0D24-F4C0-4FA6-97F3-89450383457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46" name="23 CuadroTexto">
          <a:extLst>
            <a:ext uri="{FF2B5EF4-FFF2-40B4-BE49-F238E27FC236}">
              <a16:creationId xmlns="" xmlns:a16="http://schemas.microsoft.com/office/drawing/2014/main" id="{78AE9D49-6EEE-40E2-9792-66381ABA32B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47" name="24 CuadroTexto">
          <a:extLst>
            <a:ext uri="{FF2B5EF4-FFF2-40B4-BE49-F238E27FC236}">
              <a16:creationId xmlns="" xmlns:a16="http://schemas.microsoft.com/office/drawing/2014/main" id="{1F7CDF2B-661E-4FC1-9500-5951E641020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48" name="25 CuadroTexto">
          <a:extLst>
            <a:ext uri="{FF2B5EF4-FFF2-40B4-BE49-F238E27FC236}">
              <a16:creationId xmlns="" xmlns:a16="http://schemas.microsoft.com/office/drawing/2014/main" id="{3531D060-7653-4D40-897A-694BA16FE8C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49" name="26 CuadroTexto">
          <a:extLst>
            <a:ext uri="{FF2B5EF4-FFF2-40B4-BE49-F238E27FC236}">
              <a16:creationId xmlns="" xmlns:a16="http://schemas.microsoft.com/office/drawing/2014/main" id="{ECD0FAC6-26E9-4862-83DB-1C057403CC9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50" name="27 CuadroTexto">
          <a:extLst>
            <a:ext uri="{FF2B5EF4-FFF2-40B4-BE49-F238E27FC236}">
              <a16:creationId xmlns="" xmlns:a16="http://schemas.microsoft.com/office/drawing/2014/main" id="{64CE2C42-D0B6-4A6F-A87B-ABCB5AE8662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51" name="28 CuadroTexto">
          <a:extLst>
            <a:ext uri="{FF2B5EF4-FFF2-40B4-BE49-F238E27FC236}">
              <a16:creationId xmlns="" xmlns:a16="http://schemas.microsoft.com/office/drawing/2014/main" id="{BE9AFF28-5086-4261-B43B-0456CE81BF8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52" name="29 CuadroTexto">
          <a:extLst>
            <a:ext uri="{FF2B5EF4-FFF2-40B4-BE49-F238E27FC236}">
              <a16:creationId xmlns="" xmlns:a16="http://schemas.microsoft.com/office/drawing/2014/main" id="{CD1F2195-6300-4E7C-8DBE-5D4BC0295F1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53" name="30 CuadroTexto">
          <a:extLst>
            <a:ext uri="{FF2B5EF4-FFF2-40B4-BE49-F238E27FC236}">
              <a16:creationId xmlns="" xmlns:a16="http://schemas.microsoft.com/office/drawing/2014/main" id="{35406E49-DB8E-4DA4-A0B3-604DBBB6C47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54" name="31 CuadroTexto">
          <a:extLst>
            <a:ext uri="{FF2B5EF4-FFF2-40B4-BE49-F238E27FC236}">
              <a16:creationId xmlns="" xmlns:a16="http://schemas.microsoft.com/office/drawing/2014/main" id="{24AC09FA-E9B9-4373-B6C1-8CED3759702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55" name="32 CuadroTexto">
          <a:extLst>
            <a:ext uri="{FF2B5EF4-FFF2-40B4-BE49-F238E27FC236}">
              <a16:creationId xmlns="" xmlns:a16="http://schemas.microsoft.com/office/drawing/2014/main" id="{48668440-8B8F-4FD2-B7C8-FC6CDB90433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56" name="33 CuadroTexto">
          <a:extLst>
            <a:ext uri="{FF2B5EF4-FFF2-40B4-BE49-F238E27FC236}">
              <a16:creationId xmlns="" xmlns:a16="http://schemas.microsoft.com/office/drawing/2014/main" id="{F6C4461C-56DB-4DBA-8902-618F952B7E9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57" name="34 CuadroTexto">
          <a:extLst>
            <a:ext uri="{FF2B5EF4-FFF2-40B4-BE49-F238E27FC236}">
              <a16:creationId xmlns="" xmlns:a16="http://schemas.microsoft.com/office/drawing/2014/main" id="{3FDCC862-DF4A-4901-9988-9CCEB50452F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58" name="35 CuadroTexto">
          <a:extLst>
            <a:ext uri="{FF2B5EF4-FFF2-40B4-BE49-F238E27FC236}">
              <a16:creationId xmlns="" xmlns:a16="http://schemas.microsoft.com/office/drawing/2014/main" id="{18CEB3BC-EFBF-432B-B2D5-36215BFB7EA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59" name="36 CuadroTexto">
          <a:extLst>
            <a:ext uri="{FF2B5EF4-FFF2-40B4-BE49-F238E27FC236}">
              <a16:creationId xmlns="" xmlns:a16="http://schemas.microsoft.com/office/drawing/2014/main" id="{86A9E175-437C-4DE6-A5FF-CB169133BC5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60" name="37 CuadroTexto">
          <a:extLst>
            <a:ext uri="{FF2B5EF4-FFF2-40B4-BE49-F238E27FC236}">
              <a16:creationId xmlns="" xmlns:a16="http://schemas.microsoft.com/office/drawing/2014/main" id="{D8598829-FB5F-49BE-AB01-A43D34FD4BE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61" name="38 CuadroTexto">
          <a:extLst>
            <a:ext uri="{FF2B5EF4-FFF2-40B4-BE49-F238E27FC236}">
              <a16:creationId xmlns="" xmlns:a16="http://schemas.microsoft.com/office/drawing/2014/main" id="{3B866D30-636E-4807-B646-23A77429F7C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62" name="39 CuadroTexto">
          <a:extLst>
            <a:ext uri="{FF2B5EF4-FFF2-40B4-BE49-F238E27FC236}">
              <a16:creationId xmlns="" xmlns:a16="http://schemas.microsoft.com/office/drawing/2014/main" id="{EA955CB7-BB22-4D98-A3FA-C4DAF19739A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63" name="40 CuadroTexto">
          <a:extLst>
            <a:ext uri="{FF2B5EF4-FFF2-40B4-BE49-F238E27FC236}">
              <a16:creationId xmlns="" xmlns:a16="http://schemas.microsoft.com/office/drawing/2014/main" id="{3B95A0D8-A077-4495-A3A4-2E0D9E1695D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64" name="41 CuadroTexto">
          <a:extLst>
            <a:ext uri="{FF2B5EF4-FFF2-40B4-BE49-F238E27FC236}">
              <a16:creationId xmlns="" xmlns:a16="http://schemas.microsoft.com/office/drawing/2014/main" id="{A03ED53A-AB6B-4880-A6A0-FDE824D7CFD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65" name="42 CuadroTexto">
          <a:extLst>
            <a:ext uri="{FF2B5EF4-FFF2-40B4-BE49-F238E27FC236}">
              <a16:creationId xmlns="" xmlns:a16="http://schemas.microsoft.com/office/drawing/2014/main" id="{FE418593-3B5F-4693-8171-E80B4EC6D6D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66" name="43 CuadroTexto">
          <a:extLst>
            <a:ext uri="{FF2B5EF4-FFF2-40B4-BE49-F238E27FC236}">
              <a16:creationId xmlns="" xmlns:a16="http://schemas.microsoft.com/office/drawing/2014/main" id="{61D5653C-AACF-44F8-9E28-96FB4E0A557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67" name="44 CuadroTexto">
          <a:extLst>
            <a:ext uri="{FF2B5EF4-FFF2-40B4-BE49-F238E27FC236}">
              <a16:creationId xmlns="" xmlns:a16="http://schemas.microsoft.com/office/drawing/2014/main" id="{848E6C58-3A7C-4959-BD75-AFBF37930A6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68" name="45 CuadroTexto">
          <a:extLst>
            <a:ext uri="{FF2B5EF4-FFF2-40B4-BE49-F238E27FC236}">
              <a16:creationId xmlns="" xmlns:a16="http://schemas.microsoft.com/office/drawing/2014/main" id="{677EC313-44B7-4031-AEBF-B9BDBD65276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69" name="46 CuadroTexto">
          <a:extLst>
            <a:ext uri="{FF2B5EF4-FFF2-40B4-BE49-F238E27FC236}">
              <a16:creationId xmlns="" xmlns:a16="http://schemas.microsoft.com/office/drawing/2014/main" id="{B1AF0244-6C85-428F-8F89-D4D3B60852A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70" name="47 CuadroTexto">
          <a:extLst>
            <a:ext uri="{FF2B5EF4-FFF2-40B4-BE49-F238E27FC236}">
              <a16:creationId xmlns="" xmlns:a16="http://schemas.microsoft.com/office/drawing/2014/main" id="{403D6367-AE3C-4712-B729-658ACAD1C91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71" name="48 CuadroTexto">
          <a:extLst>
            <a:ext uri="{FF2B5EF4-FFF2-40B4-BE49-F238E27FC236}">
              <a16:creationId xmlns="" xmlns:a16="http://schemas.microsoft.com/office/drawing/2014/main" id="{8708A72E-342B-4EA4-8096-725571D1E42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72" name="49 CuadroTexto">
          <a:extLst>
            <a:ext uri="{FF2B5EF4-FFF2-40B4-BE49-F238E27FC236}">
              <a16:creationId xmlns="" xmlns:a16="http://schemas.microsoft.com/office/drawing/2014/main" id="{6FCFC708-8DDD-4E9C-891B-9243E3A0AEE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73" name="50 CuadroTexto">
          <a:extLst>
            <a:ext uri="{FF2B5EF4-FFF2-40B4-BE49-F238E27FC236}">
              <a16:creationId xmlns="" xmlns:a16="http://schemas.microsoft.com/office/drawing/2014/main" id="{FF2F8203-033D-4481-AAD6-3B48EE89E4F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74" name="51 CuadroTexto">
          <a:extLst>
            <a:ext uri="{FF2B5EF4-FFF2-40B4-BE49-F238E27FC236}">
              <a16:creationId xmlns="" xmlns:a16="http://schemas.microsoft.com/office/drawing/2014/main" id="{3476945A-5134-43E3-83B6-9CB44F9E379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75" name="52 CuadroTexto">
          <a:extLst>
            <a:ext uri="{FF2B5EF4-FFF2-40B4-BE49-F238E27FC236}">
              <a16:creationId xmlns="" xmlns:a16="http://schemas.microsoft.com/office/drawing/2014/main" id="{6D3D0CEE-44E7-4DBF-8D0B-78EF13F6516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76" name="53 CuadroTexto">
          <a:extLst>
            <a:ext uri="{FF2B5EF4-FFF2-40B4-BE49-F238E27FC236}">
              <a16:creationId xmlns="" xmlns:a16="http://schemas.microsoft.com/office/drawing/2014/main" id="{7A032BC8-0EB6-4AB7-AE93-AB442A7772D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77" name="54 CuadroTexto">
          <a:extLst>
            <a:ext uri="{FF2B5EF4-FFF2-40B4-BE49-F238E27FC236}">
              <a16:creationId xmlns="" xmlns:a16="http://schemas.microsoft.com/office/drawing/2014/main" id="{7FA4FDA8-4239-49E8-A68F-891056A8709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78" name="55 CuadroTexto">
          <a:extLst>
            <a:ext uri="{FF2B5EF4-FFF2-40B4-BE49-F238E27FC236}">
              <a16:creationId xmlns="" xmlns:a16="http://schemas.microsoft.com/office/drawing/2014/main" id="{1A81601D-E4EF-4D31-86AD-D58847D8D13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79" name="56 CuadroTexto">
          <a:extLst>
            <a:ext uri="{FF2B5EF4-FFF2-40B4-BE49-F238E27FC236}">
              <a16:creationId xmlns="" xmlns:a16="http://schemas.microsoft.com/office/drawing/2014/main" id="{6777FE9C-84B6-4CE4-83E4-1117B0A9336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80" name="57 CuadroTexto">
          <a:extLst>
            <a:ext uri="{FF2B5EF4-FFF2-40B4-BE49-F238E27FC236}">
              <a16:creationId xmlns="" xmlns:a16="http://schemas.microsoft.com/office/drawing/2014/main" id="{23EB41F6-6AFF-4E07-9B3F-76BE56320CB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81" name="58 CuadroTexto">
          <a:extLst>
            <a:ext uri="{FF2B5EF4-FFF2-40B4-BE49-F238E27FC236}">
              <a16:creationId xmlns="" xmlns:a16="http://schemas.microsoft.com/office/drawing/2014/main" id="{90B0796A-E93E-472A-A0C7-E4BD9E615D2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82" name="59 CuadroTexto">
          <a:extLst>
            <a:ext uri="{FF2B5EF4-FFF2-40B4-BE49-F238E27FC236}">
              <a16:creationId xmlns="" xmlns:a16="http://schemas.microsoft.com/office/drawing/2014/main" id="{BFD8B5C2-6F51-439B-89CD-5419D6BBCB4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83" name="60 CuadroTexto">
          <a:extLst>
            <a:ext uri="{FF2B5EF4-FFF2-40B4-BE49-F238E27FC236}">
              <a16:creationId xmlns="" xmlns:a16="http://schemas.microsoft.com/office/drawing/2014/main" id="{17513886-0B94-4F22-A30E-078DA37A1AD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84" name="61 CuadroTexto">
          <a:extLst>
            <a:ext uri="{FF2B5EF4-FFF2-40B4-BE49-F238E27FC236}">
              <a16:creationId xmlns="" xmlns:a16="http://schemas.microsoft.com/office/drawing/2014/main" id="{21393365-ADC2-46B9-812F-CDB656AE69C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85" name="62 CuadroTexto">
          <a:extLst>
            <a:ext uri="{FF2B5EF4-FFF2-40B4-BE49-F238E27FC236}">
              <a16:creationId xmlns="" xmlns:a16="http://schemas.microsoft.com/office/drawing/2014/main" id="{95C57293-3917-46F8-AF74-1D3295F8454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86" name="63 CuadroTexto">
          <a:extLst>
            <a:ext uri="{FF2B5EF4-FFF2-40B4-BE49-F238E27FC236}">
              <a16:creationId xmlns="" xmlns:a16="http://schemas.microsoft.com/office/drawing/2014/main" id="{0276CEEC-D9F8-4FE9-9487-D0436BA4F63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87" name="64 CuadroTexto">
          <a:extLst>
            <a:ext uri="{FF2B5EF4-FFF2-40B4-BE49-F238E27FC236}">
              <a16:creationId xmlns="" xmlns:a16="http://schemas.microsoft.com/office/drawing/2014/main" id="{C397AC15-015C-49CE-BC0A-5D206912B59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88" name="65 CuadroTexto">
          <a:extLst>
            <a:ext uri="{FF2B5EF4-FFF2-40B4-BE49-F238E27FC236}">
              <a16:creationId xmlns="" xmlns:a16="http://schemas.microsoft.com/office/drawing/2014/main" id="{311BE9D7-EC4B-4B8D-B51F-D4F670A5C8F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89" name="66 CuadroTexto">
          <a:extLst>
            <a:ext uri="{FF2B5EF4-FFF2-40B4-BE49-F238E27FC236}">
              <a16:creationId xmlns="" xmlns:a16="http://schemas.microsoft.com/office/drawing/2014/main" id="{EC152E62-7CC7-410B-999F-9596695F7A3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90" name="67 CuadroTexto">
          <a:extLst>
            <a:ext uri="{FF2B5EF4-FFF2-40B4-BE49-F238E27FC236}">
              <a16:creationId xmlns="" xmlns:a16="http://schemas.microsoft.com/office/drawing/2014/main" id="{8CA3AD84-1CC1-4D4B-B26A-365C78BDCC0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91" name="68 CuadroTexto">
          <a:extLst>
            <a:ext uri="{FF2B5EF4-FFF2-40B4-BE49-F238E27FC236}">
              <a16:creationId xmlns="" xmlns:a16="http://schemas.microsoft.com/office/drawing/2014/main" id="{E5D875D5-1743-43BA-BD66-2CDD0EDC5CA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92" name="69 CuadroTexto">
          <a:extLst>
            <a:ext uri="{FF2B5EF4-FFF2-40B4-BE49-F238E27FC236}">
              <a16:creationId xmlns="" xmlns:a16="http://schemas.microsoft.com/office/drawing/2014/main" id="{5C618F9F-BC12-4A5B-A79D-A5D05B8E8C1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93" name="70 CuadroTexto">
          <a:extLst>
            <a:ext uri="{FF2B5EF4-FFF2-40B4-BE49-F238E27FC236}">
              <a16:creationId xmlns="" xmlns:a16="http://schemas.microsoft.com/office/drawing/2014/main" id="{BA4D0196-9D4A-4EEF-B8C2-DF825D937E7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94" name="71 CuadroTexto">
          <a:extLst>
            <a:ext uri="{FF2B5EF4-FFF2-40B4-BE49-F238E27FC236}">
              <a16:creationId xmlns="" xmlns:a16="http://schemas.microsoft.com/office/drawing/2014/main" id="{5DFBA7C5-85B0-4578-9213-6FAFBF90F75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95" name="72 CuadroTexto">
          <a:extLst>
            <a:ext uri="{FF2B5EF4-FFF2-40B4-BE49-F238E27FC236}">
              <a16:creationId xmlns="" xmlns:a16="http://schemas.microsoft.com/office/drawing/2014/main" id="{69DDABCF-0F4C-4290-BFBE-D35316AB9D1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96" name="73 CuadroTexto">
          <a:extLst>
            <a:ext uri="{FF2B5EF4-FFF2-40B4-BE49-F238E27FC236}">
              <a16:creationId xmlns="" xmlns:a16="http://schemas.microsoft.com/office/drawing/2014/main" id="{105F8479-E1AA-4AE5-9C23-7EE61B13B1F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97" name="74 CuadroTexto">
          <a:extLst>
            <a:ext uri="{FF2B5EF4-FFF2-40B4-BE49-F238E27FC236}">
              <a16:creationId xmlns="" xmlns:a16="http://schemas.microsoft.com/office/drawing/2014/main" id="{20F6F200-C749-44B2-9567-7231E9A0F40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78</xdr:row>
      <xdr:rowOff>0</xdr:rowOff>
    </xdr:from>
    <xdr:ext cx="184731" cy="264560"/>
    <xdr:sp macro="" textlink="">
      <xdr:nvSpPr>
        <xdr:cNvPr id="1098" name="75 CuadroTexto">
          <a:extLst>
            <a:ext uri="{FF2B5EF4-FFF2-40B4-BE49-F238E27FC236}">
              <a16:creationId xmlns="" xmlns:a16="http://schemas.microsoft.com/office/drawing/2014/main" id="{FE21F8CF-5DF3-4F9B-9005-B18E4E0D65D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099" name="3 CuadroTexto">
          <a:extLst>
            <a:ext uri="{FF2B5EF4-FFF2-40B4-BE49-F238E27FC236}">
              <a16:creationId xmlns="" xmlns:a16="http://schemas.microsoft.com/office/drawing/2014/main" id="{5912439B-8359-4955-9516-EB82948D8B3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00" name="4 CuadroTexto">
          <a:extLst>
            <a:ext uri="{FF2B5EF4-FFF2-40B4-BE49-F238E27FC236}">
              <a16:creationId xmlns="" xmlns:a16="http://schemas.microsoft.com/office/drawing/2014/main" id="{4961321D-A8DC-4DDB-89E5-609840ABF98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01" name="5 CuadroTexto">
          <a:extLst>
            <a:ext uri="{FF2B5EF4-FFF2-40B4-BE49-F238E27FC236}">
              <a16:creationId xmlns="" xmlns:a16="http://schemas.microsoft.com/office/drawing/2014/main" id="{BBEE2022-D889-4B8E-B01D-5C5389C1C2F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02" name="6 CuadroTexto">
          <a:extLst>
            <a:ext uri="{FF2B5EF4-FFF2-40B4-BE49-F238E27FC236}">
              <a16:creationId xmlns="" xmlns:a16="http://schemas.microsoft.com/office/drawing/2014/main" id="{1605EDA7-BF9A-45CD-91C8-48666421224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03" name="7 CuadroTexto">
          <a:extLst>
            <a:ext uri="{FF2B5EF4-FFF2-40B4-BE49-F238E27FC236}">
              <a16:creationId xmlns="" xmlns:a16="http://schemas.microsoft.com/office/drawing/2014/main" id="{47C77301-FE4B-497C-8A2C-C4DFB0D6F68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04" name="8 CuadroTexto">
          <a:extLst>
            <a:ext uri="{FF2B5EF4-FFF2-40B4-BE49-F238E27FC236}">
              <a16:creationId xmlns="" xmlns:a16="http://schemas.microsoft.com/office/drawing/2014/main" id="{1CF06B6C-7E03-428F-8DBD-E39BBAEA1E4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05" name="9 CuadroTexto">
          <a:extLst>
            <a:ext uri="{FF2B5EF4-FFF2-40B4-BE49-F238E27FC236}">
              <a16:creationId xmlns="" xmlns:a16="http://schemas.microsoft.com/office/drawing/2014/main" id="{AA543493-6C32-4891-9050-3CF93B4B831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06" name="10 CuadroTexto">
          <a:extLst>
            <a:ext uri="{FF2B5EF4-FFF2-40B4-BE49-F238E27FC236}">
              <a16:creationId xmlns="" xmlns:a16="http://schemas.microsoft.com/office/drawing/2014/main" id="{D43385B3-5727-43C9-A37F-240BE1AF64E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07" name="11 CuadroTexto">
          <a:extLst>
            <a:ext uri="{FF2B5EF4-FFF2-40B4-BE49-F238E27FC236}">
              <a16:creationId xmlns="" xmlns:a16="http://schemas.microsoft.com/office/drawing/2014/main" id="{788CEFD2-627E-484C-8496-B5FB210B5DE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08" name="12 CuadroTexto">
          <a:extLst>
            <a:ext uri="{FF2B5EF4-FFF2-40B4-BE49-F238E27FC236}">
              <a16:creationId xmlns="" xmlns:a16="http://schemas.microsoft.com/office/drawing/2014/main" id="{AEA2E627-F779-462D-83F1-B28D295A3C9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09" name="13 CuadroTexto">
          <a:extLst>
            <a:ext uri="{FF2B5EF4-FFF2-40B4-BE49-F238E27FC236}">
              <a16:creationId xmlns="" xmlns:a16="http://schemas.microsoft.com/office/drawing/2014/main" id="{86BEC773-5CC9-463F-94A4-2C27833222E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10" name="14 CuadroTexto">
          <a:extLst>
            <a:ext uri="{FF2B5EF4-FFF2-40B4-BE49-F238E27FC236}">
              <a16:creationId xmlns="" xmlns:a16="http://schemas.microsoft.com/office/drawing/2014/main" id="{A1041092-42E3-4772-A1A7-C8E61D6DF6B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11" name="15 CuadroTexto">
          <a:extLst>
            <a:ext uri="{FF2B5EF4-FFF2-40B4-BE49-F238E27FC236}">
              <a16:creationId xmlns="" xmlns:a16="http://schemas.microsoft.com/office/drawing/2014/main" id="{A8DC1842-7695-42F1-B7D7-9733CCA736E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12" name="16 CuadroTexto">
          <a:extLst>
            <a:ext uri="{FF2B5EF4-FFF2-40B4-BE49-F238E27FC236}">
              <a16:creationId xmlns="" xmlns:a16="http://schemas.microsoft.com/office/drawing/2014/main" id="{78543853-3910-4C04-ABA4-427679F973D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13" name="17 CuadroTexto">
          <a:extLst>
            <a:ext uri="{FF2B5EF4-FFF2-40B4-BE49-F238E27FC236}">
              <a16:creationId xmlns="" xmlns:a16="http://schemas.microsoft.com/office/drawing/2014/main" id="{E82C9E5B-FC0F-4BA5-808B-205C7B64EA4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14" name="18 CuadroTexto">
          <a:extLst>
            <a:ext uri="{FF2B5EF4-FFF2-40B4-BE49-F238E27FC236}">
              <a16:creationId xmlns="" xmlns:a16="http://schemas.microsoft.com/office/drawing/2014/main" id="{ED362618-EA3E-4E01-B70A-CD75E90A7C5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15" name="19 CuadroTexto">
          <a:extLst>
            <a:ext uri="{FF2B5EF4-FFF2-40B4-BE49-F238E27FC236}">
              <a16:creationId xmlns="" xmlns:a16="http://schemas.microsoft.com/office/drawing/2014/main" id="{2D4FE623-1B7F-41B4-A830-91AFD6CCD9B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16" name="20 CuadroTexto">
          <a:extLst>
            <a:ext uri="{FF2B5EF4-FFF2-40B4-BE49-F238E27FC236}">
              <a16:creationId xmlns="" xmlns:a16="http://schemas.microsoft.com/office/drawing/2014/main" id="{E8949118-BBB4-467B-BA5A-5ADFBCDC8A2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17" name="21 CuadroTexto">
          <a:extLst>
            <a:ext uri="{FF2B5EF4-FFF2-40B4-BE49-F238E27FC236}">
              <a16:creationId xmlns="" xmlns:a16="http://schemas.microsoft.com/office/drawing/2014/main" id="{FF16298F-F5C8-4B78-AD08-4A60868887C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18" name="22 CuadroTexto">
          <a:extLst>
            <a:ext uri="{FF2B5EF4-FFF2-40B4-BE49-F238E27FC236}">
              <a16:creationId xmlns="" xmlns:a16="http://schemas.microsoft.com/office/drawing/2014/main" id="{D8F8170E-D8E4-4135-A779-0E7F0483DFC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19" name="23 CuadroTexto">
          <a:extLst>
            <a:ext uri="{FF2B5EF4-FFF2-40B4-BE49-F238E27FC236}">
              <a16:creationId xmlns="" xmlns:a16="http://schemas.microsoft.com/office/drawing/2014/main" id="{249163CE-DB39-4066-83C1-F2E3280922D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20" name="24 CuadroTexto">
          <a:extLst>
            <a:ext uri="{FF2B5EF4-FFF2-40B4-BE49-F238E27FC236}">
              <a16:creationId xmlns="" xmlns:a16="http://schemas.microsoft.com/office/drawing/2014/main" id="{438399C2-8979-487D-96C5-D5559150082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21" name="25 CuadroTexto">
          <a:extLst>
            <a:ext uri="{FF2B5EF4-FFF2-40B4-BE49-F238E27FC236}">
              <a16:creationId xmlns="" xmlns:a16="http://schemas.microsoft.com/office/drawing/2014/main" id="{B33E77A2-3035-4E0C-9152-B20E3666444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22" name="26 CuadroTexto">
          <a:extLst>
            <a:ext uri="{FF2B5EF4-FFF2-40B4-BE49-F238E27FC236}">
              <a16:creationId xmlns="" xmlns:a16="http://schemas.microsoft.com/office/drawing/2014/main" id="{C860C1E3-9555-49E0-AB3F-1BA18B9D81F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23" name="27 CuadroTexto">
          <a:extLst>
            <a:ext uri="{FF2B5EF4-FFF2-40B4-BE49-F238E27FC236}">
              <a16:creationId xmlns="" xmlns:a16="http://schemas.microsoft.com/office/drawing/2014/main" id="{3EF20D40-60C9-440D-B371-19BE982490B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24" name="28 CuadroTexto">
          <a:extLst>
            <a:ext uri="{FF2B5EF4-FFF2-40B4-BE49-F238E27FC236}">
              <a16:creationId xmlns="" xmlns:a16="http://schemas.microsoft.com/office/drawing/2014/main" id="{4E94587C-FE9F-4D07-BEEF-96FB9490FDC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25" name="29 CuadroTexto">
          <a:extLst>
            <a:ext uri="{FF2B5EF4-FFF2-40B4-BE49-F238E27FC236}">
              <a16:creationId xmlns="" xmlns:a16="http://schemas.microsoft.com/office/drawing/2014/main" id="{3E7E4ACE-3334-4EFD-939C-4BC5AEA8B84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26" name="30 CuadroTexto">
          <a:extLst>
            <a:ext uri="{FF2B5EF4-FFF2-40B4-BE49-F238E27FC236}">
              <a16:creationId xmlns="" xmlns:a16="http://schemas.microsoft.com/office/drawing/2014/main" id="{1630B471-7B64-4E80-8D11-0C66B9E4CB0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27" name="31 CuadroTexto">
          <a:extLst>
            <a:ext uri="{FF2B5EF4-FFF2-40B4-BE49-F238E27FC236}">
              <a16:creationId xmlns="" xmlns:a16="http://schemas.microsoft.com/office/drawing/2014/main" id="{20E77CB8-414F-4D29-9965-0D6D95F28EF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28" name="32 CuadroTexto">
          <a:extLst>
            <a:ext uri="{FF2B5EF4-FFF2-40B4-BE49-F238E27FC236}">
              <a16:creationId xmlns="" xmlns:a16="http://schemas.microsoft.com/office/drawing/2014/main" id="{3F2C3E29-94B1-4744-8F69-A63FE601E35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29" name="33 CuadroTexto">
          <a:extLst>
            <a:ext uri="{FF2B5EF4-FFF2-40B4-BE49-F238E27FC236}">
              <a16:creationId xmlns="" xmlns:a16="http://schemas.microsoft.com/office/drawing/2014/main" id="{1D1115A5-2CB4-4997-87D1-C8BB62E8967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30" name="34 CuadroTexto">
          <a:extLst>
            <a:ext uri="{FF2B5EF4-FFF2-40B4-BE49-F238E27FC236}">
              <a16:creationId xmlns="" xmlns:a16="http://schemas.microsoft.com/office/drawing/2014/main" id="{B0DFE989-0A08-45B7-B12F-C38068BD674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31" name="35 CuadroTexto">
          <a:extLst>
            <a:ext uri="{FF2B5EF4-FFF2-40B4-BE49-F238E27FC236}">
              <a16:creationId xmlns="" xmlns:a16="http://schemas.microsoft.com/office/drawing/2014/main" id="{40C7F5E0-2BBE-4E2F-8AAB-C0B5A11FBB2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32" name="36 CuadroTexto">
          <a:extLst>
            <a:ext uri="{FF2B5EF4-FFF2-40B4-BE49-F238E27FC236}">
              <a16:creationId xmlns="" xmlns:a16="http://schemas.microsoft.com/office/drawing/2014/main" id="{C2C2C0C6-1253-4369-9416-E875E2FE9B0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33" name="37 CuadroTexto">
          <a:extLst>
            <a:ext uri="{FF2B5EF4-FFF2-40B4-BE49-F238E27FC236}">
              <a16:creationId xmlns="" xmlns:a16="http://schemas.microsoft.com/office/drawing/2014/main" id="{B738D9AF-9BE5-4F0E-8DC2-EA8116743E6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34" name="38 CuadroTexto">
          <a:extLst>
            <a:ext uri="{FF2B5EF4-FFF2-40B4-BE49-F238E27FC236}">
              <a16:creationId xmlns="" xmlns:a16="http://schemas.microsoft.com/office/drawing/2014/main" id="{61516504-9F2E-4F30-898D-8C83A4322AA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35" name="39 CuadroTexto">
          <a:extLst>
            <a:ext uri="{FF2B5EF4-FFF2-40B4-BE49-F238E27FC236}">
              <a16:creationId xmlns="" xmlns:a16="http://schemas.microsoft.com/office/drawing/2014/main" id="{0444DD57-6084-4FE7-97B4-4E2EA21343E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36" name="40 CuadroTexto">
          <a:extLst>
            <a:ext uri="{FF2B5EF4-FFF2-40B4-BE49-F238E27FC236}">
              <a16:creationId xmlns="" xmlns:a16="http://schemas.microsoft.com/office/drawing/2014/main" id="{7F8CEE2D-820C-468D-A3DE-C026CD2AB23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37" name="41 CuadroTexto">
          <a:extLst>
            <a:ext uri="{FF2B5EF4-FFF2-40B4-BE49-F238E27FC236}">
              <a16:creationId xmlns="" xmlns:a16="http://schemas.microsoft.com/office/drawing/2014/main" id="{A8D854E4-BBC5-4E61-9AA5-8DC15AFFC95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38" name="42 CuadroTexto">
          <a:extLst>
            <a:ext uri="{FF2B5EF4-FFF2-40B4-BE49-F238E27FC236}">
              <a16:creationId xmlns="" xmlns:a16="http://schemas.microsoft.com/office/drawing/2014/main" id="{591708CA-5DB0-4C84-8460-891F0D74612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39" name="43 CuadroTexto">
          <a:extLst>
            <a:ext uri="{FF2B5EF4-FFF2-40B4-BE49-F238E27FC236}">
              <a16:creationId xmlns="" xmlns:a16="http://schemas.microsoft.com/office/drawing/2014/main" id="{805F349C-14D8-4E53-BF22-F73BC5B70F6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40" name="44 CuadroTexto">
          <a:extLst>
            <a:ext uri="{FF2B5EF4-FFF2-40B4-BE49-F238E27FC236}">
              <a16:creationId xmlns="" xmlns:a16="http://schemas.microsoft.com/office/drawing/2014/main" id="{6F9CBBF9-6BA8-4EED-880F-9CB5381DA07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41" name="45 CuadroTexto">
          <a:extLst>
            <a:ext uri="{FF2B5EF4-FFF2-40B4-BE49-F238E27FC236}">
              <a16:creationId xmlns="" xmlns:a16="http://schemas.microsoft.com/office/drawing/2014/main" id="{5B7A4846-636A-4EC9-A5DC-129EFAEEA68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42" name="46 CuadroTexto">
          <a:extLst>
            <a:ext uri="{FF2B5EF4-FFF2-40B4-BE49-F238E27FC236}">
              <a16:creationId xmlns="" xmlns:a16="http://schemas.microsoft.com/office/drawing/2014/main" id="{CD8D3299-E840-47BE-A1A3-87545FB137C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43" name="47 CuadroTexto">
          <a:extLst>
            <a:ext uri="{FF2B5EF4-FFF2-40B4-BE49-F238E27FC236}">
              <a16:creationId xmlns="" xmlns:a16="http://schemas.microsoft.com/office/drawing/2014/main" id="{9478FEA9-DF61-42F3-9E86-A0AE734AB2A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44" name="48 CuadroTexto">
          <a:extLst>
            <a:ext uri="{FF2B5EF4-FFF2-40B4-BE49-F238E27FC236}">
              <a16:creationId xmlns="" xmlns:a16="http://schemas.microsoft.com/office/drawing/2014/main" id="{8EF0BD92-DB00-41E5-AC03-F1DEE026CD3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45" name="49 CuadroTexto">
          <a:extLst>
            <a:ext uri="{FF2B5EF4-FFF2-40B4-BE49-F238E27FC236}">
              <a16:creationId xmlns="" xmlns:a16="http://schemas.microsoft.com/office/drawing/2014/main" id="{78DFD77C-D7EA-4B0B-B61B-2378A094638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46" name="50 CuadroTexto">
          <a:extLst>
            <a:ext uri="{FF2B5EF4-FFF2-40B4-BE49-F238E27FC236}">
              <a16:creationId xmlns="" xmlns:a16="http://schemas.microsoft.com/office/drawing/2014/main" id="{703DAF6F-9CC0-4DCD-A367-08BF67E809C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47" name="51 CuadroTexto">
          <a:extLst>
            <a:ext uri="{FF2B5EF4-FFF2-40B4-BE49-F238E27FC236}">
              <a16:creationId xmlns="" xmlns:a16="http://schemas.microsoft.com/office/drawing/2014/main" id="{AC23255A-D635-4E81-8B46-678A901433C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48" name="52 CuadroTexto">
          <a:extLst>
            <a:ext uri="{FF2B5EF4-FFF2-40B4-BE49-F238E27FC236}">
              <a16:creationId xmlns="" xmlns:a16="http://schemas.microsoft.com/office/drawing/2014/main" id="{F99CC9D1-D337-4958-A3E9-863E426A1DE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49" name="53 CuadroTexto">
          <a:extLst>
            <a:ext uri="{FF2B5EF4-FFF2-40B4-BE49-F238E27FC236}">
              <a16:creationId xmlns="" xmlns:a16="http://schemas.microsoft.com/office/drawing/2014/main" id="{036385B3-6E53-4469-AF60-642A77BA0F8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50" name="54 CuadroTexto">
          <a:extLst>
            <a:ext uri="{FF2B5EF4-FFF2-40B4-BE49-F238E27FC236}">
              <a16:creationId xmlns="" xmlns:a16="http://schemas.microsoft.com/office/drawing/2014/main" id="{12EB270F-F034-4C37-8248-57055EDAEA1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51" name="55 CuadroTexto">
          <a:extLst>
            <a:ext uri="{FF2B5EF4-FFF2-40B4-BE49-F238E27FC236}">
              <a16:creationId xmlns="" xmlns:a16="http://schemas.microsoft.com/office/drawing/2014/main" id="{6A8F4819-97CD-44F5-A47B-BC2D458F49C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52" name="56 CuadroTexto">
          <a:extLst>
            <a:ext uri="{FF2B5EF4-FFF2-40B4-BE49-F238E27FC236}">
              <a16:creationId xmlns="" xmlns:a16="http://schemas.microsoft.com/office/drawing/2014/main" id="{6BD5F447-90A3-4F2E-AA26-6567A917CB2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53" name="57 CuadroTexto">
          <a:extLst>
            <a:ext uri="{FF2B5EF4-FFF2-40B4-BE49-F238E27FC236}">
              <a16:creationId xmlns="" xmlns:a16="http://schemas.microsoft.com/office/drawing/2014/main" id="{341AF3C6-0FB1-445D-8FF7-96626A377FD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54" name="58 CuadroTexto">
          <a:extLst>
            <a:ext uri="{FF2B5EF4-FFF2-40B4-BE49-F238E27FC236}">
              <a16:creationId xmlns="" xmlns:a16="http://schemas.microsoft.com/office/drawing/2014/main" id="{2150A8B6-8D91-4F78-9C24-6C04026503D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55" name="59 CuadroTexto">
          <a:extLst>
            <a:ext uri="{FF2B5EF4-FFF2-40B4-BE49-F238E27FC236}">
              <a16:creationId xmlns="" xmlns:a16="http://schemas.microsoft.com/office/drawing/2014/main" id="{B4551A89-4655-40B1-A0C5-AF3475EA624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56" name="60 CuadroTexto">
          <a:extLst>
            <a:ext uri="{FF2B5EF4-FFF2-40B4-BE49-F238E27FC236}">
              <a16:creationId xmlns="" xmlns:a16="http://schemas.microsoft.com/office/drawing/2014/main" id="{54D5D404-C7CC-443E-86F1-36C76708C1F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57" name="61 CuadroTexto">
          <a:extLst>
            <a:ext uri="{FF2B5EF4-FFF2-40B4-BE49-F238E27FC236}">
              <a16:creationId xmlns="" xmlns:a16="http://schemas.microsoft.com/office/drawing/2014/main" id="{D97B6BA6-3653-41B1-AB6B-9AC79D80444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58" name="62 CuadroTexto">
          <a:extLst>
            <a:ext uri="{FF2B5EF4-FFF2-40B4-BE49-F238E27FC236}">
              <a16:creationId xmlns="" xmlns:a16="http://schemas.microsoft.com/office/drawing/2014/main" id="{7847496F-A0A3-4DDC-BC6D-722EFB06AF4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59" name="63 CuadroTexto">
          <a:extLst>
            <a:ext uri="{FF2B5EF4-FFF2-40B4-BE49-F238E27FC236}">
              <a16:creationId xmlns="" xmlns:a16="http://schemas.microsoft.com/office/drawing/2014/main" id="{CB82BE4D-B594-479F-82F4-7B71F6D8E6E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60" name="64 CuadroTexto">
          <a:extLst>
            <a:ext uri="{FF2B5EF4-FFF2-40B4-BE49-F238E27FC236}">
              <a16:creationId xmlns="" xmlns:a16="http://schemas.microsoft.com/office/drawing/2014/main" id="{3378D558-FB52-438B-B756-BDC4B1E9ED7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61" name="65 CuadroTexto">
          <a:extLst>
            <a:ext uri="{FF2B5EF4-FFF2-40B4-BE49-F238E27FC236}">
              <a16:creationId xmlns="" xmlns:a16="http://schemas.microsoft.com/office/drawing/2014/main" id="{E44B9443-4E79-4CFA-BBE6-31D6BE0CA61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62" name="66 CuadroTexto">
          <a:extLst>
            <a:ext uri="{FF2B5EF4-FFF2-40B4-BE49-F238E27FC236}">
              <a16:creationId xmlns="" xmlns:a16="http://schemas.microsoft.com/office/drawing/2014/main" id="{BC874BBC-BFCF-40B7-BA80-16068CBEFCD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63" name="67 CuadroTexto">
          <a:extLst>
            <a:ext uri="{FF2B5EF4-FFF2-40B4-BE49-F238E27FC236}">
              <a16:creationId xmlns="" xmlns:a16="http://schemas.microsoft.com/office/drawing/2014/main" id="{E800CAA4-D76D-403C-AAE8-6FAA8DAC325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64" name="68 CuadroTexto">
          <a:extLst>
            <a:ext uri="{FF2B5EF4-FFF2-40B4-BE49-F238E27FC236}">
              <a16:creationId xmlns="" xmlns:a16="http://schemas.microsoft.com/office/drawing/2014/main" id="{43F10D01-9708-45BA-A212-39FE832E8B7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65" name="69 CuadroTexto">
          <a:extLst>
            <a:ext uri="{FF2B5EF4-FFF2-40B4-BE49-F238E27FC236}">
              <a16:creationId xmlns="" xmlns:a16="http://schemas.microsoft.com/office/drawing/2014/main" id="{356A7DB3-CEED-47DC-9CA2-9B481A3D11E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66" name="70 CuadroTexto">
          <a:extLst>
            <a:ext uri="{FF2B5EF4-FFF2-40B4-BE49-F238E27FC236}">
              <a16:creationId xmlns="" xmlns:a16="http://schemas.microsoft.com/office/drawing/2014/main" id="{D6259CBE-7095-4691-9864-B0019AF3A17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67" name="71 CuadroTexto">
          <a:extLst>
            <a:ext uri="{FF2B5EF4-FFF2-40B4-BE49-F238E27FC236}">
              <a16:creationId xmlns="" xmlns:a16="http://schemas.microsoft.com/office/drawing/2014/main" id="{C24B857E-E4E5-421F-882F-46F28F69142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68" name="72 CuadroTexto">
          <a:extLst>
            <a:ext uri="{FF2B5EF4-FFF2-40B4-BE49-F238E27FC236}">
              <a16:creationId xmlns="" xmlns:a16="http://schemas.microsoft.com/office/drawing/2014/main" id="{D5BC699F-6FB0-44CC-9D09-484E9D5A815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69" name="73 CuadroTexto">
          <a:extLst>
            <a:ext uri="{FF2B5EF4-FFF2-40B4-BE49-F238E27FC236}">
              <a16:creationId xmlns="" xmlns:a16="http://schemas.microsoft.com/office/drawing/2014/main" id="{30F3B183-4A4F-4E03-A002-C6F81DA0328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70" name="74 CuadroTexto">
          <a:extLst>
            <a:ext uri="{FF2B5EF4-FFF2-40B4-BE49-F238E27FC236}">
              <a16:creationId xmlns="" xmlns:a16="http://schemas.microsoft.com/office/drawing/2014/main" id="{97BFB5DF-DD90-4BB2-8240-1583E70B427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79</xdr:row>
      <xdr:rowOff>0</xdr:rowOff>
    </xdr:from>
    <xdr:ext cx="184731" cy="264560"/>
    <xdr:sp macro="" textlink="">
      <xdr:nvSpPr>
        <xdr:cNvPr id="1171" name="75 CuadroTexto">
          <a:extLst>
            <a:ext uri="{FF2B5EF4-FFF2-40B4-BE49-F238E27FC236}">
              <a16:creationId xmlns="" xmlns:a16="http://schemas.microsoft.com/office/drawing/2014/main" id="{A45131D2-4AD9-4E5F-8305-1E0C28DBD07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72" name="3 CuadroTexto">
          <a:extLst>
            <a:ext uri="{FF2B5EF4-FFF2-40B4-BE49-F238E27FC236}">
              <a16:creationId xmlns="" xmlns:a16="http://schemas.microsoft.com/office/drawing/2014/main" id="{3EC6745C-6915-46E5-B215-65C6FB8F5D9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73" name="4 CuadroTexto">
          <a:extLst>
            <a:ext uri="{FF2B5EF4-FFF2-40B4-BE49-F238E27FC236}">
              <a16:creationId xmlns="" xmlns:a16="http://schemas.microsoft.com/office/drawing/2014/main" id="{ED238352-362F-4E43-BF0C-641F02CE04B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74" name="5 CuadroTexto">
          <a:extLst>
            <a:ext uri="{FF2B5EF4-FFF2-40B4-BE49-F238E27FC236}">
              <a16:creationId xmlns="" xmlns:a16="http://schemas.microsoft.com/office/drawing/2014/main" id="{1DF22403-1521-4B02-A3C0-CCC74863CB7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75" name="6 CuadroTexto">
          <a:extLst>
            <a:ext uri="{FF2B5EF4-FFF2-40B4-BE49-F238E27FC236}">
              <a16:creationId xmlns="" xmlns:a16="http://schemas.microsoft.com/office/drawing/2014/main" id="{A9111555-8A39-4AFC-AEF7-1FE886D1CF5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76" name="7 CuadroTexto">
          <a:extLst>
            <a:ext uri="{FF2B5EF4-FFF2-40B4-BE49-F238E27FC236}">
              <a16:creationId xmlns="" xmlns:a16="http://schemas.microsoft.com/office/drawing/2014/main" id="{8375D31A-E77B-4E24-8E1A-AE644FEBE13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77" name="8 CuadroTexto">
          <a:extLst>
            <a:ext uri="{FF2B5EF4-FFF2-40B4-BE49-F238E27FC236}">
              <a16:creationId xmlns="" xmlns:a16="http://schemas.microsoft.com/office/drawing/2014/main" id="{49DB426E-9F4E-4EC8-A267-F347D70074D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78" name="9 CuadroTexto">
          <a:extLst>
            <a:ext uri="{FF2B5EF4-FFF2-40B4-BE49-F238E27FC236}">
              <a16:creationId xmlns="" xmlns:a16="http://schemas.microsoft.com/office/drawing/2014/main" id="{E78BB0C8-3C9F-4A30-8543-9A239340351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79" name="10 CuadroTexto">
          <a:extLst>
            <a:ext uri="{FF2B5EF4-FFF2-40B4-BE49-F238E27FC236}">
              <a16:creationId xmlns="" xmlns:a16="http://schemas.microsoft.com/office/drawing/2014/main" id="{7AB8141C-9951-48F7-B401-4C682977CA0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80" name="11 CuadroTexto">
          <a:extLst>
            <a:ext uri="{FF2B5EF4-FFF2-40B4-BE49-F238E27FC236}">
              <a16:creationId xmlns="" xmlns:a16="http://schemas.microsoft.com/office/drawing/2014/main" id="{5BB22ED0-CBED-4DC3-A262-7741DC42457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81" name="12 CuadroTexto">
          <a:extLst>
            <a:ext uri="{FF2B5EF4-FFF2-40B4-BE49-F238E27FC236}">
              <a16:creationId xmlns="" xmlns:a16="http://schemas.microsoft.com/office/drawing/2014/main" id="{888DF0F9-0FBB-4636-89D6-C5DD9B90671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82" name="13 CuadroTexto">
          <a:extLst>
            <a:ext uri="{FF2B5EF4-FFF2-40B4-BE49-F238E27FC236}">
              <a16:creationId xmlns="" xmlns:a16="http://schemas.microsoft.com/office/drawing/2014/main" id="{8928D530-C18F-4C72-BC0E-1C99B422025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83" name="14 CuadroTexto">
          <a:extLst>
            <a:ext uri="{FF2B5EF4-FFF2-40B4-BE49-F238E27FC236}">
              <a16:creationId xmlns="" xmlns:a16="http://schemas.microsoft.com/office/drawing/2014/main" id="{48379971-83C2-4A40-B6F5-BE0D4D59054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84" name="15 CuadroTexto">
          <a:extLst>
            <a:ext uri="{FF2B5EF4-FFF2-40B4-BE49-F238E27FC236}">
              <a16:creationId xmlns="" xmlns:a16="http://schemas.microsoft.com/office/drawing/2014/main" id="{56C6EF1D-A148-40FB-9871-6D0AC2D3965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85" name="16 CuadroTexto">
          <a:extLst>
            <a:ext uri="{FF2B5EF4-FFF2-40B4-BE49-F238E27FC236}">
              <a16:creationId xmlns="" xmlns:a16="http://schemas.microsoft.com/office/drawing/2014/main" id="{0CB9BEBC-569E-46EB-B9AC-5E7DAE261BC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86" name="17 CuadroTexto">
          <a:extLst>
            <a:ext uri="{FF2B5EF4-FFF2-40B4-BE49-F238E27FC236}">
              <a16:creationId xmlns="" xmlns:a16="http://schemas.microsoft.com/office/drawing/2014/main" id="{5724E754-CEE6-4215-9BD8-CE341905ECA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87" name="18 CuadroTexto">
          <a:extLst>
            <a:ext uri="{FF2B5EF4-FFF2-40B4-BE49-F238E27FC236}">
              <a16:creationId xmlns="" xmlns:a16="http://schemas.microsoft.com/office/drawing/2014/main" id="{872E087E-7990-460B-B4C2-1706E8B9AD3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88" name="19 CuadroTexto">
          <a:extLst>
            <a:ext uri="{FF2B5EF4-FFF2-40B4-BE49-F238E27FC236}">
              <a16:creationId xmlns="" xmlns:a16="http://schemas.microsoft.com/office/drawing/2014/main" id="{EF33594C-E191-4501-AFEB-50FA0BFD9D8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89" name="20 CuadroTexto">
          <a:extLst>
            <a:ext uri="{FF2B5EF4-FFF2-40B4-BE49-F238E27FC236}">
              <a16:creationId xmlns="" xmlns:a16="http://schemas.microsoft.com/office/drawing/2014/main" id="{AF9AAC84-334D-4A16-A534-43E472830EA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90" name="21 CuadroTexto">
          <a:extLst>
            <a:ext uri="{FF2B5EF4-FFF2-40B4-BE49-F238E27FC236}">
              <a16:creationId xmlns="" xmlns:a16="http://schemas.microsoft.com/office/drawing/2014/main" id="{02628C8C-29F1-4955-92DF-AA2AD766A94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91" name="22 CuadroTexto">
          <a:extLst>
            <a:ext uri="{FF2B5EF4-FFF2-40B4-BE49-F238E27FC236}">
              <a16:creationId xmlns="" xmlns:a16="http://schemas.microsoft.com/office/drawing/2014/main" id="{BC708300-356B-4C96-8052-D9D9DA8AE32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92" name="23 CuadroTexto">
          <a:extLst>
            <a:ext uri="{FF2B5EF4-FFF2-40B4-BE49-F238E27FC236}">
              <a16:creationId xmlns="" xmlns:a16="http://schemas.microsoft.com/office/drawing/2014/main" id="{51C352CC-9B8E-4671-9D01-BE5EE5AE0C9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93" name="24 CuadroTexto">
          <a:extLst>
            <a:ext uri="{FF2B5EF4-FFF2-40B4-BE49-F238E27FC236}">
              <a16:creationId xmlns="" xmlns:a16="http://schemas.microsoft.com/office/drawing/2014/main" id="{A4C66B37-562D-41C7-B195-850AA83E684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94" name="25 CuadroTexto">
          <a:extLst>
            <a:ext uri="{FF2B5EF4-FFF2-40B4-BE49-F238E27FC236}">
              <a16:creationId xmlns="" xmlns:a16="http://schemas.microsoft.com/office/drawing/2014/main" id="{B46A8103-E41A-4066-9ED2-3BBE0556FDC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95" name="26 CuadroTexto">
          <a:extLst>
            <a:ext uri="{FF2B5EF4-FFF2-40B4-BE49-F238E27FC236}">
              <a16:creationId xmlns="" xmlns:a16="http://schemas.microsoft.com/office/drawing/2014/main" id="{6B740B6C-29C9-4DB7-86D7-60E5AFEFE5D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96" name="27 CuadroTexto">
          <a:extLst>
            <a:ext uri="{FF2B5EF4-FFF2-40B4-BE49-F238E27FC236}">
              <a16:creationId xmlns="" xmlns:a16="http://schemas.microsoft.com/office/drawing/2014/main" id="{B101423F-9E01-4EB5-8790-8CD468009AD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97" name="28 CuadroTexto">
          <a:extLst>
            <a:ext uri="{FF2B5EF4-FFF2-40B4-BE49-F238E27FC236}">
              <a16:creationId xmlns="" xmlns:a16="http://schemas.microsoft.com/office/drawing/2014/main" id="{E186D9C2-2738-4E6C-A34F-A768898DC37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98" name="29 CuadroTexto">
          <a:extLst>
            <a:ext uri="{FF2B5EF4-FFF2-40B4-BE49-F238E27FC236}">
              <a16:creationId xmlns="" xmlns:a16="http://schemas.microsoft.com/office/drawing/2014/main" id="{A2E43DDA-1C0D-456A-A240-9F2F5C6169E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199" name="30 CuadroTexto">
          <a:extLst>
            <a:ext uri="{FF2B5EF4-FFF2-40B4-BE49-F238E27FC236}">
              <a16:creationId xmlns="" xmlns:a16="http://schemas.microsoft.com/office/drawing/2014/main" id="{220E5068-F93A-4752-8DDB-69DE4FCDB92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00" name="31 CuadroTexto">
          <a:extLst>
            <a:ext uri="{FF2B5EF4-FFF2-40B4-BE49-F238E27FC236}">
              <a16:creationId xmlns="" xmlns:a16="http://schemas.microsoft.com/office/drawing/2014/main" id="{F3696415-601D-4F55-A13B-A8E6EE57B62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01" name="32 CuadroTexto">
          <a:extLst>
            <a:ext uri="{FF2B5EF4-FFF2-40B4-BE49-F238E27FC236}">
              <a16:creationId xmlns="" xmlns:a16="http://schemas.microsoft.com/office/drawing/2014/main" id="{A5F17C13-95DC-4527-B2BA-AF9AC7E5FFA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02" name="33 CuadroTexto">
          <a:extLst>
            <a:ext uri="{FF2B5EF4-FFF2-40B4-BE49-F238E27FC236}">
              <a16:creationId xmlns="" xmlns:a16="http://schemas.microsoft.com/office/drawing/2014/main" id="{52106E54-C42F-43D4-BE3C-C982803D284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03" name="34 CuadroTexto">
          <a:extLst>
            <a:ext uri="{FF2B5EF4-FFF2-40B4-BE49-F238E27FC236}">
              <a16:creationId xmlns="" xmlns:a16="http://schemas.microsoft.com/office/drawing/2014/main" id="{4C7722CC-3F03-48E2-8117-1EAE2B4559A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04" name="35 CuadroTexto">
          <a:extLst>
            <a:ext uri="{FF2B5EF4-FFF2-40B4-BE49-F238E27FC236}">
              <a16:creationId xmlns="" xmlns:a16="http://schemas.microsoft.com/office/drawing/2014/main" id="{73D53E23-2303-49A8-AC08-CEBD994E4B4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05" name="36 CuadroTexto">
          <a:extLst>
            <a:ext uri="{FF2B5EF4-FFF2-40B4-BE49-F238E27FC236}">
              <a16:creationId xmlns="" xmlns:a16="http://schemas.microsoft.com/office/drawing/2014/main" id="{47F39E8A-6D08-4898-9B8A-D6A70372576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06" name="37 CuadroTexto">
          <a:extLst>
            <a:ext uri="{FF2B5EF4-FFF2-40B4-BE49-F238E27FC236}">
              <a16:creationId xmlns="" xmlns:a16="http://schemas.microsoft.com/office/drawing/2014/main" id="{49B8C738-D57B-40CB-BE8A-50C4958459C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07" name="38 CuadroTexto">
          <a:extLst>
            <a:ext uri="{FF2B5EF4-FFF2-40B4-BE49-F238E27FC236}">
              <a16:creationId xmlns="" xmlns:a16="http://schemas.microsoft.com/office/drawing/2014/main" id="{FB75EDA7-3A15-444D-9128-B409C368BAA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08" name="39 CuadroTexto">
          <a:extLst>
            <a:ext uri="{FF2B5EF4-FFF2-40B4-BE49-F238E27FC236}">
              <a16:creationId xmlns="" xmlns:a16="http://schemas.microsoft.com/office/drawing/2014/main" id="{CA5E70CC-05C2-4788-A1A4-D0214F3FDFA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09" name="40 CuadroTexto">
          <a:extLst>
            <a:ext uri="{FF2B5EF4-FFF2-40B4-BE49-F238E27FC236}">
              <a16:creationId xmlns="" xmlns:a16="http://schemas.microsoft.com/office/drawing/2014/main" id="{A2A15901-345E-4202-9F68-B8EF52235DD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10" name="41 CuadroTexto">
          <a:extLst>
            <a:ext uri="{FF2B5EF4-FFF2-40B4-BE49-F238E27FC236}">
              <a16:creationId xmlns="" xmlns:a16="http://schemas.microsoft.com/office/drawing/2014/main" id="{3383BF12-193D-44F2-BB28-38D3DB58DC7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11" name="42 CuadroTexto">
          <a:extLst>
            <a:ext uri="{FF2B5EF4-FFF2-40B4-BE49-F238E27FC236}">
              <a16:creationId xmlns="" xmlns:a16="http://schemas.microsoft.com/office/drawing/2014/main" id="{6DB108D3-2FB2-4732-B328-FEA1454CA92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12" name="43 CuadroTexto">
          <a:extLst>
            <a:ext uri="{FF2B5EF4-FFF2-40B4-BE49-F238E27FC236}">
              <a16:creationId xmlns="" xmlns:a16="http://schemas.microsoft.com/office/drawing/2014/main" id="{22E59BD2-2BC9-42E0-9820-BCD185B6BB3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13" name="44 CuadroTexto">
          <a:extLst>
            <a:ext uri="{FF2B5EF4-FFF2-40B4-BE49-F238E27FC236}">
              <a16:creationId xmlns="" xmlns:a16="http://schemas.microsoft.com/office/drawing/2014/main" id="{A1663D93-9065-41E1-A6C9-55B91CDB1D4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14" name="45 CuadroTexto">
          <a:extLst>
            <a:ext uri="{FF2B5EF4-FFF2-40B4-BE49-F238E27FC236}">
              <a16:creationId xmlns="" xmlns:a16="http://schemas.microsoft.com/office/drawing/2014/main" id="{C5CD1E2C-2825-4833-9E72-72C3DBD3F53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15" name="46 CuadroTexto">
          <a:extLst>
            <a:ext uri="{FF2B5EF4-FFF2-40B4-BE49-F238E27FC236}">
              <a16:creationId xmlns="" xmlns:a16="http://schemas.microsoft.com/office/drawing/2014/main" id="{A8302175-68C9-4643-833B-5E642BA5390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16" name="47 CuadroTexto">
          <a:extLst>
            <a:ext uri="{FF2B5EF4-FFF2-40B4-BE49-F238E27FC236}">
              <a16:creationId xmlns="" xmlns:a16="http://schemas.microsoft.com/office/drawing/2014/main" id="{3BF6B70C-55D2-4876-93AA-BAFB9217B67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17" name="48 CuadroTexto">
          <a:extLst>
            <a:ext uri="{FF2B5EF4-FFF2-40B4-BE49-F238E27FC236}">
              <a16:creationId xmlns="" xmlns:a16="http://schemas.microsoft.com/office/drawing/2014/main" id="{939D832C-BDA5-4E6F-9C53-67C3A2189BF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18" name="49 CuadroTexto">
          <a:extLst>
            <a:ext uri="{FF2B5EF4-FFF2-40B4-BE49-F238E27FC236}">
              <a16:creationId xmlns="" xmlns:a16="http://schemas.microsoft.com/office/drawing/2014/main" id="{1677B4E6-1A3A-4803-8B7D-85E03D71471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19" name="50 CuadroTexto">
          <a:extLst>
            <a:ext uri="{FF2B5EF4-FFF2-40B4-BE49-F238E27FC236}">
              <a16:creationId xmlns="" xmlns:a16="http://schemas.microsoft.com/office/drawing/2014/main" id="{8892F5EC-A321-495B-AA42-FD7BC4D3F7F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20" name="51 CuadroTexto">
          <a:extLst>
            <a:ext uri="{FF2B5EF4-FFF2-40B4-BE49-F238E27FC236}">
              <a16:creationId xmlns="" xmlns:a16="http://schemas.microsoft.com/office/drawing/2014/main" id="{D2F5F79C-1195-4EE9-B8E8-AAD5CDD8C46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21" name="52 CuadroTexto">
          <a:extLst>
            <a:ext uri="{FF2B5EF4-FFF2-40B4-BE49-F238E27FC236}">
              <a16:creationId xmlns="" xmlns:a16="http://schemas.microsoft.com/office/drawing/2014/main" id="{7C7B5D9D-2654-4702-85DA-48E392051D3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22" name="53 CuadroTexto">
          <a:extLst>
            <a:ext uri="{FF2B5EF4-FFF2-40B4-BE49-F238E27FC236}">
              <a16:creationId xmlns="" xmlns:a16="http://schemas.microsoft.com/office/drawing/2014/main" id="{94073368-2738-480A-99E7-2A8B72B7318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23" name="54 CuadroTexto">
          <a:extLst>
            <a:ext uri="{FF2B5EF4-FFF2-40B4-BE49-F238E27FC236}">
              <a16:creationId xmlns="" xmlns:a16="http://schemas.microsoft.com/office/drawing/2014/main" id="{EFC7A956-C689-4B20-9F0D-47FCFC8744D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24" name="55 CuadroTexto">
          <a:extLst>
            <a:ext uri="{FF2B5EF4-FFF2-40B4-BE49-F238E27FC236}">
              <a16:creationId xmlns="" xmlns:a16="http://schemas.microsoft.com/office/drawing/2014/main" id="{B2BEC4FC-A5B8-40BD-BCFE-E3D79FD731F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25" name="56 CuadroTexto">
          <a:extLst>
            <a:ext uri="{FF2B5EF4-FFF2-40B4-BE49-F238E27FC236}">
              <a16:creationId xmlns="" xmlns:a16="http://schemas.microsoft.com/office/drawing/2014/main" id="{712BE906-4E9C-4BF7-882D-4433593911A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26" name="57 CuadroTexto">
          <a:extLst>
            <a:ext uri="{FF2B5EF4-FFF2-40B4-BE49-F238E27FC236}">
              <a16:creationId xmlns="" xmlns:a16="http://schemas.microsoft.com/office/drawing/2014/main" id="{2996ACAC-EFAC-4857-B5F5-7281110B074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27" name="58 CuadroTexto">
          <a:extLst>
            <a:ext uri="{FF2B5EF4-FFF2-40B4-BE49-F238E27FC236}">
              <a16:creationId xmlns="" xmlns:a16="http://schemas.microsoft.com/office/drawing/2014/main" id="{2E896E4E-4972-46B4-A014-9C23E38C1D9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28" name="59 CuadroTexto">
          <a:extLst>
            <a:ext uri="{FF2B5EF4-FFF2-40B4-BE49-F238E27FC236}">
              <a16:creationId xmlns="" xmlns:a16="http://schemas.microsoft.com/office/drawing/2014/main" id="{24A6C3C7-14EC-4350-8EA7-B9E4420F7CF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29" name="60 CuadroTexto">
          <a:extLst>
            <a:ext uri="{FF2B5EF4-FFF2-40B4-BE49-F238E27FC236}">
              <a16:creationId xmlns="" xmlns:a16="http://schemas.microsoft.com/office/drawing/2014/main" id="{8D27C65A-B22A-4795-9063-621E84360CE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30" name="61 CuadroTexto">
          <a:extLst>
            <a:ext uri="{FF2B5EF4-FFF2-40B4-BE49-F238E27FC236}">
              <a16:creationId xmlns="" xmlns:a16="http://schemas.microsoft.com/office/drawing/2014/main" id="{4C3E81B9-E508-4A14-9954-5DAEA19136E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31" name="62 CuadroTexto">
          <a:extLst>
            <a:ext uri="{FF2B5EF4-FFF2-40B4-BE49-F238E27FC236}">
              <a16:creationId xmlns="" xmlns:a16="http://schemas.microsoft.com/office/drawing/2014/main" id="{E659A541-9E08-4707-839A-163090DA8CC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32" name="63 CuadroTexto">
          <a:extLst>
            <a:ext uri="{FF2B5EF4-FFF2-40B4-BE49-F238E27FC236}">
              <a16:creationId xmlns="" xmlns:a16="http://schemas.microsoft.com/office/drawing/2014/main" id="{8A9D2CBE-85CF-4617-99D4-C6392195EE1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33" name="64 CuadroTexto">
          <a:extLst>
            <a:ext uri="{FF2B5EF4-FFF2-40B4-BE49-F238E27FC236}">
              <a16:creationId xmlns="" xmlns:a16="http://schemas.microsoft.com/office/drawing/2014/main" id="{A64F8D04-D068-4450-BD8F-93651C5B9DB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34" name="65 CuadroTexto">
          <a:extLst>
            <a:ext uri="{FF2B5EF4-FFF2-40B4-BE49-F238E27FC236}">
              <a16:creationId xmlns="" xmlns:a16="http://schemas.microsoft.com/office/drawing/2014/main" id="{CD84DD82-6C5B-4971-A3E5-DE0DCDE1EAA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35" name="66 CuadroTexto">
          <a:extLst>
            <a:ext uri="{FF2B5EF4-FFF2-40B4-BE49-F238E27FC236}">
              <a16:creationId xmlns="" xmlns:a16="http://schemas.microsoft.com/office/drawing/2014/main" id="{3252E935-B8C0-4B66-8168-F243957D441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36" name="67 CuadroTexto">
          <a:extLst>
            <a:ext uri="{FF2B5EF4-FFF2-40B4-BE49-F238E27FC236}">
              <a16:creationId xmlns="" xmlns:a16="http://schemas.microsoft.com/office/drawing/2014/main" id="{5ACB9844-EF02-4DAD-9D46-E2F5D87919B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37" name="68 CuadroTexto">
          <a:extLst>
            <a:ext uri="{FF2B5EF4-FFF2-40B4-BE49-F238E27FC236}">
              <a16:creationId xmlns="" xmlns:a16="http://schemas.microsoft.com/office/drawing/2014/main" id="{3F8B0069-C925-4E6A-B30E-9C160BB7F96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38" name="69 CuadroTexto">
          <a:extLst>
            <a:ext uri="{FF2B5EF4-FFF2-40B4-BE49-F238E27FC236}">
              <a16:creationId xmlns="" xmlns:a16="http://schemas.microsoft.com/office/drawing/2014/main" id="{EDF31E64-AE0E-43ED-87D8-8661126E392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39" name="70 CuadroTexto">
          <a:extLst>
            <a:ext uri="{FF2B5EF4-FFF2-40B4-BE49-F238E27FC236}">
              <a16:creationId xmlns="" xmlns:a16="http://schemas.microsoft.com/office/drawing/2014/main" id="{75AAFA72-1866-49CC-B227-59A8BD3181B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40" name="71 CuadroTexto">
          <a:extLst>
            <a:ext uri="{FF2B5EF4-FFF2-40B4-BE49-F238E27FC236}">
              <a16:creationId xmlns="" xmlns:a16="http://schemas.microsoft.com/office/drawing/2014/main" id="{8832A9FC-11FE-49CB-94C8-777FF6120AC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41" name="72 CuadroTexto">
          <a:extLst>
            <a:ext uri="{FF2B5EF4-FFF2-40B4-BE49-F238E27FC236}">
              <a16:creationId xmlns="" xmlns:a16="http://schemas.microsoft.com/office/drawing/2014/main" id="{778945F2-88BA-4580-BEEE-9FDD548046E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42" name="73 CuadroTexto">
          <a:extLst>
            <a:ext uri="{FF2B5EF4-FFF2-40B4-BE49-F238E27FC236}">
              <a16:creationId xmlns="" xmlns:a16="http://schemas.microsoft.com/office/drawing/2014/main" id="{556297FF-0F40-42E3-871B-BEF54075961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43" name="74 CuadroTexto">
          <a:extLst>
            <a:ext uri="{FF2B5EF4-FFF2-40B4-BE49-F238E27FC236}">
              <a16:creationId xmlns="" xmlns:a16="http://schemas.microsoft.com/office/drawing/2014/main" id="{5C91A1E2-A115-453F-BA50-3A8111C56BC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80</xdr:row>
      <xdr:rowOff>0</xdr:rowOff>
    </xdr:from>
    <xdr:ext cx="184731" cy="264560"/>
    <xdr:sp macro="" textlink="">
      <xdr:nvSpPr>
        <xdr:cNvPr id="1244" name="75 CuadroTexto">
          <a:extLst>
            <a:ext uri="{FF2B5EF4-FFF2-40B4-BE49-F238E27FC236}">
              <a16:creationId xmlns="" xmlns:a16="http://schemas.microsoft.com/office/drawing/2014/main" id="{2E5E75C6-0BC4-4052-B11C-BB02E616E04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45" name="3 CuadroTexto">
          <a:extLst>
            <a:ext uri="{FF2B5EF4-FFF2-40B4-BE49-F238E27FC236}">
              <a16:creationId xmlns="" xmlns:a16="http://schemas.microsoft.com/office/drawing/2014/main" id="{2FACE821-060C-40EF-B125-4463C66660C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46" name="4 CuadroTexto">
          <a:extLst>
            <a:ext uri="{FF2B5EF4-FFF2-40B4-BE49-F238E27FC236}">
              <a16:creationId xmlns="" xmlns:a16="http://schemas.microsoft.com/office/drawing/2014/main" id="{EA6B82A7-C82B-4EF2-ACA9-7BFA83CB18B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47" name="5 CuadroTexto">
          <a:extLst>
            <a:ext uri="{FF2B5EF4-FFF2-40B4-BE49-F238E27FC236}">
              <a16:creationId xmlns="" xmlns:a16="http://schemas.microsoft.com/office/drawing/2014/main" id="{9860D659-494E-4816-AFD9-C64DF78A207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48" name="6 CuadroTexto">
          <a:extLst>
            <a:ext uri="{FF2B5EF4-FFF2-40B4-BE49-F238E27FC236}">
              <a16:creationId xmlns="" xmlns:a16="http://schemas.microsoft.com/office/drawing/2014/main" id="{95EA129A-4280-4186-A357-061A5FC17E4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49" name="7 CuadroTexto">
          <a:extLst>
            <a:ext uri="{FF2B5EF4-FFF2-40B4-BE49-F238E27FC236}">
              <a16:creationId xmlns="" xmlns:a16="http://schemas.microsoft.com/office/drawing/2014/main" id="{407B29C3-6730-44A8-8E28-DAC6AF834DD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50" name="8 CuadroTexto">
          <a:extLst>
            <a:ext uri="{FF2B5EF4-FFF2-40B4-BE49-F238E27FC236}">
              <a16:creationId xmlns="" xmlns:a16="http://schemas.microsoft.com/office/drawing/2014/main" id="{C5C7DF5C-DED3-43F6-8760-50B10F52CBC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51" name="9 CuadroTexto">
          <a:extLst>
            <a:ext uri="{FF2B5EF4-FFF2-40B4-BE49-F238E27FC236}">
              <a16:creationId xmlns="" xmlns:a16="http://schemas.microsoft.com/office/drawing/2014/main" id="{26AEF1EF-F294-4860-857B-FF986A17169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52" name="10 CuadroTexto">
          <a:extLst>
            <a:ext uri="{FF2B5EF4-FFF2-40B4-BE49-F238E27FC236}">
              <a16:creationId xmlns="" xmlns:a16="http://schemas.microsoft.com/office/drawing/2014/main" id="{7494E5A7-AA85-4BC9-B89E-CBAE1C57F73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53" name="11 CuadroTexto">
          <a:extLst>
            <a:ext uri="{FF2B5EF4-FFF2-40B4-BE49-F238E27FC236}">
              <a16:creationId xmlns="" xmlns:a16="http://schemas.microsoft.com/office/drawing/2014/main" id="{B82BA23D-E563-43D4-813E-DB398CF99C9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54" name="12 CuadroTexto">
          <a:extLst>
            <a:ext uri="{FF2B5EF4-FFF2-40B4-BE49-F238E27FC236}">
              <a16:creationId xmlns="" xmlns:a16="http://schemas.microsoft.com/office/drawing/2014/main" id="{2B744F3B-6CA1-4578-AC82-FD61AE53864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55" name="13 CuadroTexto">
          <a:extLst>
            <a:ext uri="{FF2B5EF4-FFF2-40B4-BE49-F238E27FC236}">
              <a16:creationId xmlns="" xmlns:a16="http://schemas.microsoft.com/office/drawing/2014/main" id="{D63C8186-C6D3-4ABE-867C-B7EDB831C37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56" name="14 CuadroTexto">
          <a:extLst>
            <a:ext uri="{FF2B5EF4-FFF2-40B4-BE49-F238E27FC236}">
              <a16:creationId xmlns="" xmlns:a16="http://schemas.microsoft.com/office/drawing/2014/main" id="{6BB16E53-0B6D-4327-8917-A0373985629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57" name="15 CuadroTexto">
          <a:extLst>
            <a:ext uri="{FF2B5EF4-FFF2-40B4-BE49-F238E27FC236}">
              <a16:creationId xmlns="" xmlns:a16="http://schemas.microsoft.com/office/drawing/2014/main" id="{B2A64537-EEB1-4189-8549-841BC4F1BEC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58" name="16 CuadroTexto">
          <a:extLst>
            <a:ext uri="{FF2B5EF4-FFF2-40B4-BE49-F238E27FC236}">
              <a16:creationId xmlns="" xmlns:a16="http://schemas.microsoft.com/office/drawing/2014/main" id="{E4B5431A-AAD6-4C51-9BA4-A969F282E9B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59" name="17 CuadroTexto">
          <a:extLst>
            <a:ext uri="{FF2B5EF4-FFF2-40B4-BE49-F238E27FC236}">
              <a16:creationId xmlns="" xmlns:a16="http://schemas.microsoft.com/office/drawing/2014/main" id="{AB5DCC98-919F-4780-A2F2-50D29C02F0C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60" name="18 CuadroTexto">
          <a:extLst>
            <a:ext uri="{FF2B5EF4-FFF2-40B4-BE49-F238E27FC236}">
              <a16:creationId xmlns="" xmlns:a16="http://schemas.microsoft.com/office/drawing/2014/main" id="{72A53C75-75C5-476C-BD6C-045A3E80F58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61" name="19 CuadroTexto">
          <a:extLst>
            <a:ext uri="{FF2B5EF4-FFF2-40B4-BE49-F238E27FC236}">
              <a16:creationId xmlns="" xmlns:a16="http://schemas.microsoft.com/office/drawing/2014/main" id="{8DBC1B66-237D-4EAD-9B5B-F8EFA227366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62" name="20 CuadroTexto">
          <a:extLst>
            <a:ext uri="{FF2B5EF4-FFF2-40B4-BE49-F238E27FC236}">
              <a16:creationId xmlns="" xmlns:a16="http://schemas.microsoft.com/office/drawing/2014/main" id="{1AA02490-D7CE-44BD-A208-6813A9BB701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63" name="21 CuadroTexto">
          <a:extLst>
            <a:ext uri="{FF2B5EF4-FFF2-40B4-BE49-F238E27FC236}">
              <a16:creationId xmlns="" xmlns:a16="http://schemas.microsoft.com/office/drawing/2014/main" id="{0E23141A-C205-48A1-80A2-C5C2B7C5AE9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64" name="22 CuadroTexto">
          <a:extLst>
            <a:ext uri="{FF2B5EF4-FFF2-40B4-BE49-F238E27FC236}">
              <a16:creationId xmlns="" xmlns:a16="http://schemas.microsoft.com/office/drawing/2014/main" id="{83A40BD3-1B82-4008-A7C2-028C0110325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65" name="23 CuadroTexto">
          <a:extLst>
            <a:ext uri="{FF2B5EF4-FFF2-40B4-BE49-F238E27FC236}">
              <a16:creationId xmlns="" xmlns:a16="http://schemas.microsoft.com/office/drawing/2014/main" id="{8C2EE2DC-A060-463E-A425-3E2CF248F65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66" name="24 CuadroTexto">
          <a:extLst>
            <a:ext uri="{FF2B5EF4-FFF2-40B4-BE49-F238E27FC236}">
              <a16:creationId xmlns="" xmlns:a16="http://schemas.microsoft.com/office/drawing/2014/main" id="{2494108A-F5B9-45B8-A206-DE2A3199AED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67" name="25 CuadroTexto">
          <a:extLst>
            <a:ext uri="{FF2B5EF4-FFF2-40B4-BE49-F238E27FC236}">
              <a16:creationId xmlns="" xmlns:a16="http://schemas.microsoft.com/office/drawing/2014/main" id="{3AD6C015-84C2-4B69-A4A8-4A87E8FEF2D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68" name="26 CuadroTexto">
          <a:extLst>
            <a:ext uri="{FF2B5EF4-FFF2-40B4-BE49-F238E27FC236}">
              <a16:creationId xmlns="" xmlns:a16="http://schemas.microsoft.com/office/drawing/2014/main" id="{FD315FC8-BB1E-4997-92B7-EE5BC3B96B1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69" name="27 CuadroTexto">
          <a:extLst>
            <a:ext uri="{FF2B5EF4-FFF2-40B4-BE49-F238E27FC236}">
              <a16:creationId xmlns="" xmlns:a16="http://schemas.microsoft.com/office/drawing/2014/main" id="{D8482670-4F3E-4385-BE7D-78C7C08FEEF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70" name="28 CuadroTexto">
          <a:extLst>
            <a:ext uri="{FF2B5EF4-FFF2-40B4-BE49-F238E27FC236}">
              <a16:creationId xmlns="" xmlns:a16="http://schemas.microsoft.com/office/drawing/2014/main" id="{13EFDDD5-7FB5-48D8-95FA-6615F35B625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71" name="29 CuadroTexto">
          <a:extLst>
            <a:ext uri="{FF2B5EF4-FFF2-40B4-BE49-F238E27FC236}">
              <a16:creationId xmlns="" xmlns:a16="http://schemas.microsoft.com/office/drawing/2014/main" id="{96E693DA-F642-4DDE-838B-615C3FAE408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72" name="30 CuadroTexto">
          <a:extLst>
            <a:ext uri="{FF2B5EF4-FFF2-40B4-BE49-F238E27FC236}">
              <a16:creationId xmlns="" xmlns:a16="http://schemas.microsoft.com/office/drawing/2014/main" id="{D3F43129-6566-46C7-A590-4F654437C8B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73" name="31 CuadroTexto">
          <a:extLst>
            <a:ext uri="{FF2B5EF4-FFF2-40B4-BE49-F238E27FC236}">
              <a16:creationId xmlns="" xmlns:a16="http://schemas.microsoft.com/office/drawing/2014/main" id="{310DB8F4-C8EF-477E-B9C8-89DC2EC6188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74" name="32 CuadroTexto">
          <a:extLst>
            <a:ext uri="{FF2B5EF4-FFF2-40B4-BE49-F238E27FC236}">
              <a16:creationId xmlns="" xmlns:a16="http://schemas.microsoft.com/office/drawing/2014/main" id="{40FEF61E-6898-453F-811F-3ED03EF096E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75" name="33 CuadroTexto">
          <a:extLst>
            <a:ext uri="{FF2B5EF4-FFF2-40B4-BE49-F238E27FC236}">
              <a16:creationId xmlns="" xmlns:a16="http://schemas.microsoft.com/office/drawing/2014/main" id="{75455F2A-6C8F-423E-8B6E-6D87D98DABD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76" name="34 CuadroTexto">
          <a:extLst>
            <a:ext uri="{FF2B5EF4-FFF2-40B4-BE49-F238E27FC236}">
              <a16:creationId xmlns="" xmlns:a16="http://schemas.microsoft.com/office/drawing/2014/main" id="{8949465A-E496-4BC9-AA36-F177BB22EDDE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77" name="35 CuadroTexto">
          <a:extLst>
            <a:ext uri="{FF2B5EF4-FFF2-40B4-BE49-F238E27FC236}">
              <a16:creationId xmlns="" xmlns:a16="http://schemas.microsoft.com/office/drawing/2014/main" id="{1774658C-8575-423F-B23A-CFDFC861635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78" name="36 CuadroTexto">
          <a:extLst>
            <a:ext uri="{FF2B5EF4-FFF2-40B4-BE49-F238E27FC236}">
              <a16:creationId xmlns="" xmlns:a16="http://schemas.microsoft.com/office/drawing/2014/main" id="{44587D5A-AA1D-46B5-9CCD-42B03A41F39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79" name="37 CuadroTexto">
          <a:extLst>
            <a:ext uri="{FF2B5EF4-FFF2-40B4-BE49-F238E27FC236}">
              <a16:creationId xmlns="" xmlns:a16="http://schemas.microsoft.com/office/drawing/2014/main" id="{55336755-0AA8-455D-B070-EAD9BB20B7F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80" name="38 CuadroTexto">
          <a:extLst>
            <a:ext uri="{FF2B5EF4-FFF2-40B4-BE49-F238E27FC236}">
              <a16:creationId xmlns="" xmlns:a16="http://schemas.microsoft.com/office/drawing/2014/main" id="{0C018246-579E-4368-A7EC-8F141E755B9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81" name="39 CuadroTexto">
          <a:extLst>
            <a:ext uri="{FF2B5EF4-FFF2-40B4-BE49-F238E27FC236}">
              <a16:creationId xmlns="" xmlns:a16="http://schemas.microsoft.com/office/drawing/2014/main" id="{1B7A9F86-4BD8-4A3C-ADBC-124A0DADC4A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82" name="40 CuadroTexto">
          <a:extLst>
            <a:ext uri="{FF2B5EF4-FFF2-40B4-BE49-F238E27FC236}">
              <a16:creationId xmlns="" xmlns:a16="http://schemas.microsoft.com/office/drawing/2014/main" id="{FC668C8B-2FED-46AE-9335-32A87927B447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83" name="41 CuadroTexto">
          <a:extLst>
            <a:ext uri="{FF2B5EF4-FFF2-40B4-BE49-F238E27FC236}">
              <a16:creationId xmlns="" xmlns:a16="http://schemas.microsoft.com/office/drawing/2014/main" id="{006CC6D0-7D22-43A4-B38E-FFEF9DD01B0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84" name="42 CuadroTexto">
          <a:extLst>
            <a:ext uri="{FF2B5EF4-FFF2-40B4-BE49-F238E27FC236}">
              <a16:creationId xmlns="" xmlns:a16="http://schemas.microsoft.com/office/drawing/2014/main" id="{02768164-BD20-4578-BE62-DD4317FF43B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85" name="43 CuadroTexto">
          <a:extLst>
            <a:ext uri="{FF2B5EF4-FFF2-40B4-BE49-F238E27FC236}">
              <a16:creationId xmlns="" xmlns:a16="http://schemas.microsoft.com/office/drawing/2014/main" id="{2681DF9D-58F9-47F2-AD99-E375C77F5E1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86" name="44 CuadroTexto">
          <a:extLst>
            <a:ext uri="{FF2B5EF4-FFF2-40B4-BE49-F238E27FC236}">
              <a16:creationId xmlns="" xmlns:a16="http://schemas.microsoft.com/office/drawing/2014/main" id="{FDB23E41-CAAA-44DB-9CB7-EAA1C28D174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87" name="45 CuadroTexto">
          <a:extLst>
            <a:ext uri="{FF2B5EF4-FFF2-40B4-BE49-F238E27FC236}">
              <a16:creationId xmlns="" xmlns:a16="http://schemas.microsoft.com/office/drawing/2014/main" id="{090EDB7B-6187-412D-AD8D-E565D0DDA4C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88" name="46 CuadroTexto">
          <a:extLst>
            <a:ext uri="{FF2B5EF4-FFF2-40B4-BE49-F238E27FC236}">
              <a16:creationId xmlns="" xmlns:a16="http://schemas.microsoft.com/office/drawing/2014/main" id="{A243E158-712D-44B8-B7EB-676DC62352E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89" name="47 CuadroTexto">
          <a:extLst>
            <a:ext uri="{FF2B5EF4-FFF2-40B4-BE49-F238E27FC236}">
              <a16:creationId xmlns="" xmlns:a16="http://schemas.microsoft.com/office/drawing/2014/main" id="{0B462165-CD2B-4D00-964B-0785B793BF0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90" name="48 CuadroTexto">
          <a:extLst>
            <a:ext uri="{FF2B5EF4-FFF2-40B4-BE49-F238E27FC236}">
              <a16:creationId xmlns="" xmlns:a16="http://schemas.microsoft.com/office/drawing/2014/main" id="{92988C1B-56B6-40FE-B4C1-05FD72961A5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91" name="49 CuadroTexto">
          <a:extLst>
            <a:ext uri="{FF2B5EF4-FFF2-40B4-BE49-F238E27FC236}">
              <a16:creationId xmlns="" xmlns:a16="http://schemas.microsoft.com/office/drawing/2014/main" id="{FAE0BE97-8CA6-4825-90F0-9C175A1DDE6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92" name="50 CuadroTexto">
          <a:extLst>
            <a:ext uri="{FF2B5EF4-FFF2-40B4-BE49-F238E27FC236}">
              <a16:creationId xmlns="" xmlns:a16="http://schemas.microsoft.com/office/drawing/2014/main" id="{F5D9D853-C652-46C2-B64E-029B9EA17FE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93" name="51 CuadroTexto">
          <a:extLst>
            <a:ext uri="{FF2B5EF4-FFF2-40B4-BE49-F238E27FC236}">
              <a16:creationId xmlns="" xmlns:a16="http://schemas.microsoft.com/office/drawing/2014/main" id="{C7CF3CD2-E69E-4042-B146-A9346A234A6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94" name="52 CuadroTexto">
          <a:extLst>
            <a:ext uri="{FF2B5EF4-FFF2-40B4-BE49-F238E27FC236}">
              <a16:creationId xmlns="" xmlns:a16="http://schemas.microsoft.com/office/drawing/2014/main" id="{A488D69F-380E-4750-9DB2-11D9FD0937CF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95" name="53 CuadroTexto">
          <a:extLst>
            <a:ext uri="{FF2B5EF4-FFF2-40B4-BE49-F238E27FC236}">
              <a16:creationId xmlns="" xmlns:a16="http://schemas.microsoft.com/office/drawing/2014/main" id="{3DD7F14A-1701-4A0C-9C09-06CFA57F316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96" name="54 CuadroTexto">
          <a:extLst>
            <a:ext uri="{FF2B5EF4-FFF2-40B4-BE49-F238E27FC236}">
              <a16:creationId xmlns="" xmlns:a16="http://schemas.microsoft.com/office/drawing/2014/main" id="{B92E4EE2-8941-4519-B9DA-24C0DD35A8D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97" name="55 CuadroTexto">
          <a:extLst>
            <a:ext uri="{FF2B5EF4-FFF2-40B4-BE49-F238E27FC236}">
              <a16:creationId xmlns="" xmlns:a16="http://schemas.microsoft.com/office/drawing/2014/main" id="{045AC45A-B2DA-46C5-8E8B-0782965723C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98" name="56 CuadroTexto">
          <a:extLst>
            <a:ext uri="{FF2B5EF4-FFF2-40B4-BE49-F238E27FC236}">
              <a16:creationId xmlns="" xmlns:a16="http://schemas.microsoft.com/office/drawing/2014/main" id="{B2C2A4FB-DFDA-4335-AF1A-180027ADFE06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299" name="57 CuadroTexto">
          <a:extLst>
            <a:ext uri="{FF2B5EF4-FFF2-40B4-BE49-F238E27FC236}">
              <a16:creationId xmlns="" xmlns:a16="http://schemas.microsoft.com/office/drawing/2014/main" id="{50F16DB8-A261-4AA5-BABC-EBF65DC156B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300" name="58 CuadroTexto">
          <a:extLst>
            <a:ext uri="{FF2B5EF4-FFF2-40B4-BE49-F238E27FC236}">
              <a16:creationId xmlns="" xmlns:a16="http://schemas.microsoft.com/office/drawing/2014/main" id="{EFA96F09-710A-4596-BE40-7237CADDEF75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301" name="59 CuadroTexto">
          <a:extLst>
            <a:ext uri="{FF2B5EF4-FFF2-40B4-BE49-F238E27FC236}">
              <a16:creationId xmlns="" xmlns:a16="http://schemas.microsoft.com/office/drawing/2014/main" id="{DF7FF068-D824-4DAE-AE2A-B821B6C7ECA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302" name="60 CuadroTexto">
          <a:extLst>
            <a:ext uri="{FF2B5EF4-FFF2-40B4-BE49-F238E27FC236}">
              <a16:creationId xmlns="" xmlns:a16="http://schemas.microsoft.com/office/drawing/2014/main" id="{1254C365-8872-4A23-A0A4-BC42B85E1B5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303" name="61 CuadroTexto">
          <a:extLst>
            <a:ext uri="{FF2B5EF4-FFF2-40B4-BE49-F238E27FC236}">
              <a16:creationId xmlns="" xmlns:a16="http://schemas.microsoft.com/office/drawing/2014/main" id="{4DE779E7-9CE5-48B0-89C3-138FD0644D3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304" name="62 CuadroTexto">
          <a:extLst>
            <a:ext uri="{FF2B5EF4-FFF2-40B4-BE49-F238E27FC236}">
              <a16:creationId xmlns="" xmlns:a16="http://schemas.microsoft.com/office/drawing/2014/main" id="{3686509B-5A5A-4D27-83C0-30F437372059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305" name="63 CuadroTexto">
          <a:extLst>
            <a:ext uri="{FF2B5EF4-FFF2-40B4-BE49-F238E27FC236}">
              <a16:creationId xmlns="" xmlns:a16="http://schemas.microsoft.com/office/drawing/2014/main" id="{C193655A-AE7E-4B53-9F52-922C6D8CFCA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306" name="64 CuadroTexto">
          <a:extLst>
            <a:ext uri="{FF2B5EF4-FFF2-40B4-BE49-F238E27FC236}">
              <a16:creationId xmlns="" xmlns:a16="http://schemas.microsoft.com/office/drawing/2014/main" id="{90E35134-9BF2-4403-BC86-2AAA2338D3F4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307" name="65 CuadroTexto">
          <a:extLst>
            <a:ext uri="{FF2B5EF4-FFF2-40B4-BE49-F238E27FC236}">
              <a16:creationId xmlns="" xmlns:a16="http://schemas.microsoft.com/office/drawing/2014/main" id="{6EC3D303-3670-47E4-9B0F-A8FC101B4153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308" name="66 CuadroTexto">
          <a:extLst>
            <a:ext uri="{FF2B5EF4-FFF2-40B4-BE49-F238E27FC236}">
              <a16:creationId xmlns="" xmlns:a16="http://schemas.microsoft.com/office/drawing/2014/main" id="{557037A4-176F-434E-A5FF-8766E27180EA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309" name="67 CuadroTexto">
          <a:extLst>
            <a:ext uri="{FF2B5EF4-FFF2-40B4-BE49-F238E27FC236}">
              <a16:creationId xmlns="" xmlns:a16="http://schemas.microsoft.com/office/drawing/2014/main" id="{AC2124E5-C567-4BA0-997B-B6A08E657338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310" name="68 CuadroTexto">
          <a:extLst>
            <a:ext uri="{FF2B5EF4-FFF2-40B4-BE49-F238E27FC236}">
              <a16:creationId xmlns="" xmlns:a16="http://schemas.microsoft.com/office/drawing/2014/main" id="{0005683D-CEC6-4454-B530-FB412E21F502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311" name="69 CuadroTexto">
          <a:extLst>
            <a:ext uri="{FF2B5EF4-FFF2-40B4-BE49-F238E27FC236}">
              <a16:creationId xmlns="" xmlns:a16="http://schemas.microsoft.com/office/drawing/2014/main" id="{40C82D4B-9C0E-4C02-87B7-28B739A1F0D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312" name="70 CuadroTexto">
          <a:extLst>
            <a:ext uri="{FF2B5EF4-FFF2-40B4-BE49-F238E27FC236}">
              <a16:creationId xmlns="" xmlns:a16="http://schemas.microsoft.com/office/drawing/2014/main" id="{EA509F43-8D17-4706-8227-ED0A78C5961B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313" name="71 CuadroTexto">
          <a:extLst>
            <a:ext uri="{FF2B5EF4-FFF2-40B4-BE49-F238E27FC236}">
              <a16:creationId xmlns="" xmlns:a16="http://schemas.microsoft.com/office/drawing/2014/main" id="{17FF2765-02C7-4746-B0BB-52A5BC5D3B1C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314" name="72 CuadroTexto">
          <a:extLst>
            <a:ext uri="{FF2B5EF4-FFF2-40B4-BE49-F238E27FC236}">
              <a16:creationId xmlns="" xmlns:a16="http://schemas.microsoft.com/office/drawing/2014/main" id="{02A5F592-A003-4F22-BC18-5EDCF3131490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315" name="73 CuadroTexto">
          <a:extLst>
            <a:ext uri="{FF2B5EF4-FFF2-40B4-BE49-F238E27FC236}">
              <a16:creationId xmlns="" xmlns:a16="http://schemas.microsoft.com/office/drawing/2014/main" id="{669BCCAB-182A-4FFA-8A5A-41099D3C288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316" name="74 CuadroTexto">
          <a:extLst>
            <a:ext uri="{FF2B5EF4-FFF2-40B4-BE49-F238E27FC236}">
              <a16:creationId xmlns="" xmlns:a16="http://schemas.microsoft.com/office/drawing/2014/main" id="{C5C61F78-9B03-4E01-9E52-D11807E53661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64</xdr:row>
      <xdr:rowOff>0</xdr:rowOff>
    </xdr:from>
    <xdr:ext cx="184731" cy="264560"/>
    <xdr:sp macro="" textlink="">
      <xdr:nvSpPr>
        <xdr:cNvPr id="1317" name="75 CuadroTexto">
          <a:extLst>
            <a:ext uri="{FF2B5EF4-FFF2-40B4-BE49-F238E27FC236}">
              <a16:creationId xmlns="" xmlns:a16="http://schemas.microsoft.com/office/drawing/2014/main" id="{7D83265E-73DA-4099-9776-8DC96F35CB4D}"/>
            </a:ext>
          </a:extLst>
        </xdr:cNvPr>
        <xdr:cNvSpPr txBox="1"/>
      </xdr:nvSpPr>
      <xdr:spPr>
        <a:xfrm>
          <a:off x="3164052" y="1927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18" name="3 CuadroTexto">
          <a:extLst>
            <a:ext uri="{FF2B5EF4-FFF2-40B4-BE49-F238E27FC236}">
              <a16:creationId xmlns="" xmlns:a16="http://schemas.microsoft.com/office/drawing/2014/main" id="{3FE07E08-DB3F-46CA-A2D5-6102CB291B0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19" name="4 CuadroTexto">
          <a:extLst>
            <a:ext uri="{FF2B5EF4-FFF2-40B4-BE49-F238E27FC236}">
              <a16:creationId xmlns="" xmlns:a16="http://schemas.microsoft.com/office/drawing/2014/main" id="{1E3D22DD-71F4-45F2-9B36-291DCB9CF95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20" name="5 CuadroTexto">
          <a:extLst>
            <a:ext uri="{FF2B5EF4-FFF2-40B4-BE49-F238E27FC236}">
              <a16:creationId xmlns="" xmlns:a16="http://schemas.microsoft.com/office/drawing/2014/main" id="{E1240CDA-FD0E-40A8-AE50-39D6B0003AE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21" name="6 CuadroTexto">
          <a:extLst>
            <a:ext uri="{FF2B5EF4-FFF2-40B4-BE49-F238E27FC236}">
              <a16:creationId xmlns="" xmlns:a16="http://schemas.microsoft.com/office/drawing/2014/main" id="{232E1EFE-B9DC-467E-8020-B6317C8F1E7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22" name="7 CuadroTexto">
          <a:extLst>
            <a:ext uri="{FF2B5EF4-FFF2-40B4-BE49-F238E27FC236}">
              <a16:creationId xmlns="" xmlns:a16="http://schemas.microsoft.com/office/drawing/2014/main" id="{FAFD5AF2-D7CE-400E-8EB1-C0231A46BD1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23" name="8 CuadroTexto">
          <a:extLst>
            <a:ext uri="{FF2B5EF4-FFF2-40B4-BE49-F238E27FC236}">
              <a16:creationId xmlns="" xmlns:a16="http://schemas.microsoft.com/office/drawing/2014/main" id="{A4D5C4BB-BA8A-455E-8B9A-B5C1CBE7BAA1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24" name="9 CuadroTexto">
          <a:extLst>
            <a:ext uri="{FF2B5EF4-FFF2-40B4-BE49-F238E27FC236}">
              <a16:creationId xmlns="" xmlns:a16="http://schemas.microsoft.com/office/drawing/2014/main" id="{4762DD4E-AA2E-447A-A0DD-E6D7CBE5ADC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25" name="10 CuadroTexto">
          <a:extLst>
            <a:ext uri="{FF2B5EF4-FFF2-40B4-BE49-F238E27FC236}">
              <a16:creationId xmlns="" xmlns:a16="http://schemas.microsoft.com/office/drawing/2014/main" id="{AF5EF886-EE57-47D6-AE08-DDE72613304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26" name="11 CuadroTexto">
          <a:extLst>
            <a:ext uri="{FF2B5EF4-FFF2-40B4-BE49-F238E27FC236}">
              <a16:creationId xmlns="" xmlns:a16="http://schemas.microsoft.com/office/drawing/2014/main" id="{A2296E42-24E9-4B2B-A0AB-EEEF0F4ED08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27" name="12 CuadroTexto">
          <a:extLst>
            <a:ext uri="{FF2B5EF4-FFF2-40B4-BE49-F238E27FC236}">
              <a16:creationId xmlns="" xmlns:a16="http://schemas.microsoft.com/office/drawing/2014/main" id="{625B0BDE-1100-4DEE-B9A8-DC0F683C465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28" name="13 CuadroTexto">
          <a:extLst>
            <a:ext uri="{FF2B5EF4-FFF2-40B4-BE49-F238E27FC236}">
              <a16:creationId xmlns="" xmlns:a16="http://schemas.microsoft.com/office/drawing/2014/main" id="{0E04D154-0AF0-4E43-ACD2-68EEF980411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29" name="14 CuadroTexto">
          <a:extLst>
            <a:ext uri="{FF2B5EF4-FFF2-40B4-BE49-F238E27FC236}">
              <a16:creationId xmlns="" xmlns:a16="http://schemas.microsoft.com/office/drawing/2014/main" id="{7BC06F4E-6A8D-4D67-B79F-CF4F3240C60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30" name="15 CuadroTexto">
          <a:extLst>
            <a:ext uri="{FF2B5EF4-FFF2-40B4-BE49-F238E27FC236}">
              <a16:creationId xmlns="" xmlns:a16="http://schemas.microsoft.com/office/drawing/2014/main" id="{F9D81348-AA1A-424B-AC40-562A7047BF93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31" name="16 CuadroTexto">
          <a:extLst>
            <a:ext uri="{FF2B5EF4-FFF2-40B4-BE49-F238E27FC236}">
              <a16:creationId xmlns="" xmlns:a16="http://schemas.microsoft.com/office/drawing/2014/main" id="{83572A5D-0479-4FFC-A272-214591DD8BD3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32" name="17 CuadroTexto">
          <a:extLst>
            <a:ext uri="{FF2B5EF4-FFF2-40B4-BE49-F238E27FC236}">
              <a16:creationId xmlns="" xmlns:a16="http://schemas.microsoft.com/office/drawing/2014/main" id="{F4F8F5CF-B59A-4C09-B6AF-5C56E1A1620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33" name="18 CuadroTexto">
          <a:extLst>
            <a:ext uri="{FF2B5EF4-FFF2-40B4-BE49-F238E27FC236}">
              <a16:creationId xmlns="" xmlns:a16="http://schemas.microsoft.com/office/drawing/2014/main" id="{ACCD4949-AA1A-46C5-B068-BB7808205C7C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34" name="19 CuadroTexto">
          <a:extLst>
            <a:ext uri="{FF2B5EF4-FFF2-40B4-BE49-F238E27FC236}">
              <a16:creationId xmlns="" xmlns:a16="http://schemas.microsoft.com/office/drawing/2014/main" id="{11343811-CAC1-4CB3-AF34-496956E851D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35" name="20 CuadroTexto">
          <a:extLst>
            <a:ext uri="{FF2B5EF4-FFF2-40B4-BE49-F238E27FC236}">
              <a16:creationId xmlns="" xmlns:a16="http://schemas.microsoft.com/office/drawing/2014/main" id="{E2648C8C-4D1F-4B37-9E72-AE575A20E6B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36" name="21 CuadroTexto">
          <a:extLst>
            <a:ext uri="{FF2B5EF4-FFF2-40B4-BE49-F238E27FC236}">
              <a16:creationId xmlns="" xmlns:a16="http://schemas.microsoft.com/office/drawing/2014/main" id="{FB6E7120-F4FF-432E-9B9A-38C28CC8C27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37" name="22 CuadroTexto">
          <a:extLst>
            <a:ext uri="{FF2B5EF4-FFF2-40B4-BE49-F238E27FC236}">
              <a16:creationId xmlns="" xmlns:a16="http://schemas.microsoft.com/office/drawing/2014/main" id="{2B433E30-92C6-4906-9FC5-F065F688F381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38" name="23 CuadroTexto">
          <a:extLst>
            <a:ext uri="{FF2B5EF4-FFF2-40B4-BE49-F238E27FC236}">
              <a16:creationId xmlns="" xmlns:a16="http://schemas.microsoft.com/office/drawing/2014/main" id="{01D38531-1791-48D1-8175-630657E2575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39" name="24 CuadroTexto">
          <a:extLst>
            <a:ext uri="{FF2B5EF4-FFF2-40B4-BE49-F238E27FC236}">
              <a16:creationId xmlns="" xmlns:a16="http://schemas.microsoft.com/office/drawing/2014/main" id="{C2311756-51C8-439B-8916-1B78DBE66F2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40" name="25 CuadroTexto">
          <a:extLst>
            <a:ext uri="{FF2B5EF4-FFF2-40B4-BE49-F238E27FC236}">
              <a16:creationId xmlns="" xmlns:a16="http://schemas.microsoft.com/office/drawing/2014/main" id="{D442E555-C9C9-4539-9972-44FF315342B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41" name="26 CuadroTexto">
          <a:extLst>
            <a:ext uri="{FF2B5EF4-FFF2-40B4-BE49-F238E27FC236}">
              <a16:creationId xmlns="" xmlns:a16="http://schemas.microsoft.com/office/drawing/2014/main" id="{59AB0DEB-2072-402B-977F-5C7672DFF4D3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42" name="27 CuadroTexto">
          <a:extLst>
            <a:ext uri="{FF2B5EF4-FFF2-40B4-BE49-F238E27FC236}">
              <a16:creationId xmlns="" xmlns:a16="http://schemas.microsoft.com/office/drawing/2014/main" id="{22BD3C8F-FED3-44FE-A32D-E24C8CD69B0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43" name="28 CuadroTexto">
          <a:extLst>
            <a:ext uri="{FF2B5EF4-FFF2-40B4-BE49-F238E27FC236}">
              <a16:creationId xmlns="" xmlns:a16="http://schemas.microsoft.com/office/drawing/2014/main" id="{D7CEDB23-C517-4FDE-A63B-91D34ABCDAD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44" name="29 CuadroTexto">
          <a:extLst>
            <a:ext uri="{FF2B5EF4-FFF2-40B4-BE49-F238E27FC236}">
              <a16:creationId xmlns="" xmlns:a16="http://schemas.microsoft.com/office/drawing/2014/main" id="{5564CFBC-746B-4EEA-B739-278A7F5B4F7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45" name="30 CuadroTexto">
          <a:extLst>
            <a:ext uri="{FF2B5EF4-FFF2-40B4-BE49-F238E27FC236}">
              <a16:creationId xmlns="" xmlns:a16="http://schemas.microsoft.com/office/drawing/2014/main" id="{459647E4-078F-4638-9850-7B3B11F25A13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46" name="31 CuadroTexto">
          <a:extLst>
            <a:ext uri="{FF2B5EF4-FFF2-40B4-BE49-F238E27FC236}">
              <a16:creationId xmlns="" xmlns:a16="http://schemas.microsoft.com/office/drawing/2014/main" id="{0F03F182-C338-4244-A103-8AB57384FF5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47" name="32 CuadroTexto">
          <a:extLst>
            <a:ext uri="{FF2B5EF4-FFF2-40B4-BE49-F238E27FC236}">
              <a16:creationId xmlns="" xmlns:a16="http://schemas.microsoft.com/office/drawing/2014/main" id="{582D9926-4EC2-48AB-BEBB-4847B1F8FBE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48" name="33 CuadroTexto">
          <a:extLst>
            <a:ext uri="{FF2B5EF4-FFF2-40B4-BE49-F238E27FC236}">
              <a16:creationId xmlns="" xmlns:a16="http://schemas.microsoft.com/office/drawing/2014/main" id="{065123D1-1FCD-4D07-92CD-02C956CC7E71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49" name="34 CuadroTexto">
          <a:extLst>
            <a:ext uri="{FF2B5EF4-FFF2-40B4-BE49-F238E27FC236}">
              <a16:creationId xmlns="" xmlns:a16="http://schemas.microsoft.com/office/drawing/2014/main" id="{B4E5AB2C-4A40-46C0-92F9-F067A66C726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50" name="35 CuadroTexto">
          <a:extLst>
            <a:ext uri="{FF2B5EF4-FFF2-40B4-BE49-F238E27FC236}">
              <a16:creationId xmlns="" xmlns:a16="http://schemas.microsoft.com/office/drawing/2014/main" id="{303C084C-6B00-4290-8F96-B8E899972B2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51" name="36 CuadroTexto">
          <a:extLst>
            <a:ext uri="{FF2B5EF4-FFF2-40B4-BE49-F238E27FC236}">
              <a16:creationId xmlns="" xmlns:a16="http://schemas.microsoft.com/office/drawing/2014/main" id="{68A15440-A63C-4D0A-84C8-92D2A599B91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52" name="37 CuadroTexto">
          <a:extLst>
            <a:ext uri="{FF2B5EF4-FFF2-40B4-BE49-F238E27FC236}">
              <a16:creationId xmlns="" xmlns:a16="http://schemas.microsoft.com/office/drawing/2014/main" id="{5C5A7316-43F0-4903-A418-FB62454BD7E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53" name="38 CuadroTexto">
          <a:extLst>
            <a:ext uri="{FF2B5EF4-FFF2-40B4-BE49-F238E27FC236}">
              <a16:creationId xmlns="" xmlns:a16="http://schemas.microsoft.com/office/drawing/2014/main" id="{C003D545-F3EB-43A6-B6D3-160043ED6BF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54" name="39 CuadroTexto">
          <a:extLst>
            <a:ext uri="{FF2B5EF4-FFF2-40B4-BE49-F238E27FC236}">
              <a16:creationId xmlns="" xmlns:a16="http://schemas.microsoft.com/office/drawing/2014/main" id="{C823D567-3999-4130-890F-3252679C3B3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55" name="40 CuadroTexto">
          <a:extLst>
            <a:ext uri="{FF2B5EF4-FFF2-40B4-BE49-F238E27FC236}">
              <a16:creationId xmlns="" xmlns:a16="http://schemas.microsoft.com/office/drawing/2014/main" id="{22BA632A-CE4E-4282-9C4A-EA9BE9309CC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56" name="41 CuadroTexto">
          <a:extLst>
            <a:ext uri="{FF2B5EF4-FFF2-40B4-BE49-F238E27FC236}">
              <a16:creationId xmlns="" xmlns:a16="http://schemas.microsoft.com/office/drawing/2014/main" id="{898C1494-BDBB-4A20-ACF8-BF279F9B4E8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57" name="42 CuadroTexto">
          <a:extLst>
            <a:ext uri="{FF2B5EF4-FFF2-40B4-BE49-F238E27FC236}">
              <a16:creationId xmlns="" xmlns:a16="http://schemas.microsoft.com/office/drawing/2014/main" id="{ED25C711-680A-4D24-B31D-DBE74826FCD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58" name="43 CuadroTexto">
          <a:extLst>
            <a:ext uri="{FF2B5EF4-FFF2-40B4-BE49-F238E27FC236}">
              <a16:creationId xmlns="" xmlns:a16="http://schemas.microsoft.com/office/drawing/2014/main" id="{187EBF25-67F7-4B8B-BEF6-332F630D119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59" name="44 CuadroTexto">
          <a:extLst>
            <a:ext uri="{FF2B5EF4-FFF2-40B4-BE49-F238E27FC236}">
              <a16:creationId xmlns="" xmlns:a16="http://schemas.microsoft.com/office/drawing/2014/main" id="{35983D43-0181-47FB-B4E7-5C985D832BB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60" name="45 CuadroTexto">
          <a:extLst>
            <a:ext uri="{FF2B5EF4-FFF2-40B4-BE49-F238E27FC236}">
              <a16:creationId xmlns="" xmlns:a16="http://schemas.microsoft.com/office/drawing/2014/main" id="{4474E150-E561-4BD3-8E2B-E03DC7E1C76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61" name="46 CuadroTexto">
          <a:extLst>
            <a:ext uri="{FF2B5EF4-FFF2-40B4-BE49-F238E27FC236}">
              <a16:creationId xmlns="" xmlns:a16="http://schemas.microsoft.com/office/drawing/2014/main" id="{2909DF3F-C4B2-417C-A427-4F513934431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62" name="47 CuadroTexto">
          <a:extLst>
            <a:ext uri="{FF2B5EF4-FFF2-40B4-BE49-F238E27FC236}">
              <a16:creationId xmlns="" xmlns:a16="http://schemas.microsoft.com/office/drawing/2014/main" id="{1BAE5867-A63A-4A3F-A4D1-666D242D190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63" name="48 CuadroTexto">
          <a:extLst>
            <a:ext uri="{FF2B5EF4-FFF2-40B4-BE49-F238E27FC236}">
              <a16:creationId xmlns="" xmlns:a16="http://schemas.microsoft.com/office/drawing/2014/main" id="{36A491EE-80BE-43B5-ACF0-A3EFC7710FA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64" name="49 CuadroTexto">
          <a:extLst>
            <a:ext uri="{FF2B5EF4-FFF2-40B4-BE49-F238E27FC236}">
              <a16:creationId xmlns="" xmlns:a16="http://schemas.microsoft.com/office/drawing/2014/main" id="{9D1ED465-77B4-4E42-8D47-C44FB0DA72C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65" name="50 CuadroTexto">
          <a:extLst>
            <a:ext uri="{FF2B5EF4-FFF2-40B4-BE49-F238E27FC236}">
              <a16:creationId xmlns="" xmlns:a16="http://schemas.microsoft.com/office/drawing/2014/main" id="{7EF6D614-D3D9-40B5-8F28-3B1320F997F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66" name="51 CuadroTexto">
          <a:extLst>
            <a:ext uri="{FF2B5EF4-FFF2-40B4-BE49-F238E27FC236}">
              <a16:creationId xmlns="" xmlns:a16="http://schemas.microsoft.com/office/drawing/2014/main" id="{6005B3D5-FC99-4108-81EB-F7C29678F8B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67" name="52 CuadroTexto">
          <a:extLst>
            <a:ext uri="{FF2B5EF4-FFF2-40B4-BE49-F238E27FC236}">
              <a16:creationId xmlns="" xmlns:a16="http://schemas.microsoft.com/office/drawing/2014/main" id="{8383C36E-25D2-4F1A-9D0D-3F5E382AB1F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68" name="53 CuadroTexto">
          <a:extLst>
            <a:ext uri="{FF2B5EF4-FFF2-40B4-BE49-F238E27FC236}">
              <a16:creationId xmlns="" xmlns:a16="http://schemas.microsoft.com/office/drawing/2014/main" id="{9DE22DA2-0669-42A8-914F-3CC58A150E5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69" name="54 CuadroTexto">
          <a:extLst>
            <a:ext uri="{FF2B5EF4-FFF2-40B4-BE49-F238E27FC236}">
              <a16:creationId xmlns="" xmlns:a16="http://schemas.microsoft.com/office/drawing/2014/main" id="{84AEEFAB-E58C-4DCD-8AD9-C73804C9FD1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70" name="55 CuadroTexto">
          <a:extLst>
            <a:ext uri="{FF2B5EF4-FFF2-40B4-BE49-F238E27FC236}">
              <a16:creationId xmlns="" xmlns:a16="http://schemas.microsoft.com/office/drawing/2014/main" id="{FAE146F9-886C-4A01-81C9-01C938AC55F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71" name="56 CuadroTexto">
          <a:extLst>
            <a:ext uri="{FF2B5EF4-FFF2-40B4-BE49-F238E27FC236}">
              <a16:creationId xmlns="" xmlns:a16="http://schemas.microsoft.com/office/drawing/2014/main" id="{151360F8-EC81-46EE-95E0-9FA77D2CF37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72" name="57 CuadroTexto">
          <a:extLst>
            <a:ext uri="{FF2B5EF4-FFF2-40B4-BE49-F238E27FC236}">
              <a16:creationId xmlns="" xmlns:a16="http://schemas.microsoft.com/office/drawing/2014/main" id="{433497CA-7E94-4318-87BE-35431790BCF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73" name="58 CuadroTexto">
          <a:extLst>
            <a:ext uri="{FF2B5EF4-FFF2-40B4-BE49-F238E27FC236}">
              <a16:creationId xmlns="" xmlns:a16="http://schemas.microsoft.com/office/drawing/2014/main" id="{E3FCB9CE-0C85-4B87-839E-E7D12211B7A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74" name="59 CuadroTexto">
          <a:extLst>
            <a:ext uri="{FF2B5EF4-FFF2-40B4-BE49-F238E27FC236}">
              <a16:creationId xmlns="" xmlns:a16="http://schemas.microsoft.com/office/drawing/2014/main" id="{1E04A48D-1A28-410E-A388-8CDBDAF174C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75" name="60 CuadroTexto">
          <a:extLst>
            <a:ext uri="{FF2B5EF4-FFF2-40B4-BE49-F238E27FC236}">
              <a16:creationId xmlns="" xmlns:a16="http://schemas.microsoft.com/office/drawing/2014/main" id="{D6BCDA36-7460-4040-8FD8-74A5E553C53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76" name="61 CuadroTexto">
          <a:extLst>
            <a:ext uri="{FF2B5EF4-FFF2-40B4-BE49-F238E27FC236}">
              <a16:creationId xmlns="" xmlns:a16="http://schemas.microsoft.com/office/drawing/2014/main" id="{D4A7AB59-5C10-4BC2-9C71-6564E36A278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77" name="62 CuadroTexto">
          <a:extLst>
            <a:ext uri="{FF2B5EF4-FFF2-40B4-BE49-F238E27FC236}">
              <a16:creationId xmlns="" xmlns:a16="http://schemas.microsoft.com/office/drawing/2014/main" id="{DA152110-8916-43E5-B010-759D7B2CA23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78" name="63 CuadroTexto">
          <a:extLst>
            <a:ext uri="{FF2B5EF4-FFF2-40B4-BE49-F238E27FC236}">
              <a16:creationId xmlns="" xmlns:a16="http://schemas.microsoft.com/office/drawing/2014/main" id="{BB6A9923-FDF6-4A8A-9E9B-5E4D9A7CBC5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79" name="64 CuadroTexto">
          <a:extLst>
            <a:ext uri="{FF2B5EF4-FFF2-40B4-BE49-F238E27FC236}">
              <a16:creationId xmlns="" xmlns:a16="http://schemas.microsoft.com/office/drawing/2014/main" id="{BCB431B7-6313-4402-BF2D-2F1413A771E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80" name="65 CuadroTexto">
          <a:extLst>
            <a:ext uri="{FF2B5EF4-FFF2-40B4-BE49-F238E27FC236}">
              <a16:creationId xmlns="" xmlns:a16="http://schemas.microsoft.com/office/drawing/2014/main" id="{55272DEA-7D09-4289-9EBF-0C732895D7CC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81" name="66 CuadroTexto">
          <a:extLst>
            <a:ext uri="{FF2B5EF4-FFF2-40B4-BE49-F238E27FC236}">
              <a16:creationId xmlns="" xmlns:a16="http://schemas.microsoft.com/office/drawing/2014/main" id="{342AF5D7-4834-4512-8052-6A994727B8F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82" name="67 CuadroTexto">
          <a:extLst>
            <a:ext uri="{FF2B5EF4-FFF2-40B4-BE49-F238E27FC236}">
              <a16:creationId xmlns="" xmlns:a16="http://schemas.microsoft.com/office/drawing/2014/main" id="{9D882F50-1950-4443-B104-EC96FA719A8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83" name="68 CuadroTexto">
          <a:extLst>
            <a:ext uri="{FF2B5EF4-FFF2-40B4-BE49-F238E27FC236}">
              <a16:creationId xmlns="" xmlns:a16="http://schemas.microsoft.com/office/drawing/2014/main" id="{8524E5FB-1FAD-4B5B-83A3-39B191C711CC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84" name="69 CuadroTexto">
          <a:extLst>
            <a:ext uri="{FF2B5EF4-FFF2-40B4-BE49-F238E27FC236}">
              <a16:creationId xmlns="" xmlns:a16="http://schemas.microsoft.com/office/drawing/2014/main" id="{0F09B87C-6D9F-48A6-B1A8-219B1460AE0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85" name="70 CuadroTexto">
          <a:extLst>
            <a:ext uri="{FF2B5EF4-FFF2-40B4-BE49-F238E27FC236}">
              <a16:creationId xmlns="" xmlns:a16="http://schemas.microsoft.com/office/drawing/2014/main" id="{242F3351-9E65-4824-9E21-6DB78430632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86" name="71 CuadroTexto">
          <a:extLst>
            <a:ext uri="{FF2B5EF4-FFF2-40B4-BE49-F238E27FC236}">
              <a16:creationId xmlns="" xmlns:a16="http://schemas.microsoft.com/office/drawing/2014/main" id="{3AF296AC-2DC5-4A2A-A9E2-971534E2F9F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87" name="72 CuadroTexto">
          <a:extLst>
            <a:ext uri="{FF2B5EF4-FFF2-40B4-BE49-F238E27FC236}">
              <a16:creationId xmlns="" xmlns:a16="http://schemas.microsoft.com/office/drawing/2014/main" id="{26CFA9CB-C887-42DA-88C5-49E55E5C8FB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88" name="73 CuadroTexto">
          <a:extLst>
            <a:ext uri="{FF2B5EF4-FFF2-40B4-BE49-F238E27FC236}">
              <a16:creationId xmlns="" xmlns:a16="http://schemas.microsoft.com/office/drawing/2014/main" id="{89826AE2-5CBA-4148-B277-BD6E5CF0CCD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89" name="74 CuadroTexto">
          <a:extLst>
            <a:ext uri="{FF2B5EF4-FFF2-40B4-BE49-F238E27FC236}">
              <a16:creationId xmlns="" xmlns:a16="http://schemas.microsoft.com/office/drawing/2014/main" id="{C5C00727-EAB4-4B06-A130-76D4799A62E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82</xdr:row>
      <xdr:rowOff>0</xdr:rowOff>
    </xdr:from>
    <xdr:ext cx="184731" cy="264560"/>
    <xdr:sp macro="" textlink="">
      <xdr:nvSpPr>
        <xdr:cNvPr id="1390" name="75 CuadroTexto">
          <a:extLst>
            <a:ext uri="{FF2B5EF4-FFF2-40B4-BE49-F238E27FC236}">
              <a16:creationId xmlns="" xmlns:a16="http://schemas.microsoft.com/office/drawing/2014/main" id="{96BBA885-0951-4C5D-9DD3-CB6CAC40A5F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391" name="3 CuadroTexto">
          <a:extLst>
            <a:ext uri="{FF2B5EF4-FFF2-40B4-BE49-F238E27FC236}">
              <a16:creationId xmlns="" xmlns:a16="http://schemas.microsoft.com/office/drawing/2014/main" id="{1CC0239E-8F67-4D09-9C50-0C742C1EA56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392" name="4 CuadroTexto">
          <a:extLst>
            <a:ext uri="{FF2B5EF4-FFF2-40B4-BE49-F238E27FC236}">
              <a16:creationId xmlns="" xmlns:a16="http://schemas.microsoft.com/office/drawing/2014/main" id="{11DD322B-2269-47CC-B8D5-D6228F0DB23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393" name="5 CuadroTexto">
          <a:extLst>
            <a:ext uri="{FF2B5EF4-FFF2-40B4-BE49-F238E27FC236}">
              <a16:creationId xmlns="" xmlns:a16="http://schemas.microsoft.com/office/drawing/2014/main" id="{D2C9EA50-1766-4102-8DB9-76299AB09B0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394" name="6 CuadroTexto">
          <a:extLst>
            <a:ext uri="{FF2B5EF4-FFF2-40B4-BE49-F238E27FC236}">
              <a16:creationId xmlns="" xmlns:a16="http://schemas.microsoft.com/office/drawing/2014/main" id="{51AB8013-E518-4132-BEAB-3906662DF8A1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395" name="7 CuadroTexto">
          <a:extLst>
            <a:ext uri="{FF2B5EF4-FFF2-40B4-BE49-F238E27FC236}">
              <a16:creationId xmlns="" xmlns:a16="http://schemas.microsoft.com/office/drawing/2014/main" id="{06A2C169-D4E0-41CA-9749-1D00199B1F4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396" name="8 CuadroTexto">
          <a:extLst>
            <a:ext uri="{FF2B5EF4-FFF2-40B4-BE49-F238E27FC236}">
              <a16:creationId xmlns="" xmlns:a16="http://schemas.microsoft.com/office/drawing/2014/main" id="{9A6EF8E3-A6B6-4DD8-A5E2-CD35526B468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397" name="9 CuadroTexto">
          <a:extLst>
            <a:ext uri="{FF2B5EF4-FFF2-40B4-BE49-F238E27FC236}">
              <a16:creationId xmlns="" xmlns:a16="http://schemas.microsoft.com/office/drawing/2014/main" id="{65030577-BBE3-4C77-BE6F-4513DE33F06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398" name="10 CuadroTexto">
          <a:extLst>
            <a:ext uri="{FF2B5EF4-FFF2-40B4-BE49-F238E27FC236}">
              <a16:creationId xmlns="" xmlns:a16="http://schemas.microsoft.com/office/drawing/2014/main" id="{206D24A3-BF83-452C-B0F2-ACC3C4B3A5B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399" name="11 CuadroTexto">
          <a:extLst>
            <a:ext uri="{FF2B5EF4-FFF2-40B4-BE49-F238E27FC236}">
              <a16:creationId xmlns="" xmlns:a16="http://schemas.microsoft.com/office/drawing/2014/main" id="{783BF98E-9A1B-49D3-84EB-1C3D3F02A3C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00" name="12 CuadroTexto">
          <a:extLst>
            <a:ext uri="{FF2B5EF4-FFF2-40B4-BE49-F238E27FC236}">
              <a16:creationId xmlns="" xmlns:a16="http://schemas.microsoft.com/office/drawing/2014/main" id="{4CDAFCB6-BA04-4159-8470-3A1D322145E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01" name="13 CuadroTexto">
          <a:extLst>
            <a:ext uri="{FF2B5EF4-FFF2-40B4-BE49-F238E27FC236}">
              <a16:creationId xmlns="" xmlns:a16="http://schemas.microsoft.com/office/drawing/2014/main" id="{29556070-37CC-4590-8CC8-84C2D160A06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02" name="14 CuadroTexto">
          <a:extLst>
            <a:ext uri="{FF2B5EF4-FFF2-40B4-BE49-F238E27FC236}">
              <a16:creationId xmlns="" xmlns:a16="http://schemas.microsoft.com/office/drawing/2014/main" id="{67DF3E15-B270-4AFE-A73F-239CD2F4CE3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03" name="15 CuadroTexto">
          <a:extLst>
            <a:ext uri="{FF2B5EF4-FFF2-40B4-BE49-F238E27FC236}">
              <a16:creationId xmlns="" xmlns:a16="http://schemas.microsoft.com/office/drawing/2014/main" id="{20F8880A-C83A-4CE4-A37C-90C99630926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04" name="16 CuadroTexto">
          <a:extLst>
            <a:ext uri="{FF2B5EF4-FFF2-40B4-BE49-F238E27FC236}">
              <a16:creationId xmlns="" xmlns:a16="http://schemas.microsoft.com/office/drawing/2014/main" id="{346A37E1-2911-46EF-BF57-0CF18C52D18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05" name="17 CuadroTexto">
          <a:extLst>
            <a:ext uri="{FF2B5EF4-FFF2-40B4-BE49-F238E27FC236}">
              <a16:creationId xmlns="" xmlns:a16="http://schemas.microsoft.com/office/drawing/2014/main" id="{10DA7AB1-35D6-450D-819A-5A9A21224CB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06" name="18 CuadroTexto">
          <a:extLst>
            <a:ext uri="{FF2B5EF4-FFF2-40B4-BE49-F238E27FC236}">
              <a16:creationId xmlns="" xmlns:a16="http://schemas.microsoft.com/office/drawing/2014/main" id="{5E2C496E-378D-4D76-97D9-9895695760C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07" name="19 CuadroTexto">
          <a:extLst>
            <a:ext uri="{FF2B5EF4-FFF2-40B4-BE49-F238E27FC236}">
              <a16:creationId xmlns="" xmlns:a16="http://schemas.microsoft.com/office/drawing/2014/main" id="{16EEAE65-D972-4FC7-A00C-1A3C1F829C63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08" name="20 CuadroTexto">
          <a:extLst>
            <a:ext uri="{FF2B5EF4-FFF2-40B4-BE49-F238E27FC236}">
              <a16:creationId xmlns="" xmlns:a16="http://schemas.microsoft.com/office/drawing/2014/main" id="{E392E448-1CC2-4420-A9FE-22BFBBE9DD83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09" name="21 CuadroTexto">
          <a:extLst>
            <a:ext uri="{FF2B5EF4-FFF2-40B4-BE49-F238E27FC236}">
              <a16:creationId xmlns="" xmlns:a16="http://schemas.microsoft.com/office/drawing/2014/main" id="{D451AEF5-9F61-498C-8627-5C3F87797C9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10" name="22 CuadroTexto">
          <a:extLst>
            <a:ext uri="{FF2B5EF4-FFF2-40B4-BE49-F238E27FC236}">
              <a16:creationId xmlns="" xmlns:a16="http://schemas.microsoft.com/office/drawing/2014/main" id="{F1CFEFC0-F821-4473-9180-5B3544C228A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11" name="23 CuadroTexto">
          <a:extLst>
            <a:ext uri="{FF2B5EF4-FFF2-40B4-BE49-F238E27FC236}">
              <a16:creationId xmlns="" xmlns:a16="http://schemas.microsoft.com/office/drawing/2014/main" id="{BEDCF354-B39C-440B-BF33-9619777EB27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12" name="24 CuadroTexto">
          <a:extLst>
            <a:ext uri="{FF2B5EF4-FFF2-40B4-BE49-F238E27FC236}">
              <a16:creationId xmlns="" xmlns:a16="http://schemas.microsoft.com/office/drawing/2014/main" id="{D4FA5867-3CF2-4171-80A9-0F534A4D243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13" name="25 CuadroTexto">
          <a:extLst>
            <a:ext uri="{FF2B5EF4-FFF2-40B4-BE49-F238E27FC236}">
              <a16:creationId xmlns="" xmlns:a16="http://schemas.microsoft.com/office/drawing/2014/main" id="{F8D4D9C4-2261-4C2A-9B9A-2404CBA0E18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14" name="26 CuadroTexto">
          <a:extLst>
            <a:ext uri="{FF2B5EF4-FFF2-40B4-BE49-F238E27FC236}">
              <a16:creationId xmlns="" xmlns:a16="http://schemas.microsoft.com/office/drawing/2014/main" id="{D6BD55CF-97BE-4010-9D4B-58E272BEEEC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15" name="27 CuadroTexto">
          <a:extLst>
            <a:ext uri="{FF2B5EF4-FFF2-40B4-BE49-F238E27FC236}">
              <a16:creationId xmlns="" xmlns:a16="http://schemas.microsoft.com/office/drawing/2014/main" id="{577FF12E-D31D-4E7D-8C0D-D16312EC41B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16" name="28 CuadroTexto">
          <a:extLst>
            <a:ext uri="{FF2B5EF4-FFF2-40B4-BE49-F238E27FC236}">
              <a16:creationId xmlns="" xmlns:a16="http://schemas.microsoft.com/office/drawing/2014/main" id="{9B5BA2B4-635C-4808-AF77-5BE3BD6A06B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17" name="29 CuadroTexto">
          <a:extLst>
            <a:ext uri="{FF2B5EF4-FFF2-40B4-BE49-F238E27FC236}">
              <a16:creationId xmlns="" xmlns:a16="http://schemas.microsoft.com/office/drawing/2014/main" id="{5825E823-5838-4A31-8236-44158B5CC21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18" name="30 CuadroTexto">
          <a:extLst>
            <a:ext uri="{FF2B5EF4-FFF2-40B4-BE49-F238E27FC236}">
              <a16:creationId xmlns="" xmlns:a16="http://schemas.microsoft.com/office/drawing/2014/main" id="{98B841C8-1E94-4E1B-95F2-F0C2982F079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19" name="31 CuadroTexto">
          <a:extLst>
            <a:ext uri="{FF2B5EF4-FFF2-40B4-BE49-F238E27FC236}">
              <a16:creationId xmlns="" xmlns:a16="http://schemas.microsoft.com/office/drawing/2014/main" id="{C6290046-A4C9-43AD-8374-9D7A142FAFE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20" name="32 CuadroTexto">
          <a:extLst>
            <a:ext uri="{FF2B5EF4-FFF2-40B4-BE49-F238E27FC236}">
              <a16:creationId xmlns="" xmlns:a16="http://schemas.microsoft.com/office/drawing/2014/main" id="{096CC173-F803-4B8E-ABF7-3BD74AD28381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21" name="33 CuadroTexto">
          <a:extLst>
            <a:ext uri="{FF2B5EF4-FFF2-40B4-BE49-F238E27FC236}">
              <a16:creationId xmlns="" xmlns:a16="http://schemas.microsoft.com/office/drawing/2014/main" id="{E5573A04-CC0E-4983-9A7E-2E82271FA6F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22" name="34 CuadroTexto">
          <a:extLst>
            <a:ext uri="{FF2B5EF4-FFF2-40B4-BE49-F238E27FC236}">
              <a16:creationId xmlns="" xmlns:a16="http://schemas.microsoft.com/office/drawing/2014/main" id="{3D6454C9-FF6D-4CA9-B401-8C6FDB269AE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23" name="35 CuadroTexto">
          <a:extLst>
            <a:ext uri="{FF2B5EF4-FFF2-40B4-BE49-F238E27FC236}">
              <a16:creationId xmlns="" xmlns:a16="http://schemas.microsoft.com/office/drawing/2014/main" id="{F0D1DDAD-2973-48B2-99B2-009A6A2573C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24" name="36 CuadroTexto">
          <a:extLst>
            <a:ext uri="{FF2B5EF4-FFF2-40B4-BE49-F238E27FC236}">
              <a16:creationId xmlns="" xmlns:a16="http://schemas.microsoft.com/office/drawing/2014/main" id="{118BF065-088D-4247-BEB4-220D98610EB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25" name="37 CuadroTexto">
          <a:extLst>
            <a:ext uri="{FF2B5EF4-FFF2-40B4-BE49-F238E27FC236}">
              <a16:creationId xmlns="" xmlns:a16="http://schemas.microsoft.com/office/drawing/2014/main" id="{EE2126EF-2661-46F7-8257-DB9E5344A53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26" name="38 CuadroTexto">
          <a:extLst>
            <a:ext uri="{FF2B5EF4-FFF2-40B4-BE49-F238E27FC236}">
              <a16:creationId xmlns="" xmlns:a16="http://schemas.microsoft.com/office/drawing/2014/main" id="{3117DF15-9071-49C6-9E76-6D00BB6C4E9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27" name="39 CuadroTexto">
          <a:extLst>
            <a:ext uri="{FF2B5EF4-FFF2-40B4-BE49-F238E27FC236}">
              <a16:creationId xmlns="" xmlns:a16="http://schemas.microsoft.com/office/drawing/2014/main" id="{5CCB89DA-6405-4DF5-BD2A-64FA15D87E8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28" name="40 CuadroTexto">
          <a:extLst>
            <a:ext uri="{FF2B5EF4-FFF2-40B4-BE49-F238E27FC236}">
              <a16:creationId xmlns="" xmlns:a16="http://schemas.microsoft.com/office/drawing/2014/main" id="{68A77790-26A6-4C8F-A99E-872ABC0AC94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29" name="41 CuadroTexto">
          <a:extLst>
            <a:ext uri="{FF2B5EF4-FFF2-40B4-BE49-F238E27FC236}">
              <a16:creationId xmlns="" xmlns:a16="http://schemas.microsoft.com/office/drawing/2014/main" id="{621101EB-7754-4D6F-AD9F-087ACE91409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30" name="42 CuadroTexto">
          <a:extLst>
            <a:ext uri="{FF2B5EF4-FFF2-40B4-BE49-F238E27FC236}">
              <a16:creationId xmlns="" xmlns:a16="http://schemas.microsoft.com/office/drawing/2014/main" id="{077FE575-BE2C-4BC4-97C5-13AAC590E5D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31" name="43 CuadroTexto">
          <a:extLst>
            <a:ext uri="{FF2B5EF4-FFF2-40B4-BE49-F238E27FC236}">
              <a16:creationId xmlns="" xmlns:a16="http://schemas.microsoft.com/office/drawing/2014/main" id="{F0E202A2-B526-48E8-97D9-AA669AE4939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32" name="44 CuadroTexto">
          <a:extLst>
            <a:ext uri="{FF2B5EF4-FFF2-40B4-BE49-F238E27FC236}">
              <a16:creationId xmlns="" xmlns:a16="http://schemas.microsoft.com/office/drawing/2014/main" id="{2247ECAA-F497-46FD-90A8-B1F5013E005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33" name="45 CuadroTexto">
          <a:extLst>
            <a:ext uri="{FF2B5EF4-FFF2-40B4-BE49-F238E27FC236}">
              <a16:creationId xmlns="" xmlns:a16="http://schemas.microsoft.com/office/drawing/2014/main" id="{51B82C75-04CA-4434-B301-FD466F226C9C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34" name="46 CuadroTexto">
          <a:extLst>
            <a:ext uri="{FF2B5EF4-FFF2-40B4-BE49-F238E27FC236}">
              <a16:creationId xmlns="" xmlns:a16="http://schemas.microsoft.com/office/drawing/2014/main" id="{39A7EA26-ED5E-49FE-9381-47877AF40E1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35" name="47 CuadroTexto">
          <a:extLst>
            <a:ext uri="{FF2B5EF4-FFF2-40B4-BE49-F238E27FC236}">
              <a16:creationId xmlns="" xmlns:a16="http://schemas.microsoft.com/office/drawing/2014/main" id="{9E531522-B279-4C0A-909F-41D9B6A826C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36" name="48 CuadroTexto">
          <a:extLst>
            <a:ext uri="{FF2B5EF4-FFF2-40B4-BE49-F238E27FC236}">
              <a16:creationId xmlns="" xmlns:a16="http://schemas.microsoft.com/office/drawing/2014/main" id="{0E741F58-95F3-4918-B1C4-F6137B52D78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37" name="49 CuadroTexto">
          <a:extLst>
            <a:ext uri="{FF2B5EF4-FFF2-40B4-BE49-F238E27FC236}">
              <a16:creationId xmlns="" xmlns:a16="http://schemas.microsoft.com/office/drawing/2014/main" id="{F8CDCF97-42B6-4719-B9A5-3EB6B908240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38" name="50 CuadroTexto">
          <a:extLst>
            <a:ext uri="{FF2B5EF4-FFF2-40B4-BE49-F238E27FC236}">
              <a16:creationId xmlns="" xmlns:a16="http://schemas.microsoft.com/office/drawing/2014/main" id="{DB78D90A-8FB5-48E8-9FFB-999B337A37B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39" name="51 CuadroTexto">
          <a:extLst>
            <a:ext uri="{FF2B5EF4-FFF2-40B4-BE49-F238E27FC236}">
              <a16:creationId xmlns="" xmlns:a16="http://schemas.microsoft.com/office/drawing/2014/main" id="{539B7BE6-BF07-49F7-A5DA-A391C01EB22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40" name="52 CuadroTexto">
          <a:extLst>
            <a:ext uri="{FF2B5EF4-FFF2-40B4-BE49-F238E27FC236}">
              <a16:creationId xmlns="" xmlns:a16="http://schemas.microsoft.com/office/drawing/2014/main" id="{70A74706-B583-40C0-BE0F-4973D571F4A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41" name="53 CuadroTexto">
          <a:extLst>
            <a:ext uri="{FF2B5EF4-FFF2-40B4-BE49-F238E27FC236}">
              <a16:creationId xmlns="" xmlns:a16="http://schemas.microsoft.com/office/drawing/2014/main" id="{9CFCFC85-125C-415E-9D44-84002A2C3CB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42" name="54 CuadroTexto">
          <a:extLst>
            <a:ext uri="{FF2B5EF4-FFF2-40B4-BE49-F238E27FC236}">
              <a16:creationId xmlns="" xmlns:a16="http://schemas.microsoft.com/office/drawing/2014/main" id="{35160B49-E6F1-4ECD-940B-DFB8C2ED296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43" name="55 CuadroTexto">
          <a:extLst>
            <a:ext uri="{FF2B5EF4-FFF2-40B4-BE49-F238E27FC236}">
              <a16:creationId xmlns="" xmlns:a16="http://schemas.microsoft.com/office/drawing/2014/main" id="{66BEF6F8-F93F-40BC-A705-BA6543F60A1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44" name="56 CuadroTexto">
          <a:extLst>
            <a:ext uri="{FF2B5EF4-FFF2-40B4-BE49-F238E27FC236}">
              <a16:creationId xmlns="" xmlns:a16="http://schemas.microsoft.com/office/drawing/2014/main" id="{8B5FDF2B-1C0D-4EDF-B903-C107FDA6AEB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45" name="57 CuadroTexto">
          <a:extLst>
            <a:ext uri="{FF2B5EF4-FFF2-40B4-BE49-F238E27FC236}">
              <a16:creationId xmlns="" xmlns:a16="http://schemas.microsoft.com/office/drawing/2014/main" id="{0AE1683E-78D1-4AAF-A4A9-ED4D4AD9357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46" name="58 CuadroTexto">
          <a:extLst>
            <a:ext uri="{FF2B5EF4-FFF2-40B4-BE49-F238E27FC236}">
              <a16:creationId xmlns="" xmlns:a16="http://schemas.microsoft.com/office/drawing/2014/main" id="{1F5697CB-92B2-421C-9316-FDFD040BD8C3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47" name="59 CuadroTexto">
          <a:extLst>
            <a:ext uri="{FF2B5EF4-FFF2-40B4-BE49-F238E27FC236}">
              <a16:creationId xmlns="" xmlns:a16="http://schemas.microsoft.com/office/drawing/2014/main" id="{123F80C5-FA8B-40DB-96BF-1BCDD818156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48" name="60 CuadroTexto">
          <a:extLst>
            <a:ext uri="{FF2B5EF4-FFF2-40B4-BE49-F238E27FC236}">
              <a16:creationId xmlns="" xmlns:a16="http://schemas.microsoft.com/office/drawing/2014/main" id="{7988C728-94B1-4A10-B84E-6F55E825622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49" name="61 CuadroTexto">
          <a:extLst>
            <a:ext uri="{FF2B5EF4-FFF2-40B4-BE49-F238E27FC236}">
              <a16:creationId xmlns="" xmlns:a16="http://schemas.microsoft.com/office/drawing/2014/main" id="{6F4991B7-2DAF-4606-A2D9-78C6623C9C4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50" name="62 CuadroTexto">
          <a:extLst>
            <a:ext uri="{FF2B5EF4-FFF2-40B4-BE49-F238E27FC236}">
              <a16:creationId xmlns="" xmlns:a16="http://schemas.microsoft.com/office/drawing/2014/main" id="{44FBB897-5CCA-4111-9307-32C6632B7A6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51" name="63 CuadroTexto">
          <a:extLst>
            <a:ext uri="{FF2B5EF4-FFF2-40B4-BE49-F238E27FC236}">
              <a16:creationId xmlns="" xmlns:a16="http://schemas.microsoft.com/office/drawing/2014/main" id="{937F11D0-BB2F-42AE-A4A5-B8C5B46BA1F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52" name="64 CuadroTexto">
          <a:extLst>
            <a:ext uri="{FF2B5EF4-FFF2-40B4-BE49-F238E27FC236}">
              <a16:creationId xmlns="" xmlns:a16="http://schemas.microsoft.com/office/drawing/2014/main" id="{9A14C63D-9FC0-495C-9968-49FF3F1C758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53" name="65 CuadroTexto">
          <a:extLst>
            <a:ext uri="{FF2B5EF4-FFF2-40B4-BE49-F238E27FC236}">
              <a16:creationId xmlns="" xmlns:a16="http://schemas.microsoft.com/office/drawing/2014/main" id="{8049FB4C-A45A-468B-808D-DD58BCFE59E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54" name="66 CuadroTexto">
          <a:extLst>
            <a:ext uri="{FF2B5EF4-FFF2-40B4-BE49-F238E27FC236}">
              <a16:creationId xmlns="" xmlns:a16="http://schemas.microsoft.com/office/drawing/2014/main" id="{95B6806F-7D83-465A-8EED-66DE6CB1170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55" name="67 CuadroTexto">
          <a:extLst>
            <a:ext uri="{FF2B5EF4-FFF2-40B4-BE49-F238E27FC236}">
              <a16:creationId xmlns="" xmlns:a16="http://schemas.microsoft.com/office/drawing/2014/main" id="{6A826D9F-F719-43D8-8D9A-0ED05D0E905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56" name="68 CuadroTexto">
          <a:extLst>
            <a:ext uri="{FF2B5EF4-FFF2-40B4-BE49-F238E27FC236}">
              <a16:creationId xmlns="" xmlns:a16="http://schemas.microsoft.com/office/drawing/2014/main" id="{1CFDC1EE-3725-4E15-A62C-4ED40B3B68B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57" name="69 CuadroTexto">
          <a:extLst>
            <a:ext uri="{FF2B5EF4-FFF2-40B4-BE49-F238E27FC236}">
              <a16:creationId xmlns="" xmlns:a16="http://schemas.microsoft.com/office/drawing/2014/main" id="{3B3C8495-CF58-4D82-B176-A3B9826EE7B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58" name="70 CuadroTexto">
          <a:extLst>
            <a:ext uri="{FF2B5EF4-FFF2-40B4-BE49-F238E27FC236}">
              <a16:creationId xmlns="" xmlns:a16="http://schemas.microsoft.com/office/drawing/2014/main" id="{A89E7530-0D8F-4171-941A-B1931E95CA0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59" name="71 CuadroTexto">
          <a:extLst>
            <a:ext uri="{FF2B5EF4-FFF2-40B4-BE49-F238E27FC236}">
              <a16:creationId xmlns="" xmlns:a16="http://schemas.microsoft.com/office/drawing/2014/main" id="{9634CFB3-CDBF-41E7-8D17-AE32B4D7891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60" name="72 CuadroTexto">
          <a:extLst>
            <a:ext uri="{FF2B5EF4-FFF2-40B4-BE49-F238E27FC236}">
              <a16:creationId xmlns="" xmlns:a16="http://schemas.microsoft.com/office/drawing/2014/main" id="{FA8623E7-37DE-4908-B12E-F763B180639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61" name="73 CuadroTexto">
          <a:extLst>
            <a:ext uri="{FF2B5EF4-FFF2-40B4-BE49-F238E27FC236}">
              <a16:creationId xmlns="" xmlns:a16="http://schemas.microsoft.com/office/drawing/2014/main" id="{B287FC23-61F1-497D-82C9-880DDACB3EB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62" name="74 CuadroTexto">
          <a:extLst>
            <a:ext uri="{FF2B5EF4-FFF2-40B4-BE49-F238E27FC236}">
              <a16:creationId xmlns="" xmlns:a16="http://schemas.microsoft.com/office/drawing/2014/main" id="{E43E710D-4EF4-4001-A8E4-92B21B4DFF2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83</xdr:row>
      <xdr:rowOff>0</xdr:rowOff>
    </xdr:from>
    <xdr:ext cx="184731" cy="264560"/>
    <xdr:sp macro="" textlink="">
      <xdr:nvSpPr>
        <xdr:cNvPr id="1463" name="75 CuadroTexto">
          <a:extLst>
            <a:ext uri="{FF2B5EF4-FFF2-40B4-BE49-F238E27FC236}">
              <a16:creationId xmlns="" xmlns:a16="http://schemas.microsoft.com/office/drawing/2014/main" id="{9472328B-DCEC-4D78-A692-42CDBBAD6F2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64" name="3 CuadroTexto">
          <a:extLst>
            <a:ext uri="{FF2B5EF4-FFF2-40B4-BE49-F238E27FC236}">
              <a16:creationId xmlns="" xmlns:a16="http://schemas.microsoft.com/office/drawing/2014/main" id="{8F5F9AB0-305C-483A-8A50-C4FCD6FC019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65" name="4 CuadroTexto">
          <a:extLst>
            <a:ext uri="{FF2B5EF4-FFF2-40B4-BE49-F238E27FC236}">
              <a16:creationId xmlns="" xmlns:a16="http://schemas.microsoft.com/office/drawing/2014/main" id="{48EC8AF9-D4FC-4C9D-A52B-31B6F8D2FA4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66" name="5 CuadroTexto">
          <a:extLst>
            <a:ext uri="{FF2B5EF4-FFF2-40B4-BE49-F238E27FC236}">
              <a16:creationId xmlns="" xmlns:a16="http://schemas.microsoft.com/office/drawing/2014/main" id="{FDDFF550-A001-4217-8E93-9448F0FEF75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67" name="6 CuadroTexto">
          <a:extLst>
            <a:ext uri="{FF2B5EF4-FFF2-40B4-BE49-F238E27FC236}">
              <a16:creationId xmlns="" xmlns:a16="http://schemas.microsoft.com/office/drawing/2014/main" id="{D8074B08-BF7C-473D-91C6-DC1A534940A3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68" name="7 CuadroTexto">
          <a:extLst>
            <a:ext uri="{FF2B5EF4-FFF2-40B4-BE49-F238E27FC236}">
              <a16:creationId xmlns="" xmlns:a16="http://schemas.microsoft.com/office/drawing/2014/main" id="{9C4FB96B-B3DB-4713-9EC5-DD6A02955E8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69" name="8 CuadroTexto">
          <a:extLst>
            <a:ext uri="{FF2B5EF4-FFF2-40B4-BE49-F238E27FC236}">
              <a16:creationId xmlns="" xmlns:a16="http://schemas.microsoft.com/office/drawing/2014/main" id="{3E8C5D26-F02F-4BB1-8046-C410EE64FD6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70" name="9 CuadroTexto">
          <a:extLst>
            <a:ext uri="{FF2B5EF4-FFF2-40B4-BE49-F238E27FC236}">
              <a16:creationId xmlns="" xmlns:a16="http://schemas.microsoft.com/office/drawing/2014/main" id="{6D89343D-C8ED-42B4-B31C-11E35250B6A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71" name="10 CuadroTexto">
          <a:extLst>
            <a:ext uri="{FF2B5EF4-FFF2-40B4-BE49-F238E27FC236}">
              <a16:creationId xmlns="" xmlns:a16="http://schemas.microsoft.com/office/drawing/2014/main" id="{530C4744-0BE2-4314-9248-BFA2CE87CDB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72" name="11 CuadroTexto">
          <a:extLst>
            <a:ext uri="{FF2B5EF4-FFF2-40B4-BE49-F238E27FC236}">
              <a16:creationId xmlns="" xmlns:a16="http://schemas.microsoft.com/office/drawing/2014/main" id="{CB5A51FA-6049-4D04-97B2-8180FEF8418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73" name="12 CuadroTexto">
          <a:extLst>
            <a:ext uri="{FF2B5EF4-FFF2-40B4-BE49-F238E27FC236}">
              <a16:creationId xmlns="" xmlns:a16="http://schemas.microsoft.com/office/drawing/2014/main" id="{12C66E08-5C3C-4943-9024-E1B53AC084D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74" name="13 CuadroTexto">
          <a:extLst>
            <a:ext uri="{FF2B5EF4-FFF2-40B4-BE49-F238E27FC236}">
              <a16:creationId xmlns="" xmlns:a16="http://schemas.microsoft.com/office/drawing/2014/main" id="{3130796D-3CFB-44E4-BAEB-78763330D01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75" name="14 CuadroTexto">
          <a:extLst>
            <a:ext uri="{FF2B5EF4-FFF2-40B4-BE49-F238E27FC236}">
              <a16:creationId xmlns="" xmlns:a16="http://schemas.microsoft.com/office/drawing/2014/main" id="{88D73061-8618-49C6-8365-E1CCA247F7B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76" name="15 CuadroTexto">
          <a:extLst>
            <a:ext uri="{FF2B5EF4-FFF2-40B4-BE49-F238E27FC236}">
              <a16:creationId xmlns="" xmlns:a16="http://schemas.microsoft.com/office/drawing/2014/main" id="{D8A4C63A-C459-4E5C-BAA8-9BDEA25B164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77" name="16 CuadroTexto">
          <a:extLst>
            <a:ext uri="{FF2B5EF4-FFF2-40B4-BE49-F238E27FC236}">
              <a16:creationId xmlns="" xmlns:a16="http://schemas.microsoft.com/office/drawing/2014/main" id="{27D9B042-1C3C-497E-9CC4-55BE702CA26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78" name="17 CuadroTexto">
          <a:extLst>
            <a:ext uri="{FF2B5EF4-FFF2-40B4-BE49-F238E27FC236}">
              <a16:creationId xmlns="" xmlns:a16="http://schemas.microsoft.com/office/drawing/2014/main" id="{233FC904-50E9-4115-BE83-72836646BCA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79" name="18 CuadroTexto">
          <a:extLst>
            <a:ext uri="{FF2B5EF4-FFF2-40B4-BE49-F238E27FC236}">
              <a16:creationId xmlns="" xmlns:a16="http://schemas.microsoft.com/office/drawing/2014/main" id="{A9ECE253-232B-4553-A281-EFA39A8CFA6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80" name="19 CuadroTexto">
          <a:extLst>
            <a:ext uri="{FF2B5EF4-FFF2-40B4-BE49-F238E27FC236}">
              <a16:creationId xmlns="" xmlns:a16="http://schemas.microsoft.com/office/drawing/2014/main" id="{4E45E5D2-3744-430E-AD33-5CA969CB3A3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81" name="20 CuadroTexto">
          <a:extLst>
            <a:ext uri="{FF2B5EF4-FFF2-40B4-BE49-F238E27FC236}">
              <a16:creationId xmlns="" xmlns:a16="http://schemas.microsoft.com/office/drawing/2014/main" id="{648656C1-6BCE-4DCB-819D-C7FC76B97873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82" name="21 CuadroTexto">
          <a:extLst>
            <a:ext uri="{FF2B5EF4-FFF2-40B4-BE49-F238E27FC236}">
              <a16:creationId xmlns="" xmlns:a16="http://schemas.microsoft.com/office/drawing/2014/main" id="{1FB642A6-6D29-4C7E-83DB-63E24B49F8C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83" name="22 CuadroTexto">
          <a:extLst>
            <a:ext uri="{FF2B5EF4-FFF2-40B4-BE49-F238E27FC236}">
              <a16:creationId xmlns="" xmlns:a16="http://schemas.microsoft.com/office/drawing/2014/main" id="{9A5D6B1E-4188-46F8-AEC8-2A62A6F1767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84" name="23 CuadroTexto">
          <a:extLst>
            <a:ext uri="{FF2B5EF4-FFF2-40B4-BE49-F238E27FC236}">
              <a16:creationId xmlns="" xmlns:a16="http://schemas.microsoft.com/office/drawing/2014/main" id="{0C6F9A7F-47E1-47C6-8189-EAC8A490534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85" name="24 CuadroTexto">
          <a:extLst>
            <a:ext uri="{FF2B5EF4-FFF2-40B4-BE49-F238E27FC236}">
              <a16:creationId xmlns="" xmlns:a16="http://schemas.microsoft.com/office/drawing/2014/main" id="{CCBAB2BF-4B2A-4C24-A602-B768E807107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86" name="25 CuadroTexto">
          <a:extLst>
            <a:ext uri="{FF2B5EF4-FFF2-40B4-BE49-F238E27FC236}">
              <a16:creationId xmlns="" xmlns:a16="http://schemas.microsoft.com/office/drawing/2014/main" id="{2A8F312E-D1A7-4C39-8C89-EA83A3066DE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87" name="26 CuadroTexto">
          <a:extLst>
            <a:ext uri="{FF2B5EF4-FFF2-40B4-BE49-F238E27FC236}">
              <a16:creationId xmlns="" xmlns:a16="http://schemas.microsoft.com/office/drawing/2014/main" id="{8A0A579C-0DC4-49A7-BCEE-03417A35E31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88" name="27 CuadroTexto">
          <a:extLst>
            <a:ext uri="{FF2B5EF4-FFF2-40B4-BE49-F238E27FC236}">
              <a16:creationId xmlns="" xmlns:a16="http://schemas.microsoft.com/office/drawing/2014/main" id="{8475779D-87AB-47F6-85FB-5745D103E2B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89" name="28 CuadroTexto">
          <a:extLst>
            <a:ext uri="{FF2B5EF4-FFF2-40B4-BE49-F238E27FC236}">
              <a16:creationId xmlns="" xmlns:a16="http://schemas.microsoft.com/office/drawing/2014/main" id="{1EB699A4-8772-432E-A26C-233E7A94ED5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90" name="29 CuadroTexto">
          <a:extLst>
            <a:ext uri="{FF2B5EF4-FFF2-40B4-BE49-F238E27FC236}">
              <a16:creationId xmlns="" xmlns:a16="http://schemas.microsoft.com/office/drawing/2014/main" id="{C7CE8E8A-D7A8-4B48-B906-3130CEEC5AB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91" name="30 CuadroTexto">
          <a:extLst>
            <a:ext uri="{FF2B5EF4-FFF2-40B4-BE49-F238E27FC236}">
              <a16:creationId xmlns="" xmlns:a16="http://schemas.microsoft.com/office/drawing/2014/main" id="{23A72AEC-CD9A-4A8A-B9E0-9D7ADDBE342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92" name="31 CuadroTexto">
          <a:extLst>
            <a:ext uri="{FF2B5EF4-FFF2-40B4-BE49-F238E27FC236}">
              <a16:creationId xmlns="" xmlns:a16="http://schemas.microsoft.com/office/drawing/2014/main" id="{E6706772-639C-42FF-803F-0B67223870E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93" name="32 CuadroTexto">
          <a:extLst>
            <a:ext uri="{FF2B5EF4-FFF2-40B4-BE49-F238E27FC236}">
              <a16:creationId xmlns="" xmlns:a16="http://schemas.microsoft.com/office/drawing/2014/main" id="{3D398F9F-84D3-4727-96E2-94BE769AAB8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94" name="33 CuadroTexto">
          <a:extLst>
            <a:ext uri="{FF2B5EF4-FFF2-40B4-BE49-F238E27FC236}">
              <a16:creationId xmlns="" xmlns:a16="http://schemas.microsoft.com/office/drawing/2014/main" id="{1CB859A1-3914-470B-9127-E8BA1B5E88D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95" name="34 CuadroTexto">
          <a:extLst>
            <a:ext uri="{FF2B5EF4-FFF2-40B4-BE49-F238E27FC236}">
              <a16:creationId xmlns="" xmlns:a16="http://schemas.microsoft.com/office/drawing/2014/main" id="{005F8168-FA9B-4112-AA7A-1A96F144BD7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96" name="35 CuadroTexto">
          <a:extLst>
            <a:ext uri="{FF2B5EF4-FFF2-40B4-BE49-F238E27FC236}">
              <a16:creationId xmlns="" xmlns:a16="http://schemas.microsoft.com/office/drawing/2014/main" id="{099D8B3F-A49C-47DE-B762-931F7B32D29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97" name="36 CuadroTexto">
          <a:extLst>
            <a:ext uri="{FF2B5EF4-FFF2-40B4-BE49-F238E27FC236}">
              <a16:creationId xmlns="" xmlns:a16="http://schemas.microsoft.com/office/drawing/2014/main" id="{83518B74-E2A4-45B2-820A-71BBEAD44E3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98" name="37 CuadroTexto">
          <a:extLst>
            <a:ext uri="{FF2B5EF4-FFF2-40B4-BE49-F238E27FC236}">
              <a16:creationId xmlns="" xmlns:a16="http://schemas.microsoft.com/office/drawing/2014/main" id="{DB203FA6-551C-4C2D-A83D-38CC8CDE002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499" name="38 CuadroTexto">
          <a:extLst>
            <a:ext uri="{FF2B5EF4-FFF2-40B4-BE49-F238E27FC236}">
              <a16:creationId xmlns="" xmlns:a16="http://schemas.microsoft.com/office/drawing/2014/main" id="{5D2B0101-885B-49E6-941F-EE278B59FDF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00" name="39 CuadroTexto">
          <a:extLst>
            <a:ext uri="{FF2B5EF4-FFF2-40B4-BE49-F238E27FC236}">
              <a16:creationId xmlns="" xmlns:a16="http://schemas.microsoft.com/office/drawing/2014/main" id="{B927969E-0C2F-42F8-80C6-E81DD44A168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01" name="40 CuadroTexto">
          <a:extLst>
            <a:ext uri="{FF2B5EF4-FFF2-40B4-BE49-F238E27FC236}">
              <a16:creationId xmlns="" xmlns:a16="http://schemas.microsoft.com/office/drawing/2014/main" id="{86046956-09BC-4946-877F-90F86E3915C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02" name="41 CuadroTexto">
          <a:extLst>
            <a:ext uri="{FF2B5EF4-FFF2-40B4-BE49-F238E27FC236}">
              <a16:creationId xmlns="" xmlns:a16="http://schemas.microsoft.com/office/drawing/2014/main" id="{DB8CAA92-2DD7-4C73-8961-757B752A2B9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03" name="42 CuadroTexto">
          <a:extLst>
            <a:ext uri="{FF2B5EF4-FFF2-40B4-BE49-F238E27FC236}">
              <a16:creationId xmlns="" xmlns:a16="http://schemas.microsoft.com/office/drawing/2014/main" id="{0B9F344D-4C1D-4E5A-A6D6-90DB62A81FF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04" name="43 CuadroTexto">
          <a:extLst>
            <a:ext uri="{FF2B5EF4-FFF2-40B4-BE49-F238E27FC236}">
              <a16:creationId xmlns="" xmlns:a16="http://schemas.microsoft.com/office/drawing/2014/main" id="{7AAA1C23-C3C3-4539-9D4A-BC2392A95E7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05" name="44 CuadroTexto">
          <a:extLst>
            <a:ext uri="{FF2B5EF4-FFF2-40B4-BE49-F238E27FC236}">
              <a16:creationId xmlns="" xmlns:a16="http://schemas.microsoft.com/office/drawing/2014/main" id="{6EB3071B-551C-4B11-8725-A683C03085F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06" name="45 CuadroTexto">
          <a:extLst>
            <a:ext uri="{FF2B5EF4-FFF2-40B4-BE49-F238E27FC236}">
              <a16:creationId xmlns="" xmlns:a16="http://schemas.microsoft.com/office/drawing/2014/main" id="{5D7EA20F-4A5C-4013-83D7-57AA80F1065C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07" name="46 CuadroTexto">
          <a:extLst>
            <a:ext uri="{FF2B5EF4-FFF2-40B4-BE49-F238E27FC236}">
              <a16:creationId xmlns="" xmlns:a16="http://schemas.microsoft.com/office/drawing/2014/main" id="{B1D8B29D-530D-413F-A6D5-6ECB2984B82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08" name="47 CuadroTexto">
          <a:extLst>
            <a:ext uri="{FF2B5EF4-FFF2-40B4-BE49-F238E27FC236}">
              <a16:creationId xmlns="" xmlns:a16="http://schemas.microsoft.com/office/drawing/2014/main" id="{E6CE6BB6-0133-4E23-90B4-10E7FCC6AAE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09" name="48 CuadroTexto">
          <a:extLst>
            <a:ext uri="{FF2B5EF4-FFF2-40B4-BE49-F238E27FC236}">
              <a16:creationId xmlns="" xmlns:a16="http://schemas.microsoft.com/office/drawing/2014/main" id="{11A09DED-EFC2-4D98-A581-6A7DA9AF1F4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10" name="49 CuadroTexto">
          <a:extLst>
            <a:ext uri="{FF2B5EF4-FFF2-40B4-BE49-F238E27FC236}">
              <a16:creationId xmlns="" xmlns:a16="http://schemas.microsoft.com/office/drawing/2014/main" id="{10DEE34F-BC7E-486C-9D3C-FBBA443D24B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11" name="50 CuadroTexto">
          <a:extLst>
            <a:ext uri="{FF2B5EF4-FFF2-40B4-BE49-F238E27FC236}">
              <a16:creationId xmlns="" xmlns:a16="http://schemas.microsoft.com/office/drawing/2014/main" id="{5141EA9B-51DC-4974-AEFA-7AD62E1070D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12" name="51 CuadroTexto">
          <a:extLst>
            <a:ext uri="{FF2B5EF4-FFF2-40B4-BE49-F238E27FC236}">
              <a16:creationId xmlns="" xmlns:a16="http://schemas.microsoft.com/office/drawing/2014/main" id="{DD4EFC1A-043D-4872-87F5-B7CA45CEB75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13" name="52 CuadroTexto">
          <a:extLst>
            <a:ext uri="{FF2B5EF4-FFF2-40B4-BE49-F238E27FC236}">
              <a16:creationId xmlns="" xmlns:a16="http://schemas.microsoft.com/office/drawing/2014/main" id="{C25AD2BB-2A18-47D5-A796-765032084F2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14" name="53 CuadroTexto">
          <a:extLst>
            <a:ext uri="{FF2B5EF4-FFF2-40B4-BE49-F238E27FC236}">
              <a16:creationId xmlns="" xmlns:a16="http://schemas.microsoft.com/office/drawing/2014/main" id="{8F1F1D87-5F1F-443D-B479-B6597981DC0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15" name="54 CuadroTexto">
          <a:extLst>
            <a:ext uri="{FF2B5EF4-FFF2-40B4-BE49-F238E27FC236}">
              <a16:creationId xmlns="" xmlns:a16="http://schemas.microsoft.com/office/drawing/2014/main" id="{507B34D0-DDF2-4026-92D6-F597BF068FF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16" name="55 CuadroTexto">
          <a:extLst>
            <a:ext uri="{FF2B5EF4-FFF2-40B4-BE49-F238E27FC236}">
              <a16:creationId xmlns="" xmlns:a16="http://schemas.microsoft.com/office/drawing/2014/main" id="{496F0C54-229F-4D30-9648-6B016689363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17" name="56 CuadroTexto">
          <a:extLst>
            <a:ext uri="{FF2B5EF4-FFF2-40B4-BE49-F238E27FC236}">
              <a16:creationId xmlns="" xmlns:a16="http://schemas.microsoft.com/office/drawing/2014/main" id="{081E7504-1DDD-4F6D-8CCF-0EE07EA4DAF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18" name="57 CuadroTexto">
          <a:extLst>
            <a:ext uri="{FF2B5EF4-FFF2-40B4-BE49-F238E27FC236}">
              <a16:creationId xmlns="" xmlns:a16="http://schemas.microsoft.com/office/drawing/2014/main" id="{17038987-AA84-4011-BCA9-F45F1B4EC7B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19" name="58 CuadroTexto">
          <a:extLst>
            <a:ext uri="{FF2B5EF4-FFF2-40B4-BE49-F238E27FC236}">
              <a16:creationId xmlns="" xmlns:a16="http://schemas.microsoft.com/office/drawing/2014/main" id="{573285F2-D060-4206-9279-4F991CD5BA3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20" name="59 CuadroTexto">
          <a:extLst>
            <a:ext uri="{FF2B5EF4-FFF2-40B4-BE49-F238E27FC236}">
              <a16:creationId xmlns="" xmlns:a16="http://schemas.microsoft.com/office/drawing/2014/main" id="{FFCCEAFF-046A-454E-AC8E-43FC7BEEF00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21" name="60 CuadroTexto">
          <a:extLst>
            <a:ext uri="{FF2B5EF4-FFF2-40B4-BE49-F238E27FC236}">
              <a16:creationId xmlns="" xmlns:a16="http://schemas.microsoft.com/office/drawing/2014/main" id="{9E9BF020-3422-4619-82EF-A19B54BEC40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22" name="61 CuadroTexto">
          <a:extLst>
            <a:ext uri="{FF2B5EF4-FFF2-40B4-BE49-F238E27FC236}">
              <a16:creationId xmlns="" xmlns:a16="http://schemas.microsoft.com/office/drawing/2014/main" id="{DE322928-7314-450D-8AEB-E1ECAD7C076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23" name="62 CuadroTexto">
          <a:extLst>
            <a:ext uri="{FF2B5EF4-FFF2-40B4-BE49-F238E27FC236}">
              <a16:creationId xmlns="" xmlns:a16="http://schemas.microsoft.com/office/drawing/2014/main" id="{182D33FE-EF89-4731-ABE3-72EAE685138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24" name="63 CuadroTexto">
          <a:extLst>
            <a:ext uri="{FF2B5EF4-FFF2-40B4-BE49-F238E27FC236}">
              <a16:creationId xmlns="" xmlns:a16="http://schemas.microsoft.com/office/drawing/2014/main" id="{5A7B0634-358A-4CF2-B888-C6BDD847B77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25" name="64 CuadroTexto">
          <a:extLst>
            <a:ext uri="{FF2B5EF4-FFF2-40B4-BE49-F238E27FC236}">
              <a16:creationId xmlns="" xmlns:a16="http://schemas.microsoft.com/office/drawing/2014/main" id="{4BF450C6-92CD-4F14-9A4F-973734A23AA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26" name="65 CuadroTexto">
          <a:extLst>
            <a:ext uri="{FF2B5EF4-FFF2-40B4-BE49-F238E27FC236}">
              <a16:creationId xmlns="" xmlns:a16="http://schemas.microsoft.com/office/drawing/2014/main" id="{C88B7EB2-5092-4413-86C8-8FB10494E82C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27" name="66 CuadroTexto">
          <a:extLst>
            <a:ext uri="{FF2B5EF4-FFF2-40B4-BE49-F238E27FC236}">
              <a16:creationId xmlns="" xmlns:a16="http://schemas.microsoft.com/office/drawing/2014/main" id="{975716C6-1B4F-41FA-B7AC-FD62E69DFC61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28" name="67 CuadroTexto">
          <a:extLst>
            <a:ext uri="{FF2B5EF4-FFF2-40B4-BE49-F238E27FC236}">
              <a16:creationId xmlns="" xmlns:a16="http://schemas.microsoft.com/office/drawing/2014/main" id="{A065F901-A29C-4AF1-87CD-75407B221EE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29" name="68 CuadroTexto">
          <a:extLst>
            <a:ext uri="{FF2B5EF4-FFF2-40B4-BE49-F238E27FC236}">
              <a16:creationId xmlns="" xmlns:a16="http://schemas.microsoft.com/office/drawing/2014/main" id="{38F35100-B70D-4D9B-859A-2EC46EF8159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30" name="69 CuadroTexto">
          <a:extLst>
            <a:ext uri="{FF2B5EF4-FFF2-40B4-BE49-F238E27FC236}">
              <a16:creationId xmlns="" xmlns:a16="http://schemas.microsoft.com/office/drawing/2014/main" id="{1AC5A5B2-94DD-4F54-B058-B7D6E066DBF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31" name="70 CuadroTexto">
          <a:extLst>
            <a:ext uri="{FF2B5EF4-FFF2-40B4-BE49-F238E27FC236}">
              <a16:creationId xmlns="" xmlns:a16="http://schemas.microsoft.com/office/drawing/2014/main" id="{B54A8E10-CE1B-49EA-9ADB-72566E811C6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32" name="71 CuadroTexto">
          <a:extLst>
            <a:ext uri="{FF2B5EF4-FFF2-40B4-BE49-F238E27FC236}">
              <a16:creationId xmlns="" xmlns:a16="http://schemas.microsoft.com/office/drawing/2014/main" id="{F8C9C18A-73FE-4D55-9D29-B26474661FE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33" name="72 CuadroTexto">
          <a:extLst>
            <a:ext uri="{FF2B5EF4-FFF2-40B4-BE49-F238E27FC236}">
              <a16:creationId xmlns="" xmlns:a16="http://schemas.microsoft.com/office/drawing/2014/main" id="{80EF95BC-1E78-4622-95C1-840B3B5B6691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34" name="73 CuadroTexto">
          <a:extLst>
            <a:ext uri="{FF2B5EF4-FFF2-40B4-BE49-F238E27FC236}">
              <a16:creationId xmlns="" xmlns:a16="http://schemas.microsoft.com/office/drawing/2014/main" id="{9BB2D374-18F3-4D69-B659-437365666C7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35" name="74 CuadroTexto">
          <a:extLst>
            <a:ext uri="{FF2B5EF4-FFF2-40B4-BE49-F238E27FC236}">
              <a16:creationId xmlns="" xmlns:a16="http://schemas.microsoft.com/office/drawing/2014/main" id="{59D85D56-0E70-4264-BC3B-A440EE67819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84</xdr:row>
      <xdr:rowOff>0</xdr:rowOff>
    </xdr:from>
    <xdr:ext cx="184731" cy="264560"/>
    <xdr:sp macro="" textlink="">
      <xdr:nvSpPr>
        <xdr:cNvPr id="1536" name="75 CuadroTexto">
          <a:extLst>
            <a:ext uri="{FF2B5EF4-FFF2-40B4-BE49-F238E27FC236}">
              <a16:creationId xmlns="" xmlns:a16="http://schemas.microsoft.com/office/drawing/2014/main" id="{EF4D5E91-9C7F-48FE-97DA-0AD35308292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37" name="3 CuadroTexto">
          <a:extLst>
            <a:ext uri="{FF2B5EF4-FFF2-40B4-BE49-F238E27FC236}">
              <a16:creationId xmlns="" xmlns:a16="http://schemas.microsoft.com/office/drawing/2014/main" id="{2595B8D9-E9E2-4A8F-BEC8-7661B910DA5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38" name="4 CuadroTexto">
          <a:extLst>
            <a:ext uri="{FF2B5EF4-FFF2-40B4-BE49-F238E27FC236}">
              <a16:creationId xmlns="" xmlns:a16="http://schemas.microsoft.com/office/drawing/2014/main" id="{5A8B5574-5122-43C8-8395-2FF11DDE5B9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39" name="5 CuadroTexto">
          <a:extLst>
            <a:ext uri="{FF2B5EF4-FFF2-40B4-BE49-F238E27FC236}">
              <a16:creationId xmlns="" xmlns:a16="http://schemas.microsoft.com/office/drawing/2014/main" id="{01C23621-EAB1-49FA-B006-8CEF8F900C51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40" name="6 CuadroTexto">
          <a:extLst>
            <a:ext uri="{FF2B5EF4-FFF2-40B4-BE49-F238E27FC236}">
              <a16:creationId xmlns="" xmlns:a16="http://schemas.microsoft.com/office/drawing/2014/main" id="{4FDEB469-4E9B-4F24-83D5-1DE6AB4FE5F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41" name="7 CuadroTexto">
          <a:extLst>
            <a:ext uri="{FF2B5EF4-FFF2-40B4-BE49-F238E27FC236}">
              <a16:creationId xmlns="" xmlns:a16="http://schemas.microsoft.com/office/drawing/2014/main" id="{486FFA96-9EF1-4D34-A9F5-9A174FCD380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42" name="8 CuadroTexto">
          <a:extLst>
            <a:ext uri="{FF2B5EF4-FFF2-40B4-BE49-F238E27FC236}">
              <a16:creationId xmlns="" xmlns:a16="http://schemas.microsoft.com/office/drawing/2014/main" id="{EA379ADA-E571-42F3-B0DF-0DF2A8AF62D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43" name="9 CuadroTexto">
          <a:extLst>
            <a:ext uri="{FF2B5EF4-FFF2-40B4-BE49-F238E27FC236}">
              <a16:creationId xmlns="" xmlns:a16="http://schemas.microsoft.com/office/drawing/2014/main" id="{DFE5513F-57E0-4776-9E86-E3FD2409A1A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44" name="10 CuadroTexto">
          <a:extLst>
            <a:ext uri="{FF2B5EF4-FFF2-40B4-BE49-F238E27FC236}">
              <a16:creationId xmlns="" xmlns:a16="http://schemas.microsoft.com/office/drawing/2014/main" id="{FD5B594A-3A76-4522-87C5-B8417D3431B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45" name="11 CuadroTexto">
          <a:extLst>
            <a:ext uri="{FF2B5EF4-FFF2-40B4-BE49-F238E27FC236}">
              <a16:creationId xmlns="" xmlns:a16="http://schemas.microsoft.com/office/drawing/2014/main" id="{27EFC94F-DEC8-4B43-A7DC-6332B019609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46" name="12 CuadroTexto">
          <a:extLst>
            <a:ext uri="{FF2B5EF4-FFF2-40B4-BE49-F238E27FC236}">
              <a16:creationId xmlns="" xmlns:a16="http://schemas.microsoft.com/office/drawing/2014/main" id="{EBFE82CD-B8D7-4DDB-BE7B-3AB6A4CEA2F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47" name="13 CuadroTexto">
          <a:extLst>
            <a:ext uri="{FF2B5EF4-FFF2-40B4-BE49-F238E27FC236}">
              <a16:creationId xmlns="" xmlns:a16="http://schemas.microsoft.com/office/drawing/2014/main" id="{86FCA002-0949-4B18-8BD9-3E8F06A63EC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48" name="14 CuadroTexto">
          <a:extLst>
            <a:ext uri="{FF2B5EF4-FFF2-40B4-BE49-F238E27FC236}">
              <a16:creationId xmlns="" xmlns:a16="http://schemas.microsoft.com/office/drawing/2014/main" id="{C8A66676-ED12-4F38-9ACB-AD6A7F7BE0C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49" name="15 CuadroTexto">
          <a:extLst>
            <a:ext uri="{FF2B5EF4-FFF2-40B4-BE49-F238E27FC236}">
              <a16:creationId xmlns="" xmlns:a16="http://schemas.microsoft.com/office/drawing/2014/main" id="{0CCDA2EE-F0C6-42ED-AA3E-AE9AED7968E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50" name="16 CuadroTexto">
          <a:extLst>
            <a:ext uri="{FF2B5EF4-FFF2-40B4-BE49-F238E27FC236}">
              <a16:creationId xmlns="" xmlns:a16="http://schemas.microsoft.com/office/drawing/2014/main" id="{ADFB76BF-230D-4056-B4F3-1E03FFE2A1E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51" name="17 CuadroTexto">
          <a:extLst>
            <a:ext uri="{FF2B5EF4-FFF2-40B4-BE49-F238E27FC236}">
              <a16:creationId xmlns="" xmlns:a16="http://schemas.microsoft.com/office/drawing/2014/main" id="{1303A5BA-7262-4153-8073-7A5555B4E103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52" name="18 CuadroTexto">
          <a:extLst>
            <a:ext uri="{FF2B5EF4-FFF2-40B4-BE49-F238E27FC236}">
              <a16:creationId xmlns="" xmlns:a16="http://schemas.microsoft.com/office/drawing/2014/main" id="{3D27FAEA-4339-4CFE-89BE-017D220E42D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53" name="19 CuadroTexto">
          <a:extLst>
            <a:ext uri="{FF2B5EF4-FFF2-40B4-BE49-F238E27FC236}">
              <a16:creationId xmlns="" xmlns:a16="http://schemas.microsoft.com/office/drawing/2014/main" id="{0348A742-4AB6-4099-B584-B6DDAB19CFB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54" name="20 CuadroTexto">
          <a:extLst>
            <a:ext uri="{FF2B5EF4-FFF2-40B4-BE49-F238E27FC236}">
              <a16:creationId xmlns="" xmlns:a16="http://schemas.microsoft.com/office/drawing/2014/main" id="{966B17C1-ECA5-4A99-80ED-7B0327220AB1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55" name="21 CuadroTexto">
          <a:extLst>
            <a:ext uri="{FF2B5EF4-FFF2-40B4-BE49-F238E27FC236}">
              <a16:creationId xmlns="" xmlns:a16="http://schemas.microsoft.com/office/drawing/2014/main" id="{B4DE23AF-B803-4E3F-9C3D-8F4569499A5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56" name="22 CuadroTexto">
          <a:extLst>
            <a:ext uri="{FF2B5EF4-FFF2-40B4-BE49-F238E27FC236}">
              <a16:creationId xmlns="" xmlns:a16="http://schemas.microsoft.com/office/drawing/2014/main" id="{EDC4E9E1-F835-4080-A481-78A21E3C018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57" name="23 CuadroTexto">
          <a:extLst>
            <a:ext uri="{FF2B5EF4-FFF2-40B4-BE49-F238E27FC236}">
              <a16:creationId xmlns="" xmlns:a16="http://schemas.microsoft.com/office/drawing/2014/main" id="{DEA3B859-97BF-4D21-85A3-68D3BDA12B4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58" name="24 CuadroTexto">
          <a:extLst>
            <a:ext uri="{FF2B5EF4-FFF2-40B4-BE49-F238E27FC236}">
              <a16:creationId xmlns="" xmlns:a16="http://schemas.microsoft.com/office/drawing/2014/main" id="{BB90E1E8-70B9-42BC-8ECB-1584A402CAA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59" name="25 CuadroTexto">
          <a:extLst>
            <a:ext uri="{FF2B5EF4-FFF2-40B4-BE49-F238E27FC236}">
              <a16:creationId xmlns="" xmlns:a16="http://schemas.microsoft.com/office/drawing/2014/main" id="{B1CDD358-9DBB-45B4-B392-D62C8141069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60" name="26 CuadroTexto">
          <a:extLst>
            <a:ext uri="{FF2B5EF4-FFF2-40B4-BE49-F238E27FC236}">
              <a16:creationId xmlns="" xmlns:a16="http://schemas.microsoft.com/office/drawing/2014/main" id="{447356FA-09C8-4458-827C-013392B7684C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61" name="27 CuadroTexto">
          <a:extLst>
            <a:ext uri="{FF2B5EF4-FFF2-40B4-BE49-F238E27FC236}">
              <a16:creationId xmlns="" xmlns:a16="http://schemas.microsoft.com/office/drawing/2014/main" id="{9F051CE5-0094-4122-A06D-FBEE821E541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62" name="28 CuadroTexto">
          <a:extLst>
            <a:ext uri="{FF2B5EF4-FFF2-40B4-BE49-F238E27FC236}">
              <a16:creationId xmlns="" xmlns:a16="http://schemas.microsoft.com/office/drawing/2014/main" id="{D018AFCD-9BBC-4521-BE4D-9029B5FE482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63" name="29 CuadroTexto">
          <a:extLst>
            <a:ext uri="{FF2B5EF4-FFF2-40B4-BE49-F238E27FC236}">
              <a16:creationId xmlns="" xmlns:a16="http://schemas.microsoft.com/office/drawing/2014/main" id="{62350033-B493-4E94-AC99-ADB674111FF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64" name="30 CuadroTexto">
          <a:extLst>
            <a:ext uri="{FF2B5EF4-FFF2-40B4-BE49-F238E27FC236}">
              <a16:creationId xmlns="" xmlns:a16="http://schemas.microsoft.com/office/drawing/2014/main" id="{59C8A701-CB9E-4CA1-9D3C-6B05FAC79EE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65" name="31 CuadroTexto">
          <a:extLst>
            <a:ext uri="{FF2B5EF4-FFF2-40B4-BE49-F238E27FC236}">
              <a16:creationId xmlns="" xmlns:a16="http://schemas.microsoft.com/office/drawing/2014/main" id="{5FBBCB7E-E20E-478F-BF79-CE32B44EDA2C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66" name="32 CuadroTexto">
          <a:extLst>
            <a:ext uri="{FF2B5EF4-FFF2-40B4-BE49-F238E27FC236}">
              <a16:creationId xmlns="" xmlns:a16="http://schemas.microsoft.com/office/drawing/2014/main" id="{15A87A10-0F5A-4B8D-B4BC-FF2D54298EF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67" name="33 CuadroTexto">
          <a:extLst>
            <a:ext uri="{FF2B5EF4-FFF2-40B4-BE49-F238E27FC236}">
              <a16:creationId xmlns="" xmlns:a16="http://schemas.microsoft.com/office/drawing/2014/main" id="{1EE7B0C2-9670-4298-B349-28D3C2C9F0C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68" name="34 CuadroTexto">
          <a:extLst>
            <a:ext uri="{FF2B5EF4-FFF2-40B4-BE49-F238E27FC236}">
              <a16:creationId xmlns="" xmlns:a16="http://schemas.microsoft.com/office/drawing/2014/main" id="{CA1CDA67-2B06-4EA4-9826-847AC917C33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69" name="35 CuadroTexto">
          <a:extLst>
            <a:ext uri="{FF2B5EF4-FFF2-40B4-BE49-F238E27FC236}">
              <a16:creationId xmlns="" xmlns:a16="http://schemas.microsoft.com/office/drawing/2014/main" id="{B8F0A24A-D777-4A68-A9B8-8A475EB2763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70" name="36 CuadroTexto">
          <a:extLst>
            <a:ext uri="{FF2B5EF4-FFF2-40B4-BE49-F238E27FC236}">
              <a16:creationId xmlns="" xmlns:a16="http://schemas.microsoft.com/office/drawing/2014/main" id="{991A702F-D257-4CC2-8CC5-8D44710D86F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71" name="37 CuadroTexto">
          <a:extLst>
            <a:ext uri="{FF2B5EF4-FFF2-40B4-BE49-F238E27FC236}">
              <a16:creationId xmlns="" xmlns:a16="http://schemas.microsoft.com/office/drawing/2014/main" id="{6D506A35-4E13-44CF-9A77-8816DC75033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72" name="38 CuadroTexto">
          <a:extLst>
            <a:ext uri="{FF2B5EF4-FFF2-40B4-BE49-F238E27FC236}">
              <a16:creationId xmlns="" xmlns:a16="http://schemas.microsoft.com/office/drawing/2014/main" id="{A40DB8CC-D09B-43D3-BCD5-2F92D51F2EE1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73" name="39 CuadroTexto">
          <a:extLst>
            <a:ext uri="{FF2B5EF4-FFF2-40B4-BE49-F238E27FC236}">
              <a16:creationId xmlns="" xmlns:a16="http://schemas.microsoft.com/office/drawing/2014/main" id="{6143C0A5-DF16-4954-9741-9E1FAAC97F5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74" name="40 CuadroTexto">
          <a:extLst>
            <a:ext uri="{FF2B5EF4-FFF2-40B4-BE49-F238E27FC236}">
              <a16:creationId xmlns="" xmlns:a16="http://schemas.microsoft.com/office/drawing/2014/main" id="{2B5CA37D-2548-49A3-A789-6D0A73F1B1F3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75" name="41 CuadroTexto">
          <a:extLst>
            <a:ext uri="{FF2B5EF4-FFF2-40B4-BE49-F238E27FC236}">
              <a16:creationId xmlns="" xmlns:a16="http://schemas.microsoft.com/office/drawing/2014/main" id="{01A08633-3821-4B79-A1E6-D0738152EB83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76" name="42 CuadroTexto">
          <a:extLst>
            <a:ext uri="{FF2B5EF4-FFF2-40B4-BE49-F238E27FC236}">
              <a16:creationId xmlns="" xmlns:a16="http://schemas.microsoft.com/office/drawing/2014/main" id="{E64A414F-9F95-4E98-85FE-597C0121219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77" name="43 CuadroTexto">
          <a:extLst>
            <a:ext uri="{FF2B5EF4-FFF2-40B4-BE49-F238E27FC236}">
              <a16:creationId xmlns="" xmlns:a16="http://schemas.microsoft.com/office/drawing/2014/main" id="{D05ADF21-E90A-49E1-9C7A-F0ED409E788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78" name="44 CuadroTexto">
          <a:extLst>
            <a:ext uri="{FF2B5EF4-FFF2-40B4-BE49-F238E27FC236}">
              <a16:creationId xmlns="" xmlns:a16="http://schemas.microsoft.com/office/drawing/2014/main" id="{55A5B837-F114-42A7-BF72-2B6D16A0846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79" name="45 CuadroTexto">
          <a:extLst>
            <a:ext uri="{FF2B5EF4-FFF2-40B4-BE49-F238E27FC236}">
              <a16:creationId xmlns="" xmlns:a16="http://schemas.microsoft.com/office/drawing/2014/main" id="{AA1001CD-BBA9-4213-8240-A90D966848D3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80" name="46 CuadroTexto">
          <a:extLst>
            <a:ext uri="{FF2B5EF4-FFF2-40B4-BE49-F238E27FC236}">
              <a16:creationId xmlns="" xmlns:a16="http://schemas.microsoft.com/office/drawing/2014/main" id="{1D78726E-42F3-4821-90AD-BCE5D795FD5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81" name="47 CuadroTexto">
          <a:extLst>
            <a:ext uri="{FF2B5EF4-FFF2-40B4-BE49-F238E27FC236}">
              <a16:creationId xmlns="" xmlns:a16="http://schemas.microsoft.com/office/drawing/2014/main" id="{C6AEB4EE-A555-4C81-A6C7-CC46AB04B50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82" name="48 CuadroTexto">
          <a:extLst>
            <a:ext uri="{FF2B5EF4-FFF2-40B4-BE49-F238E27FC236}">
              <a16:creationId xmlns="" xmlns:a16="http://schemas.microsoft.com/office/drawing/2014/main" id="{795A1693-5B96-4340-B249-5FD007E84BF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83" name="49 CuadroTexto">
          <a:extLst>
            <a:ext uri="{FF2B5EF4-FFF2-40B4-BE49-F238E27FC236}">
              <a16:creationId xmlns="" xmlns:a16="http://schemas.microsoft.com/office/drawing/2014/main" id="{B6832C8B-0427-474C-936E-F1D06EEAE5F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84" name="50 CuadroTexto">
          <a:extLst>
            <a:ext uri="{FF2B5EF4-FFF2-40B4-BE49-F238E27FC236}">
              <a16:creationId xmlns="" xmlns:a16="http://schemas.microsoft.com/office/drawing/2014/main" id="{D30962C8-B330-4775-8F8D-7AAE7956A36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85" name="51 CuadroTexto">
          <a:extLst>
            <a:ext uri="{FF2B5EF4-FFF2-40B4-BE49-F238E27FC236}">
              <a16:creationId xmlns="" xmlns:a16="http://schemas.microsoft.com/office/drawing/2014/main" id="{ED2870BE-7CFE-412D-B5AD-55399AA0BD0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86" name="52 CuadroTexto">
          <a:extLst>
            <a:ext uri="{FF2B5EF4-FFF2-40B4-BE49-F238E27FC236}">
              <a16:creationId xmlns="" xmlns:a16="http://schemas.microsoft.com/office/drawing/2014/main" id="{BA76D8E1-5255-4F18-B81B-A48F1267723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87" name="53 CuadroTexto">
          <a:extLst>
            <a:ext uri="{FF2B5EF4-FFF2-40B4-BE49-F238E27FC236}">
              <a16:creationId xmlns="" xmlns:a16="http://schemas.microsoft.com/office/drawing/2014/main" id="{4BE87FC5-256D-42EF-8AFF-22064D8E3DD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88" name="54 CuadroTexto">
          <a:extLst>
            <a:ext uri="{FF2B5EF4-FFF2-40B4-BE49-F238E27FC236}">
              <a16:creationId xmlns="" xmlns:a16="http://schemas.microsoft.com/office/drawing/2014/main" id="{55997B3D-3593-4C62-AE9E-8975E8648701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89" name="55 CuadroTexto">
          <a:extLst>
            <a:ext uri="{FF2B5EF4-FFF2-40B4-BE49-F238E27FC236}">
              <a16:creationId xmlns="" xmlns:a16="http://schemas.microsoft.com/office/drawing/2014/main" id="{441EE8FD-9D2E-44B0-AE87-4D41424E690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90" name="56 CuadroTexto">
          <a:extLst>
            <a:ext uri="{FF2B5EF4-FFF2-40B4-BE49-F238E27FC236}">
              <a16:creationId xmlns="" xmlns:a16="http://schemas.microsoft.com/office/drawing/2014/main" id="{C1E10325-559C-458D-A6AE-86FC2E42129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91" name="57 CuadroTexto">
          <a:extLst>
            <a:ext uri="{FF2B5EF4-FFF2-40B4-BE49-F238E27FC236}">
              <a16:creationId xmlns="" xmlns:a16="http://schemas.microsoft.com/office/drawing/2014/main" id="{DEA5CDDF-6BAB-4F0D-AA40-66724E034F91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92" name="58 CuadroTexto">
          <a:extLst>
            <a:ext uri="{FF2B5EF4-FFF2-40B4-BE49-F238E27FC236}">
              <a16:creationId xmlns="" xmlns:a16="http://schemas.microsoft.com/office/drawing/2014/main" id="{0A8A1CE2-B43B-4CED-9FC5-13DF3AD64E0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93" name="59 CuadroTexto">
          <a:extLst>
            <a:ext uri="{FF2B5EF4-FFF2-40B4-BE49-F238E27FC236}">
              <a16:creationId xmlns="" xmlns:a16="http://schemas.microsoft.com/office/drawing/2014/main" id="{C2F9A63D-57FF-4BF4-9C72-C375E5583EA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94" name="60 CuadroTexto">
          <a:extLst>
            <a:ext uri="{FF2B5EF4-FFF2-40B4-BE49-F238E27FC236}">
              <a16:creationId xmlns="" xmlns:a16="http://schemas.microsoft.com/office/drawing/2014/main" id="{79C4AAE9-1AE8-48FF-AF3A-8684411B1CE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95" name="61 CuadroTexto">
          <a:extLst>
            <a:ext uri="{FF2B5EF4-FFF2-40B4-BE49-F238E27FC236}">
              <a16:creationId xmlns="" xmlns:a16="http://schemas.microsoft.com/office/drawing/2014/main" id="{3A8F229A-1341-4B2D-9486-B7AF7121533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96" name="62 CuadroTexto">
          <a:extLst>
            <a:ext uri="{FF2B5EF4-FFF2-40B4-BE49-F238E27FC236}">
              <a16:creationId xmlns="" xmlns:a16="http://schemas.microsoft.com/office/drawing/2014/main" id="{4425FFEB-EE88-4DCC-8E71-5DB811CA7C7C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97" name="63 CuadroTexto">
          <a:extLst>
            <a:ext uri="{FF2B5EF4-FFF2-40B4-BE49-F238E27FC236}">
              <a16:creationId xmlns="" xmlns:a16="http://schemas.microsoft.com/office/drawing/2014/main" id="{B9FC17C2-F01F-404D-B26E-CE689ED7BF9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98" name="64 CuadroTexto">
          <a:extLst>
            <a:ext uri="{FF2B5EF4-FFF2-40B4-BE49-F238E27FC236}">
              <a16:creationId xmlns="" xmlns:a16="http://schemas.microsoft.com/office/drawing/2014/main" id="{1D735B88-D9B4-490F-9313-B72BA137A66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599" name="65 CuadroTexto">
          <a:extLst>
            <a:ext uri="{FF2B5EF4-FFF2-40B4-BE49-F238E27FC236}">
              <a16:creationId xmlns="" xmlns:a16="http://schemas.microsoft.com/office/drawing/2014/main" id="{151D23DA-086D-4702-AA63-212DE3C03CCC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600" name="66 CuadroTexto">
          <a:extLst>
            <a:ext uri="{FF2B5EF4-FFF2-40B4-BE49-F238E27FC236}">
              <a16:creationId xmlns="" xmlns:a16="http://schemas.microsoft.com/office/drawing/2014/main" id="{AEB15420-9855-4877-86AD-EF4BF1D7228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601" name="67 CuadroTexto">
          <a:extLst>
            <a:ext uri="{FF2B5EF4-FFF2-40B4-BE49-F238E27FC236}">
              <a16:creationId xmlns="" xmlns:a16="http://schemas.microsoft.com/office/drawing/2014/main" id="{AD2F6F72-6360-45FA-83B0-D05F9FD3D9E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602" name="68 CuadroTexto">
          <a:extLst>
            <a:ext uri="{FF2B5EF4-FFF2-40B4-BE49-F238E27FC236}">
              <a16:creationId xmlns="" xmlns:a16="http://schemas.microsoft.com/office/drawing/2014/main" id="{0E042B39-009C-47D6-8C65-95E9FA1F5D8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603" name="69 CuadroTexto">
          <a:extLst>
            <a:ext uri="{FF2B5EF4-FFF2-40B4-BE49-F238E27FC236}">
              <a16:creationId xmlns="" xmlns:a16="http://schemas.microsoft.com/office/drawing/2014/main" id="{FADE38F3-9A2C-4D80-8AFC-62748703F2E3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604" name="70 CuadroTexto">
          <a:extLst>
            <a:ext uri="{FF2B5EF4-FFF2-40B4-BE49-F238E27FC236}">
              <a16:creationId xmlns="" xmlns:a16="http://schemas.microsoft.com/office/drawing/2014/main" id="{BD0743ED-AECE-4145-9C89-926688706D7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605" name="71 CuadroTexto">
          <a:extLst>
            <a:ext uri="{FF2B5EF4-FFF2-40B4-BE49-F238E27FC236}">
              <a16:creationId xmlns="" xmlns:a16="http://schemas.microsoft.com/office/drawing/2014/main" id="{E4E405DE-2822-40BA-90AC-35E241781BD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606" name="72 CuadroTexto">
          <a:extLst>
            <a:ext uri="{FF2B5EF4-FFF2-40B4-BE49-F238E27FC236}">
              <a16:creationId xmlns="" xmlns:a16="http://schemas.microsoft.com/office/drawing/2014/main" id="{F90E271A-3B8D-461A-8A6E-8E2FB25A5DB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607" name="73 CuadroTexto">
          <a:extLst>
            <a:ext uri="{FF2B5EF4-FFF2-40B4-BE49-F238E27FC236}">
              <a16:creationId xmlns="" xmlns:a16="http://schemas.microsoft.com/office/drawing/2014/main" id="{F426CAFF-73CE-4C25-A830-A2D2B3D3DFE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608" name="74 CuadroTexto">
          <a:extLst>
            <a:ext uri="{FF2B5EF4-FFF2-40B4-BE49-F238E27FC236}">
              <a16:creationId xmlns="" xmlns:a16="http://schemas.microsoft.com/office/drawing/2014/main" id="{8DA7888E-7511-4A45-A511-494D2485D75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85</xdr:row>
      <xdr:rowOff>0</xdr:rowOff>
    </xdr:from>
    <xdr:ext cx="184731" cy="264560"/>
    <xdr:sp macro="" textlink="">
      <xdr:nvSpPr>
        <xdr:cNvPr id="1609" name="75 CuadroTexto">
          <a:extLst>
            <a:ext uri="{FF2B5EF4-FFF2-40B4-BE49-F238E27FC236}">
              <a16:creationId xmlns="" xmlns:a16="http://schemas.microsoft.com/office/drawing/2014/main" id="{0E99D185-0D6E-4C1D-9C5F-6A0702E9B18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10" name="3 CuadroTexto">
          <a:extLst>
            <a:ext uri="{FF2B5EF4-FFF2-40B4-BE49-F238E27FC236}">
              <a16:creationId xmlns="" xmlns:a16="http://schemas.microsoft.com/office/drawing/2014/main" id="{1CD77C5C-D7E6-4BE9-8EC4-D41CA2A6E84C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11" name="4 CuadroTexto">
          <a:extLst>
            <a:ext uri="{FF2B5EF4-FFF2-40B4-BE49-F238E27FC236}">
              <a16:creationId xmlns="" xmlns:a16="http://schemas.microsoft.com/office/drawing/2014/main" id="{01F7C1EE-802A-4640-A2B9-C09D2CC095B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12" name="5 CuadroTexto">
          <a:extLst>
            <a:ext uri="{FF2B5EF4-FFF2-40B4-BE49-F238E27FC236}">
              <a16:creationId xmlns="" xmlns:a16="http://schemas.microsoft.com/office/drawing/2014/main" id="{9381D864-B6E4-41B8-9166-6394200596C3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13" name="6 CuadroTexto">
          <a:extLst>
            <a:ext uri="{FF2B5EF4-FFF2-40B4-BE49-F238E27FC236}">
              <a16:creationId xmlns="" xmlns:a16="http://schemas.microsoft.com/office/drawing/2014/main" id="{3DC027DC-8549-4476-A17A-A7BA2847018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14" name="7 CuadroTexto">
          <a:extLst>
            <a:ext uri="{FF2B5EF4-FFF2-40B4-BE49-F238E27FC236}">
              <a16:creationId xmlns="" xmlns:a16="http://schemas.microsoft.com/office/drawing/2014/main" id="{FEBB7BF6-256A-45E8-9710-B05F8D6BBE3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15" name="8 CuadroTexto">
          <a:extLst>
            <a:ext uri="{FF2B5EF4-FFF2-40B4-BE49-F238E27FC236}">
              <a16:creationId xmlns="" xmlns:a16="http://schemas.microsoft.com/office/drawing/2014/main" id="{C85878B8-F83A-4B51-A74C-8649565818AC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16" name="9 CuadroTexto">
          <a:extLst>
            <a:ext uri="{FF2B5EF4-FFF2-40B4-BE49-F238E27FC236}">
              <a16:creationId xmlns="" xmlns:a16="http://schemas.microsoft.com/office/drawing/2014/main" id="{4C2D0EA8-CD12-4F2C-9DFF-17323E7BAEF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17" name="10 CuadroTexto">
          <a:extLst>
            <a:ext uri="{FF2B5EF4-FFF2-40B4-BE49-F238E27FC236}">
              <a16:creationId xmlns="" xmlns:a16="http://schemas.microsoft.com/office/drawing/2014/main" id="{578EE015-2D4B-4D45-8A38-CB15C87240D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18" name="11 CuadroTexto">
          <a:extLst>
            <a:ext uri="{FF2B5EF4-FFF2-40B4-BE49-F238E27FC236}">
              <a16:creationId xmlns="" xmlns:a16="http://schemas.microsoft.com/office/drawing/2014/main" id="{59F7F8D3-3B5B-4123-AAC3-BFD40BC5EF2C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19" name="12 CuadroTexto">
          <a:extLst>
            <a:ext uri="{FF2B5EF4-FFF2-40B4-BE49-F238E27FC236}">
              <a16:creationId xmlns="" xmlns:a16="http://schemas.microsoft.com/office/drawing/2014/main" id="{DBE186EF-169E-4EEE-A89A-894D5F7CFEE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20" name="13 CuadroTexto">
          <a:extLst>
            <a:ext uri="{FF2B5EF4-FFF2-40B4-BE49-F238E27FC236}">
              <a16:creationId xmlns="" xmlns:a16="http://schemas.microsoft.com/office/drawing/2014/main" id="{05A29707-15AD-490B-A288-E5701F3F1B2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21" name="14 CuadroTexto">
          <a:extLst>
            <a:ext uri="{FF2B5EF4-FFF2-40B4-BE49-F238E27FC236}">
              <a16:creationId xmlns="" xmlns:a16="http://schemas.microsoft.com/office/drawing/2014/main" id="{539DFEEF-F7C0-4CAF-9121-CB0CE6A596B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22" name="15 CuadroTexto">
          <a:extLst>
            <a:ext uri="{FF2B5EF4-FFF2-40B4-BE49-F238E27FC236}">
              <a16:creationId xmlns="" xmlns:a16="http://schemas.microsoft.com/office/drawing/2014/main" id="{8403F1C7-60D7-4BCC-B4A8-2C9B33BF88C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23" name="16 CuadroTexto">
          <a:extLst>
            <a:ext uri="{FF2B5EF4-FFF2-40B4-BE49-F238E27FC236}">
              <a16:creationId xmlns="" xmlns:a16="http://schemas.microsoft.com/office/drawing/2014/main" id="{C6994FED-D223-4DDF-BE04-07C5079DB23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24" name="17 CuadroTexto">
          <a:extLst>
            <a:ext uri="{FF2B5EF4-FFF2-40B4-BE49-F238E27FC236}">
              <a16:creationId xmlns="" xmlns:a16="http://schemas.microsoft.com/office/drawing/2014/main" id="{F70EDC50-F2AA-42E6-8B24-1925DBDD538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25" name="18 CuadroTexto">
          <a:extLst>
            <a:ext uri="{FF2B5EF4-FFF2-40B4-BE49-F238E27FC236}">
              <a16:creationId xmlns="" xmlns:a16="http://schemas.microsoft.com/office/drawing/2014/main" id="{CB4FC60D-74CF-4036-8466-ED11F63E6A41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26" name="19 CuadroTexto">
          <a:extLst>
            <a:ext uri="{FF2B5EF4-FFF2-40B4-BE49-F238E27FC236}">
              <a16:creationId xmlns="" xmlns:a16="http://schemas.microsoft.com/office/drawing/2014/main" id="{440DDFB0-28E1-476C-A216-902DDA233C3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27" name="20 CuadroTexto">
          <a:extLst>
            <a:ext uri="{FF2B5EF4-FFF2-40B4-BE49-F238E27FC236}">
              <a16:creationId xmlns="" xmlns:a16="http://schemas.microsoft.com/office/drawing/2014/main" id="{FF08C500-FFC4-4986-8CB6-31123E86EEDC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28" name="21 CuadroTexto">
          <a:extLst>
            <a:ext uri="{FF2B5EF4-FFF2-40B4-BE49-F238E27FC236}">
              <a16:creationId xmlns="" xmlns:a16="http://schemas.microsoft.com/office/drawing/2014/main" id="{4A0F5FFD-8AB8-4C26-9F9E-04735C7ED5E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29" name="22 CuadroTexto">
          <a:extLst>
            <a:ext uri="{FF2B5EF4-FFF2-40B4-BE49-F238E27FC236}">
              <a16:creationId xmlns="" xmlns:a16="http://schemas.microsoft.com/office/drawing/2014/main" id="{811C55D4-6A91-428E-BF91-68CF4AEF469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30" name="23 CuadroTexto">
          <a:extLst>
            <a:ext uri="{FF2B5EF4-FFF2-40B4-BE49-F238E27FC236}">
              <a16:creationId xmlns="" xmlns:a16="http://schemas.microsoft.com/office/drawing/2014/main" id="{66062B6E-40BC-485B-B92B-072CF933394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31" name="24 CuadroTexto">
          <a:extLst>
            <a:ext uri="{FF2B5EF4-FFF2-40B4-BE49-F238E27FC236}">
              <a16:creationId xmlns="" xmlns:a16="http://schemas.microsoft.com/office/drawing/2014/main" id="{9553CB5F-2BFE-492C-AE43-C0C46807885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32" name="25 CuadroTexto">
          <a:extLst>
            <a:ext uri="{FF2B5EF4-FFF2-40B4-BE49-F238E27FC236}">
              <a16:creationId xmlns="" xmlns:a16="http://schemas.microsoft.com/office/drawing/2014/main" id="{809154FA-992C-4E7D-AE11-D0D264C212D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33" name="26 CuadroTexto">
          <a:extLst>
            <a:ext uri="{FF2B5EF4-FFF2-40B4-BE49-F238E27FC236}">
              <a16:creationId xmlns="" xmlns:a16="http://schemas.microsoft.com/office/drawing/2014/main" id="{B81F6920-E459-4951-B7B4-84103E04975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34" name="27 CuadroTexto">
          <a:extLst>
            <a:ext uri="{FF2B5EF4-FFF2-40B4-BE49-F238E27FC236}">
              <a16:creationId xmlns="" xmlns:a16="http://schemas.microsoft.com/office/drawing/2014/main" id="{D25C9C20-A6C7-4A91-B501-450CED225FE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35" name="28 CuadroTexto">
          <a:extLst>
            <a:ext uri="{FF2B5EF4-FFF2-40B4-BE49-F238E27FC236}">
              <a16:creationId xmlns="" xmlns:a16="http://schemas.microsoft.com/office/drawing/2014/main" id="{AB3F6B82-A812-439E-A5DC-B49C82D7CC5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36" name="29 CuadroTexto">
          <a:extLst>
            <a:ext uri="{FF2B5EF4-FFF2-40B4-BE49-F238E27FC236}">
              <a16:creationId xmlns="" xmlns:a16="http://schemas.microsoft.com/office/drawing/2014/main" id="{DECD66D7-BE9C-42AE-AB6E-2E7196F595A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37" name="30 CuadroTexto">
          <a:extLst>
            <a:ext uri="{FF2B5EF4-FFF2-40B4-BE49-F238E27FC236}">
              <a16:creationId xmlns="" xmlns:a16="http://schemas.microsoft.com/office/drawing/2014/main" id="{0147262E-C131-4B76-8B63-EEE76FB3E97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38" name="31 CuadroTexto">
          <a:extLst>
            <a:ext uri="{FF2B5EF4-FFF2-40B4-BE49-F238E27FC236}">
              <a16:creationId xmlns="" xmlns:a16="http://schemas.microsoft.com/office/drawing/2014/main" id="{FDB8A9AD-7925-47C9-A48B-5A93E27CD65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39" name="32 CuadroTexto">
          <a:extLst>
            <a:ext uri="{FF2B5EF4-FFF2-40B4-BE49-F238E27FC236}">
              <a16:creationId xmlns="" xmlns:a16="http://schemas.microsoft.com/office/drawing/2014/main" id="{F13A6119-E734-497A-99FA-D402AD53720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40" name="33 CuadroTexto">
          <a:extLst>
            <a:ext uri="{FF2B5EF4-FFF2-40B4-BE49-F238E27FC236}">
              <a16:creationId xmlns="" xmlns:a16="http://schemas.microsoft.com/office/drawing/2014/main" id="{7A6890A1-C2F6-44A3-97A6-2CDF9FC06D4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41" name="34 CuadroTexto">
          <a:extLst>
            <a:ext uri="{FF2B5EF4-FFF2-40B4-BE49-F238E27FC236}">
              <a16:creationId xmlns="" xmlns:a16="http://schemas.microsoft.com/office/drawing/2014/main" id="{F7139280-92A5-4164-AC03-83545539E82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42" name="35 CuadroTexto">
          <a:extLst>
            <a:ext uri="{FF2B5EF4-FFF2-40B4-BE49-F238E27FC236}">
              <a16:creationId xmlns="" xmlns:a16="http://schemas.microsoft.com/office/drawing/2014/main" id="{71C87558-2B92-42C7-BCEA-3E4E898A7C43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43" name="36 CuadroTexto">
          <a:extLst>
            <a:ext uri="{FF2B5EF4-FFF2-40B4-BE49-F238E27FC236}">
              <a16:creationId xmlns="" xmlns:a16="http://schemas.microsoft.com/office/drawing/2014/main" id="{CCABADC4-3189-463D-81AB-780606F58A4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44" name="37 CuadroTexto">
          <a:extLst>
            <a:ext uri="{FF2B5EF4-FFF2-40B4-BE49-F238E27FC236}">
              <a16:creationId xmlns="" xmlns:a16="http://schemas.microsoft.com/office/drawing/2014/main" id="{B909D6B1-590C-487C-A7E8-89622761A0F1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45" name="38 CuadroTexto">
          <a:extLst>
            <a:ext uri="{FF2B5EF4-FFF2-40B4-BE49-F238E27FC236}">
              <a16:creationId xmlns="" xmlns:a16="http://schemas.microsoft.com/office/drawing/2014/main" id="{C2A1FAFD-52DC-44B5-86D3-028D37CB7C7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46" name="39 CuadroTexto">
          <a:extLst>
            <a:ext uri="{FF2B5EF4-FFF2-40B4-BE49-F238E27FC236}">
              <a16:creationId xmlns="" xmlns:a16="http://schemas.microsoft.com/office/drawing/2014/main" id="{202AD423-AD7B-4898-BCF2-3CC175B67EE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47" name="40 CuadroTexto">
          <a:extLst>
            <a:ext uri="{FF2B5EF4-FFF2-40B4-BE49-F238E27FC236}">
              <a16:creationId xmlns="" xmlns:a16="http://schemas.microsoft.com/office/drawing/2014/main" id="{1296ADDA-DBFB-48E8-A7B8-77F70876929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48" name="41 CuadroTexto">
          <a:extLst>
            <a:ext uri="{FF2B5EF4-FFF2-40B4-BE49-F238E27FC236}">
              <a16:creationId xmlns="" xmlns:a16="http://schemas.microsoft.com/office/drawing/2014/main" id="{F615BFC3-F396-46B8-8CB6-BC39CFBA50D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49" name="42 CuadroTexto">
          <a:extLst>
            <a:ext uri="{FF2B5EF4-FFF2-40B4-BE49-F238E27FC236}">
              <a16:creationId xmlns="" xmlns:a16="http://schemas.microsoft.com/office/drawing/2014/main" id="{ABDCF356-244A-4C44-88D2-857D58D9635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50" name="43 CuadroTexto">
          <a:extLst>
            <a:ext uri="{FF2B5EF4-FFF2-40B4-BE49-F238E27FC236}">
              <a16:creationId xmlns="" xmlns:a16="http://schemas.microsoft.com/office/drawing/2014/main" id="{74C6932C-3519-47D3-9B0F-6D70E8122DF3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51" name="44 CuadroTexto">
          <a:extLst>
            <a:ext uri="{FF2B5EF4-FFF2-40B4-BE49-F238E27FC236}">
              <a16:creationId xmlns="" xmlns:a16="http://schemas.microsoft.com/office/drawing/2014/main" id="{15D0D373-0A99-40A5-94BC-6890FD1BA211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52" name="45 CuadroTexto">
          <a:extLst>
            <a:ext uri="{FF2B5EF4-FFF2-40B4-BE49-F238E27FC236}">
              <a16:creationId xmlns="" xmlns:a16="http://schemas.microsoft.com/office/drawing/2014/main" id="{2AC2094E-7E4F-4629-B132-6BCF75AF7A2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53" name="46 CuadroTexto">
          <a:extLst>
            <a:ext uri="{FF2B5EF4-FFF2-40B4-BE49-F238E27FC236}">
              <a16:creationId xmlns="" xmlns:a16="http://schemas.microsoft.com/office/drawing/2014/main" id="{6828B2ED-888C-4AA9-8021-C393D3C43DD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54" name="47 CuadroTexto">
          <a:extLst>
            <a:ext uri="{FF2B5EF4-FFF2-40B4-BE49-F238E27FC236}">
              <a16:creationId xmlns="" xmlns:a16="http://schemas.microsoft.com/office/drawing/2014/main" id="{CC0C8D72-CDDD-4213-AAB5-ADB09069C83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55" name="48 CuadroTexto">
          <a:extLst>
            <a:ext uri="{FF2B5EF4-FFF2-40B4-BE49-F238E27FC236}">
              <a16:creationId xmlns="" xmlns:a16="http://schemas.microsoft.com/office/drawing/2014/main" id="{403B8865-0927-4893-BDD2-8B3F5509017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56" name="49 CuadroTexto">
          <a:extLst>
            <a:ext uri="{FF2B5EF4-FFF2-40B4-BE49-F238E27FC236}">
              <a16:creationId xmlns="" xmlns:a16="http://schemas.microsoft.com/office/drawing/2014/main" id="{D72E44A0-CC50-4668-84C0-48852734F74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57" name="50 CuadroTexto">
          <a:extLst>
            <a:ext uri="{FF2B5EF4-FFF2-40B4-BE49-F238E27FC236}">
              <a16:creationId xmlns="" xmlns:a16="http://schemas.microsoft.com/office/drawing/2014/main" id="{354AF44C-7A8E-4A2A-9A95-DA649FFE181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58" name="51 CuadroTexto">
          <a:extLst>
            <a:ext uri="{FF2B5EF4-FFF2-40B4-BE49-F238E27FC236}">
              <a16:creationId xmlns="" xmlns:a16="http://schemas.microsoft.com/office/drawing/2014/main" id="{6E5D9EF5-AAE7-45AF-BC83-A004EAE27F6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59" name="52 CuadroTexto">
          <a:extLst>
            <a:ext uri="{FF2B5EF4-FFF2-40B4-BE49-F238E27FC236}">
              <a16:creationId xmlns="" xmlns:a16="http://schemas.microsoft.com/office/drawing/2014/main" id="{E05647AC-337D-435D-89FB-1B58FB4B1B63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60" name="53 CuadroTexto">
          <a:extLst>
            <a:ext uri="{FF2B5EF4-FFF2-40B4-BE49-F238E27FC236}">
              <a16:creationId xmlns="" xmlns:a16="http://schemas.microsoft.com/office/drawing/2014/main" id="{E724ECBB-0EF3-4C66-B7D5-96ABC02F139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61" name="54 CuadroTexto">
          <a:extLst>
            <a:ext uri="{FF2B5EF4-FFF2-40B4-BE49-F238E27FC236}">
              <a16:creationId xmlns="" xmlns:a16="http://schemas.microsoft.com/office/drawing/2014/main" id="{446CE9A6-57B1-4FE1-93ED-5A226E6C29D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62" name="55 CuadroTexto">
          <a:extLst>
            <a:ext uri="{FF2B5EF4-FFF2-40B4-BE49-F238E27FC236}">
              <a16:creationId xmlns="" xmlns:a16="http://schemas.microsoft.com/office/drawing/2014/main" id="{C03EC963-822F-4A59-98DC-8A6487A6C4A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63" name="56 CuadroTexto">
          <a:extLst>
            <a:ext uri="{FF2B5EF4-FFF2-40B4-BE49-F238E27FC236}">
              <a16:creationId xmlns="" xmlns:a16="http://schemas.microsoft.com/office/drawing/2014/main" id="{A8494EE3-F318-47CD-810C-04043308D1E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64" name="57 CuadroTexto">
          <a:extLst>
            <a:ext uri="{FF2B5EF4-FFF2-40B4-BE49-F238E27FC236}">
              <a16:creationId xmlns="" xmlns:a16="http://schemas.microsoft.com/office/drawing/2014/main" id="{88ADC290-88DD-4E37-A540-7F698154B22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65" name="58 CuadroTexto">
          <a:extLst>
            <a:ext uri="{FF2B5EF4-FFF2-40B4-BE49-F238E27FC236}">
              <a16:creationId xmlns="" xmlns:a16="http://schemas.microsoft.com/office/drawing/2014/main" id="{52CE22CC-1BA4-451E-A802-EB3C1A89EEC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66" name="59 CuadroTexto">
          <a:extLst>
            <a:ext uri="{FF2B5EF4-FFF2-40B4-BE49-F238E27FC236}">
              <a16:creationId xmlns="" xmlns:a16="http://schemas.microsoft.com/office/drawing/2014/main" id="{272D80F6-5CD8-472F-B635-65F2CAB1726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67" name="60 CuadroTexto">
          <a:extLst>
            <a:ext uri="{FF2B5EF4-FFF2-40B4-BE49-F238E27FC236}">
              <a16:creationId xmlns="" xmlns:a16="http://schemas.microsoft.com/office/drawing/2014/main" id="{82973DA7-DD2C-4000-887F-B681CAFD3A5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68" name="61 CuadroTexto">
          <a:extLst>
            <a:ext uri="{FF2B5EF4-FFF2-40B4-BE49-F238E27FC236}">
              <a16:creationId xmlns="" xmlns:a16="http://schemas.microsoft.com/office/drawing/2014/main" id="{BF00A588-879D-4223-A031-90C1C31E833C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69" name="62 CuadroTexto">
          <a:extLst>
            <a:ext uri="{FF2B5EF4-FFF2-40B4-BE49-F238E27FC236}">
              <a16:creationId xmlns="" xmlns:a16="http://schemas.microsoft.com/office/drawing/2014/main" id="{28412CE8-6887-4F71-A12C-BF92ED55F76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70" name="63 CuadroTexto">
          <a:extLst>
            <a:ext uri="{FF2B5EF4-FFF2-40B4-BE49-F238E27FC236}">
              <a16:creationId xmlns="" xmlns:a16="http://schemas.microsoft.com/office/drawing/2014/main" id="{400FAD55-1984-4180-AB48-2D3E5E1D9A5C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71" name="64 CuadroTexto">
          <a:extLst>
            <a:ext uri="{FF2B5EF4-FFF2-40B4-BE49-F238E27FC236}">
              <a16:creationId xmlns="" xmlns:a16="http://schemas.microsoft.com/office/drawing/2014/main" id="{2DE6E9B8-28E6-4D0C-BE47-3F5D48ECB16C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72" name="65 CuadroTexto">
          <a:extLst>
            <a:ext uri="{FF2B5EF4-FFF2-40B4-BE49-F238E27FC236}">
              <a16:creationId xmlns="" xmlns:a16="http://schemas.microsoft.com/office/drawing/2014/main" id="{CDC0810C-68DB-4C88-90FE-59200017D76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73" name="66 CuadroTexto">
          <a:extLst>
            <a:ext uri="{FF2B5EF4-FFF2-40B4-BE49-F238E27FC236}">
              <a16:creationId xmlns="" xmlns:a16="http://schemas.microsoft.com/office/drawing/2014/main" id="{AD3BD5C3-A995-4E89-BA4C-4F18AD1FC30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74" name="67 CuadroTexto">
          <a:extLst>
            <a:ext uri="{FF2B5EF4-FFF2-40B4-BE49-F238E27FC236}">
              <a16:creationId xmlns="" xmlns:a16="http://schemas.microsoft.com/office/drawing/2014/main" id="{4E7319B4-66F7-42AD-BF34-8D4BAE1E3CE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75" name="68 CuadroTexto">
          <a:extLst>
            <a:ext uri="{FF2B5EF4-FFF2-40B4-BE49-F238E27FC236}">
              <a16:creationId xmlns="" xmlns:a16="http://schemas.microsoft.com/office/drawing/2014/main" id="{A45C531C-FA3C-40F7-AFD2-315157CC5E9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76" name="69 CuadroTexto">
          <a:extLst>
            <a:ext uri="{FF2B5EF4-FFF2-40B4-BE49-F238E27FC236}">
              <a16:creationId xmlns="" xmlns:a16="http://schemas.microsoft.com/office/drawing/2014/main" id="{7BF3643C-A766-43BD-9015-1C8F8ADEB30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77" name="70 CuadroTexto">
          <a:extLst>
            <a:ext uri="{FF2B5EF4-FFF2-40B4-BE49-F238E27FC236}">
              <a16:creationId xmlns="" xmlns:a16="http://schemas.microsoft.com/office/drawing/2014/main" id="{44F281E7-733E-449A-9E0F-EC419F10D87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78" name="71 CuadroTexto">
          <a:extLst>
            <a:ext uri="{FF2B5EF4-FFF2-40B4-BE49-F238E27FC236}">
              <a16:creationId xmlns="" xmlns:a16="http://schemas.microsoft.com/office/drawing/2014/main" id="{D554F3D9-0B54-4C66-A760-492001C5588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79" name="72 CuadroTexto">
          <a:extLst>
            <a:ext uri="{FF2B5EF4-FFF2-40B4-BE49-F238E27FC236}">
              <a16:creationId xmlns="" xmlns:a16="http://schemas.microsoft.com/office/drawing/2014/main" id="{9ECE62A6-FEC3-4850-8DD3-AB9AF4AA6B7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80" name="73 CuadroTexto">
          <a:extLst>
            <a:ext uri="{FF2B5EF4-FFF2-40B4-BE49-F238E27FC236}">
              <a16:creationId xmlns="" xmlns:a16="http://schemas.microsoft.com/office/drawing/2014/main" id="{B74BA967-3F05-47F9-88BD-70A8AF3BFED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81" name="74 CuadroTexto">
          <a:extLst>
            <a:ext uri="{FF2B5EF4-FFF2-40B4-BE49-F238E27FC236}">
              <a16:creationId xmlns="" xmlns:a16="http://schemas.microsoft.com/office/drawing/2014/main" id="{3FC8F93E-3E8E-4507-89DB-BD29E55B0B6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86</xdr:row>
      <xdr:rowOff>0</xdr:rowOff>
    </xdr:from>
    <xdr:ext cx="184731" cy="264560"/>
    <xdr:sp macro="" textlink="">
      <xdr:nvSpPr>
        <xdr:cNvPr id="1682" name="75 CuadroTexto">
          <a:extLst>
            <a:ext uri="{FF2B5EF4-FFF2-40B4-BE49-F238E27FC236}">
              <a16:creationId xmlns="" xmlns:a16="http://schemas.microsoft.com/office/drawing/2014/main" id="{FA84A340-0B31-46FE-B2FD-C82454FA516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683" name="3 CuadroTexto">
          <a:extLst>
            <a:ext uri="{FF2B5EF4-FFF2-40B4-BE49-F238E27FC236}">
              <a16:creationId xmlns="" xmlns:a16="http://schemas.microsoft.com/office/drawing/2014/main" id="{6F13E23F-B61C-4333-9C1E-7EB1718195A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684" name="4 CuadroTexto">
          <a:extLst>
            <a:ext uri="{FF2B5EF4-FFF2-40B4-BE49-F238E27FC236}">
              <a16:creationId xmlns="" xmlns:a16="http://schemas.microsoft.com/office/drawing/2014/main" id="{C1DF224C-0D3E-4F5C-BA5D-A41A1C6DF52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685" name="5 CuadroTexto">
          <a:extLst>
            <a:ext uri="{FF2B5EF4-FFF2-40B4-BE49-F238E27FC236}">
              <a16:creationId xmlns="" xmlns:a16="http://schemas.microsoft.com/office/drawing/2014/main" id="{81F84373-D930-44BE-BECC-E2CDEA7B5BC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686" name="6 CuadroTexto">
          <a:extLst>
            <a:ext uri="{FF2B5EF4-FFF2-40B4-BE49-F238E27FC236}">
              <a16:creationId xmlns="" xmlns:a16="http://schemas.microsoft.com/office/drawing/2014/main" id="{B4D097A8-16EC-4F20-8ABE-F820AE108E3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687" name="7 CuadroTexto">
          <a:extLst>
            <a:ext uri="{FF2B5EF4-FFF2-40B4-BE49-F238E27FC236}">
              <a16:creationId xmlns="" xmlns:a16="http://schemas.microsoft.com/office/drawing/2014/main" id="{3C63BA53-8C7F-49B7-92ED-9B36FB351D71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688" name="8 CuadroTexto">
          <a:extLst>
            <a:ext uri="{FF2B5EF4-FFF2-40B4-BE49-F238E27FC236}">
              <a16:creationId xmlns="" xmlns:a16="http://schemas.microsoft.com/office/drawing/2014/main" id="{4E9CD266-E0DC-49B4-A5CE-546620273D8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689" name="9 CuadroTexto">
          <a:extLst>
            <a:ext uri="{FF2B5EF4-FFF2-40B4-BE49-F238E27FC236}">
              <a16:creationId xmlns="" xmlns:a16="http://schemas.microsoft.com/office/drawing/2014/main" id="{1883656D-E067-4638-9170-9482361D19D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690" name="10 CuadroTexto">
          <a:extLst>
            <a:ext uri="{FF2B5EF4-FFF2-40B4-BE49-F238E27FC236}">
              <a16:creationId xmlns="" xmlns:a16="http://schemas.microsoft.com/office/drawing/2014/main" id="{E1841275-44A8-44A6-8B7B-C2725132194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691" name="11 CuadroTexto">
          <a:extLst>
            <a:ext uri="{FF2B5EF4-FFF2-40B4-BE49-F238E27FC236}">
              <a16:creationId xmlns="" xmlns:a16="http://schemas.microsoft.com/office/drawing/2014/main" id="{BDA71029-4DED-4BE9-AC11-7A587E8D87D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692" name="12 CuadroTexto">
          <a:extLst>
            <a:ext uri="{FF2B5EF4-FFF2-40B4-BE49-F238E27FC236}">
              <a16:creationId xmlns="" xmlns:a16="http://schemas.microsoft.com/office/drawing/2014/main" id="{175702F2-0B0E-49B4-91C8-B9843D07165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693" name="13 CuadroTexto">
          <a:extLst>
            <a:ext uri="{FF2B5EF4-FFF2-40B4-BE49-F238E27FC236}">
              <a16:creationId xmlns="" xmlns:a16="http://schemas.microsoft.com/office/drawing/2014/main" id="{FB993784-E7F5-42FB-A9FD-B11E8C228EA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694" name="14 CuadroTexto">
          <a:extLst>
            <a:ext uri="{FF2B5EF4-FFF2-40B4-BE49-F238E27FC236}">
              <a16:creationId xmlns="" xmlns:a16="http://schemas.microsoft.com/office/drawing/2014/main" id="{74D0D7D0-4BB8-4B06-87B2-84FB2FF04FD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695" name="15 CuadroTexto">
          <a:extLst>
            <a:ext uri="{FF2B5EF4-FFF2-40B4-BE49-F238E27FC236}">
              <a16:creationId xmlns="" xmlns:a16="http://schemas.microsoft.com/office/drawing/2014/main" id="{9CFC7568-337E-4AD5-9C78-84488B87B3E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696" name="16 CuadroTexto">
          <a:extLst>
            <a:ext uri="{FF2B5EF4-FFF2-40B4-BE49-F238E27FC236}">
              <a16:creationId xmlns="" xmlns:a16="http://schemas.microsoft.com/office/drawing/2014/main" id="{92BD977A-81C5-420A-9A06-AE79390FBEC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697" name="17 CuadroTexto">
          <a:extLst>
            <a:ext uri="{FF2B5EF4-FFF2-40B4-BE49-F238E27FC236}">
              <a16:creationId xmlns="" xmlns:a16="http://schemas.microsoft.com/office/drawing/2014/main" id="{955CEC5B-E99B-460D-A853-19F92E19F71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698" name="18 CuadroTexto">
          <a:extLst>
            <a:ext uri="{FF2B5EF4-FFF2-40B4-BE49-F238E27FC236}">
              <a16:creationId xmlns="" xmlns:a16="http://schemas.microsoft.com/office/drawing/2014/main" id="{8263C709-675E-409B-8340-649EFB28AC6C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699" name="19 CuadroTexto">
          <a:extLst>
            <a:ext uri="{FF2B5EF4-FFF2-40B4-BE49-F238E27FC236}">
              <a16:creationId xmlns="" xmlns:a16="http://schemas.microsoft.com/office/drawing/2014/main" id="{A8E0EFC1-FBAB-48C8-A6D4-61959533E41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00" name="20 CuadroTexto">
          <a:extLst>
            <a:ext uri="{FF2B5EF4-FFF2-40B4-BE49-F238E27FC236}">
              <a16:creationId xmlns="" xmlns:a16="http://schemas.microsoft.com/office/drawing/2014/main" id="{A9CDB97A-49D2-450B-ADB6-2D83D1D74FD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01" name="21 CuadroTexto">
          <a:extLst>
            <a:ext uri="{FF2B5EF4-FFF2-40B4-BE49-F238E27FC236}">
              <a16:creationId xmlns="" xmlns:a16="http://schemas.microsoft.com/office/drawing/2014/main" id="{7DD7171A-D1EA-46EB-9D04-BE9C2863363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02" name="22 CuadroTexto">
          <a:extLst>
            <a:ext uri="{FF2B5EF4-FFF2-40B4-BE49-F238E27FC236}">
              <a16:creationId xmlns="" xmlns:a16="http://schemas.microsoft.com/office/drawing/2014/main" id="{055902DD-AEEC-4F65-8FAE-A56798C97E03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03" name="23 CuadroTexto">
          <a:extLst>
            <a:ext uri="{FF2B5EF4-FFF2-40B4-BE49-F238E27FC236}">
              <a16:creationId xmlns="" xmlns:a16="http://schemas.microsoft.com/office/drawing/2014/main" id="{2BAD819D-6023-4B8B-A954-3FC6CE5BB40C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04" name="24 CuadroTexto">
          <a:extLst>
            <a:ext uri="{FF2B5EF4-FFF2-40B4-BE49-F238E27FC236}">
              <a16:creationId xmlns="" xmlns:a16="http://schemas.microsoft.com/office/drawing/2014/main" id="{53A377A0-BB64-47CD-AD80-71D16805A97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05" name="25 CuadroTexto">
          <a:extLst>
            <a:ext uri="{FF2B5EF4-FFF2-40B4-BE49-F238E27FC236}">
              <a16:creationId xmlns="" xmlns:a16="http://schemas.microsoft.com/office/drawing/2014/main" id="{18AD352A-45BE-428D-B789-40A2F368CF0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06" name="26 CuadroTexto">
          <a:extLst>
            <a:ext uri="{FF2B5EF4-FFF2-40B4-BE49-F238E27FC236}">
              <a16:creationId xmlns="" xmlns:a16="http://schemas.microsoft.com/office/drawing/2014/main" id="{4E6FC14D-CA33-4287-AEA5-1A9C5ABA41F1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07" name="27 CuadroTexto">
          <a:extLst>
            <a:ext uri="{FF2B5EF4-FFF2-40B4-BE49-F238E27FC236}">
              <a16:creationId xmlns="" xmlns:a16="http://schemas.microsoft.com/office/drawing/2014/main" id="{867C908C-EBB7-43FA-B564-127F57020D2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08" name="28 CuadroTexto">
          <a:extLst>
            <a:ext uri="{FF2B5EF4-FFF2-40B4-BE49-F238E27FC236}">
              <a16:creationId xmlns="" xmlns:a16="http://schemas.microsoft.com/office/drawing/2014/main" id="{A48BBF4C-5290-4875-9823-E58C28EBA0E1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09" name="29 CuadroTexto">
          <a:extLst>
            <a:ext uri="{FF2B5EF4-FFF2-40B4-BE49-F238E27FC236}">
              <a16:creationId xmlns="" xmlns:a16="http://schemas.microsoft.com/office/drawing/2014/main" id="{C550531C-AE0A-4355-B7FF-0646A9C01CF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10" name="30 CuadroTexto">
          <a:extLst>
            <a:ext uri="{FF2B5EF4-FFF2-40B4-BE49-F238E27FC236}">
              <a16:creationId xmlns="" xmlns:a16="http://schemas.microsoft.com/office/drawing/2014/main" id="{0B9A2C06-8BB0-4C0F-911C-29E1F5E987A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11" name="31 CuadroTexto">
          <a:extLst>
            <a:ext uri="{FF2B5EF4-FFF2-40B4-BE49-F238E27FC236}">
              <a16:creationId xmlns="" xmlns:a16="http://schemas.microsoft.com/office/drawing/2014/main" id="{4339A5F2-8F2C-4B07-A7DE-34AB49889F3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12" name="32 CuadroTexto">
          <a:extLst>
            <a:ext uri="{FF2B5EF4-FFF2-40B4-BE49-F238E27FC236}">
              <a16:creationId xmlns="" xmlns:a16="http://schemas.microsoft.com/office/drawing/2014/main" id="{3BDAED1D-B89F-4A87-ABC9-94B90EE7569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13" name="33 CuadroTexto">
          <a:extLst>
            <a:ext uri="{FF2B5EF4-FFF2-40B4-BE49-F238E27FC236}">
              <a16:creationId xmlns="" xmlns:a16="http://schemas.microsoft.com/office/drawing/2014/main" id="{E4123EBD-791E-45F2-B3B0-2D35754C4023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14" name="34 CuadroTexto">
          <a:extLst>
            <a:ext uri="{FF2B5EF4-FFF2-40B4-BE49-F238E27FC236}">
              <a16:creationId xmlns="" xmlns:a16="http://schemas.microsoft.com/office/drawing/2014/main" id="{E7A088A9-3C9A-48A1-BC2A-E8FD227387B3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15" name="35 CuadroTexto">
          <a:extLst>
            <a:ext uri="{FF2B5EF4-FFF2-40B4-BE49-F238E27FC236}">
              <a16:creationId xmlns="" xmlns:a16="http://schemas.microsoft.com/office/drawing/2014/main" id="{11616EDA-CE44-45A4-A1E7-7B490CB4D7F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16" name="36 CuadroTexto">
          <a:extLst>
            <a:ext uri="{FF2B5EF4-FFF2-40B4-BE49-F238E27FC236}">
              <a16:creationId xmlns="" xmlns:a16="http://schemas.microsoft.com/office/drawing/2014/main" id="{0BD6AB1D-2D91-46F2-9CA3-064E65882F6A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17" name="37 CuadroTexto">
          <a:extLst>
            <a:ext uri="{FF2B5EF4-FFF2-40B4-BE49-F238E27FC236}">
              <a16:creationId xmlns="" xmlns:a16="http://schemas.microsoft.com/office/drawing/2014/main" id="{F752AE45-9319-40AD-B741-1FBA34A86D9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18" name="38 CuadroTexto">
          <a:extLst>
            <a:ext uri="{FF2B5EF4-FFF2-40B4-BE49-F238E27FC236}">
              <a16:creationId xmlns="" xmlns:a16="http://schemas.microsoft.com/office/drawing/2014/main" id="{0A6E5201-4229-472D-9ED9-6D1A5093121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19" name="39 CuadroTexto">
          <a:extLst>
            <a:ext uri="{FF2B5EF4-FFF2-40B4-BE49-F238E27FC236}">
              <a16:creationId xmlns="" xmlns:a16="http://schemas.microsoft.com/office/drawing/2014/main" id="{CE6E69B0-8E6A-4B88-810A-194728071C2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20" name="40 CuadroTexto">
          <a:extLst>
            <a:ext uri="{FF2B5EF4-FFF2-40B4-BE49-F238E27FC236}">
              <a16:creationId xmlns="" xmlns:a16="http://schemas.microsoft.com/office/drawing/2014/main" id="{813AE167-C8E8-4A22-BF89-B7813A28B2A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21" name="41 CuadroTexto">
          <a:extLst>
            <a:ext uri="{FF2B5EF4-FFF2-40B4-BE49-F238E27FC236}">
              <a16:creationId xmlns="" xmlns:a16="http://schemas.microsoft.com/office/drawing/2014/main" id="{60D27252-42B6-44A2-9EB8-6BC5AEC81D8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22" name="42 CuadroTexto">
          <a:extLst>
            <a:ext uri="{FF2B5EF4-FFF2-40B4-BE49-F238E27FC236}">
              <a16:creationId xmlns="" xmlns:a16="http://schemas.microsoft.com/office/drawing/2014/main" id="{6FA0D016-456E-4270-B76C-BAFDE995069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23" name="43 CuadroTexto">
          <a:extLst>
            <a:ext uri="{FF2B5EF4-FFF2-40B4-BE49-F238E27FC236}">
              <a16:creationId xmlns="" xmlns:a16="http://schemas.microsoft.com/office/drawing/2014/main" id="{649660D5-35D4-47CC-B78B-D6471AA5996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24" name="44 CuadroTexto">
          <a:extLst>
            <a:ext uri="{FF2B5EF4-FFF2-40B4-BE49-F238E27FC236}">
              <a16:creationId xmlns="" xmlns:a16="http://schemas.microsoft.com/office/drawing/2014/main" id="{3C279E0B-C9DC-4161-946B-A7F019B479D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25" name="45 CuadroTexto">
          <a:extLst>
            <a:ext uri="{FF2B5EF4-FFF2-40B4-BE49-F238E27FC236}">
              <a16:creationId xmlns="" xmlns:a16="http://schemas.microsoft.com/office/drawing/2014/main" id="{DCCFF06B-8687-47FB-AE7E-F8EE2C6F7AE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26" name="46 CuadroTexto">
          <a:extLst>
            <a:ext uri="{FF2B5EF4-FFF2-40B4-BE49-F238E27FC236}">
              <a16:creationId xmlns="" xmlns:a16="http://schemas.microsoft.com/office/drawing/2014/main" id="{3F2FFA52-5B76-4F46-9F91-2E4037F60C4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27" name="47 CuadroTexto">
          <a:extLst>
            <a:ext uri="{FF2B5EF4-FFF2-40B4-BE49-F238E27FC236}">
              <a16:creationId xmlns="" xmlns:a16="http://schemas.microsoft.com/office/drawing/2014/main" id="{53623005-6CE7-4787-B4BB-840AE51DA5C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28" name="48 CuadroTexto">
          <a:extLst>
            <a:ext uri="{FF2B5EF4-FFF2-40B4-BE49-F238E27FC236}">
              <a16:creationId xmlns="" xmlns:a16="http://schemas.microsoft.com/office/drawing/2014/main" id="{9C847E9C-4D97-482D-8FE3-7B4B42B1033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29" name="49 CuadroTexto">
          <a:extLst>
            <a:ext uri="{FF2B5EF4-FFF2-40B4-BE49-F238E27FC236}">
              <a16:creationId xmlns="" xmlns:a16="http://schemas.microsoft.com/office/drawing/2014/main" id="{E589E3BF-0BAC-41DE-B58E-5DAD05D8F14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30" name="50 CuadroTexto">
          <a:extLst>
            <a:ext uri="{FF2B5EF4-FFF2-40B4-BE49-F238E27FC236}">
              <a16:creationId xmlns="" xmlns:a16="http://schemas.microsoft.com/office/drawing/2014/main" id="{5CA949B8-D415-422B-84AC-DC5CA1DEDB7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31" name="51 CuadroTexto">
          <a:extLst>
            <a:ext uri="{FF2B5EF4-FFF2-40B4-BE49-F238E27FC236}">
              <a16:creationId xmlns="" xmlns:a16="http://schemas.microsoft.com/office/drawing/2014/main" id="{DD41F55F-6E80-49CF-B5F6-FE8D361FD142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32" name="52 CuadroTexto">
          <a:extLst>
            <a:ext uri="{FF2B5EF4-FFF2-40B4-BE49-F238E27FC236}">
              <a16:creationId xmlns="" xmlns:a16="http://schemas.microsoft.com/office/drawing/2014/main" id="{7F6089EA-DAB4-4AD6-914B-063908AE94A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33" name="53 CuadroTexto">
          <a:extLst>
            <a:ext uri="{FF2B5EF4-FFF2-40B4-BE49-F238E27FC236}">
              <a16:creationId xmlns="" xmlns:a16="http://schemas.microsoft.com/office/drawing/2014/main" id="{A9805599-BA11-4FC3-8C49-8093216F675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34" name="54 CuadroTexto">
          <a:extLst>
            <a:ext uri="{FF2B5EF4-FFF2-40B4-BE49-F238E27FC236}">
              <a16:creationId xmlns="" xmlns:a16="http://schemas.microsoft.com/office/drawing/2014/main" id="{4BA219F9-75DC-4F4A-BF64-EFFF4BF5B36B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35" name="55 CuadroTexto">
          <a:extLst>
            <a:ext uri="{FF2B5EF4-FFF2-40B4-BE49-F238E27FC236}">
              <a16:creationId xmlns="" xmlns:a16="http://schemas.microsoft.com/office/drawing/2014/main" id="{C9BE72F7-5DA3-400F-A237-D8DDE48587E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36" name="56 CuadroTexto">
          <a:extLst>
            <a:ext uri="{FF2B5EF4-FFF2-40B4-BE49-F238E27FC236}">
              <a16:creationId xmlns="" xmlns:a16="http://schemas.microsoft.com/office/drawing/2014/main" id="{70CF905A-BBAD-4218-8E31-47EC7D44867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37" name="57 CuadroTexto">
          <a:extLst>
            <a:ext uri="{FF2B5EF4-FFF2-40B4-BE49-F238E27FC236}">
              <a16:creationId xmlns="" xmlns:a16="http://schemas.microsoft.com/office/drawing/2014/main" id="{FAC938F9-039F-459D-BF57-D4034280518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38" name="58 CuadroTexto">
          <a:extLst>
            <a:ext uri="{FF2B5EF4-FFF2-40B4-BE49-F238E27FC236}">
              <a16:creationId xmlns="" xmlns:a16="http://schemas.microsoft.com/office/drawing/2014/main" id="{35C09AA8-1B85-436C-A989-C488629703F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39" name="59 CuadroTexto">
          <a:extLst>
            <a:ext uri="{FF2B5EF4-FFF2-40B4-BE49-F238E27FC236}">
              <a16:creationId xmlns="" xmlns:a16="http://schemas.microsoft.com/office/drawing/2014/main" id="{8CDFB03B-FE8C-4866-A2C1-965CA0DF1E4C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40" name="60 CuadroTexto">
          <a:extLst>
            <a:ext uri="{FF2B5EF4-FFF2-40B4-BE49-F238E27FC236}">
              <a16:creationId xmlns="" xmlns:a16="http://schemas.microsoft.com/office/drawing/2014/main" id="{0757263E-7A28-418E-9AED-436E9C86637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41" name="61 CuadroTexto">
          <a:extLst>
            <a:ext uri="{FF2B5EF4-FFF2-40B4-BE49-F238E27FC236}">
              <a16:creationId xmlns="" xmlns:a16="http://schemas.microsoft.com/office/drawing/2014/main" id="{6D1B5C58-0DA9-4F57-B141-913B429806A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42" name="62 CuadroTexto">
          <a:extLst>
            <a:ext uri="{FF2B5EF4-FFF2-40B4-BE49-F238E27FC236}">
              <a16:creationId xmlns="" xmlns:a16="http://schemas.microsoft.com/office/drawing/2014/main" id="{C6A42C60-F444-40BE-8061-F357B1564015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43" name="63 CuadroTexto">
          <a:extLst>
            <a:ext uri="{FF2B5EF4-FFF2-40B4-BE49-F238E27FC236}">
              <a16:creationId xmlns="" xmlns:a16="http://schemas.microsoft.com/office/drawing/2014/main" id="{FB679E64-50FC-4F9E-9CE6-0395098FF637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44" name="64 CuadroTexto">
          <a:extLst>
            <a:ext uri="{FF2B5EF4-FFF2-40B4-BE49-F238E27FC236}">
              <a16:creationId xmlns="" xmlns:a16="http://schemas.microsoft.com/office/drawing/2014/main" id="{B31DECA8-8348-4772-83AA-BB0BBB90993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45" name="65 CuadroTexto">
          <a:extLst>
            <a:ext uri="{FF2B5EF4-FFF2-40B4-BE49-F238E27FC236}">
              <a16:creationId xmlns="" xmlns:a16="http://schemas.microsoft.com/office/drawing/2014/main" id="{5805E563-19C1-4881-BA5B-7A47C055B460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46" name="66 CuadroTexto">
          <a:extLst>
            <a:ext uri="{FF2B5EF4-FFF2-40B4-BE49-F238E27FC236}">
              <a16:creationId xmlns="" xmlns:a16="http://schemas.microsoft.com/office/drawing/2014/main" id="{0D028587-FAD1-434C-9237-9580B5F3F0F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47" name="67 CuadroTexto">
          <a:extLst>
            <a:ext uri="{FF2B5EF4-FFF2-40B4-BE49-F238E27FC236}">
              <a16:creationId xmlns="" xmlns:a16="http://schemas.microsoft.com/office/drawing/2014/main" id="{B6DD368B-559F-400C-AEA5-96BFF4F643E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48" name="68 CuadroTexto">
          <a:extLst>
            <a:ext uri="{FF2B5EF4-FFF2-40B4-BE49-F238E27FC236}">
              <a16:creationId xmlns="" xmlns:a16="http://schemas.microsoft.com/office/drawing/2014/main" id="{AE979851-9E8F-49FE-993A-D82AC97A987D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49" name="69 CuadroTexto">
          <a:extLst>
            <a:ext uri="{FF2B5EF4-FFF2-40B4-BE49-F238E27FC236}">
              <a16:creationId xmlns="" xmlns:a16="http://schemas.microsoft.com/office/drawing/2014/main" id="{B1EF5C84-3A97-4BD3-8468-07765418273F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50" name="70 CuadroTexto">
          <a:extLst>
            <a:ext uri="{FF2B5EF4-FFF2-40B4-BE49-F238E27FC236}">
              <a16:creationId xmlns="" xmlns:a16="http://schemas.microsoft.com/office/drawing/2014/main" id="{FDF6E146-9D4F-474C-842D-A0D754E1D874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51" name="71 CuadroTexto">
          <a:extLst>
            <a:ext uri="{FF2B5EF4-FFF2-40B4-BE49-F238E27FC236}">
              <a16:creationId xmlns="" xmlns:a16="http://schemas.microsoft.com/office/drawing/2014/main" id="{2F9CBEF0-ADE0-48A2-A3D2-1CA4C6C24E69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52" name="72 CuadroTexto">
          <a:extLst>
            <a:ext uri="{FF2B5EF4-FFF2-40B4-BE49-F238E27FC236}">
              <a16:creationId xmlns="" xmlns:a16="http://schemas.microsoft.com/office/drawing/2014/main" id="{A4762E13-4048-44A8-B0E4-D2211F7B9156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53" name="73 CuadroTexto">
          <a:extLst>
            <a:ext uri="{FF2B5EF4-FFF2-40B4-BE49-F238E27FC236}">
              <a16:creationId xmlns="" xmlns:a16="http://schemas.microsoft.com/office/drawing/2014/main" id="{FD79036D-F0E1-4F78-BEF9-10FAAC2F0A9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54" name="74 CuadroTexto">
          <a:extLst>
            <a:ext uri="{FF2B5EF4-FFF2-40B4-BE49-F238E27FC236}">
              <a16:creationId xmlns="" xmlns:a16="http://schemas.microsoft.com/office/drawing/2014/main" id="{BD3FED3B-169B-411E-B57F-B3A155B1E17E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87</xdr:row>
      <xdr:rowOff>0</xdr:rowOff>
    </xdr:from>
    <xdr:ext cx="184731" cy="264560"/>
    <xdr:sp macro="" textlink="">
      <xdr:nvSpPr>
        <xdr:cNvPr id="1755" name="75 CuadroTexto">
          <a:extLst>
            <a:ext uri="{FF2B5EF4-FFF2-40B4-BE49-F238E27FC236}">
              <a16:creationId xmlns="" xmlns:a16="http://schemas.microsoft.com/office/drawing/2014/main" id="{6EF4911F-C124-4C3C-9080-65008D2F8EE8}"/>
            </a:ext>
          </a:extLst>
        </xdr:cNvPr>
        <xdr:cNvSpPr txBox="1"/>
      </xdr:nvSpPr>
      <xdr:spPr>
        <a:xfrm>
          <a:off x="3164052" y="2403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56" name="3 CuadroTexto">
          <a:extLst>
            <a:ext uri="{FF2B5EF4-FFF2-40B4-BE49-F238E27FC236}">
              <a16:creationId xmlns="" xmlns:a16="http://schemas.microsoft.com/office/drawing/2014/main" id="{DE70DAD2-39DE-4031-9B52-93A722E7EF7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57" name="4 CuadroTexto">
          <a:extLst>
            <a:ext uri="{FF2B5EF4-FFF2-40B4-BE49-F238E27FC236}">
              <a16:creationId xmlns="" xmlns:a16="http://schemas.microsoft.com/office/drawing/2014/main" id="{79A4CC1A-7053-444F-A895-3E6D08A77E7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58" name="5 CuadroTexto">
          <a:extLst>
            <a:ext uri="{FF2B5EF4-FFF2-40B4-BE49-F238E27FC236}">
              <a16:creationId xmlns="" xmlns:a16="http://schemas.microsoft.com/office/drawing/2014/main" id="{284271F8-06BD-4A94-B0AE-55E9C354A12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59" name="6 CuadroTexto">
          <a:extLst>
            <a:ext uri="{FF2B5EF4-FFF2-40B4-BE49-F238E27FC236}">
              <a16:creationId xmlns="" xmlns:a16="http://schemas.microsoft.com/office/drawing/2014/main" id="{EF0CE314-E4E6-494B-9C78-C379DAB06C6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60" name="7 CuadroTexto">
          <a:extLst>
            <a:ext uri="{FF2B5EF4-FFF2-40B4-BE49-F238E27FC236}">
              <a16:creationId xmlns="" xmlns:a16="http://schemas.microsoft.com/office/drawing/2014/main" id="{DD4B8094-F257-4C56-BC53-96968CF7B3D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61" name="8 CuadroTexto">
          <a:extLst>
            <a:ext uri="{FF2B5EF4-FFF2-40B4-BE49-F238E27FC236}">
              <a16:creationId xmlns="" xmlns:a16="http://schemas.microsoft.com/office/drawing/2014/main" id="{F8C8022F-831F-405C-8107-CCED960DCA2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62" name="9 CuadroTexto">
          <a:extLst>
            <a:ext uri="{FF2B5EF4-FFF2-40B4-BE49-F238E27FC236}">
              <a16:creationId xmlns="" xmlns:a16="http://schemas.microsoft.com/office/drawing/2014/main" id="{59437F5B-8AE7-4956-BAEE-AB39ED9AACF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63" name="10 CuadroTexto">
          <a:extLst>
            <a:ext uri="{FF2B5EF4-FFF2-40B4-BE49-F238E27FC236}">
              <a16:creationId xmlns="" xmlns:a16="http://schemas.microsoft.com/office/drawing/2014/main" id="{EA32ADEF-D025-49F2-A8FF-9D2769CCF4E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64" name="11 CuadroTexto">
          <a:extLst>
            <a:ext uri="{FF2B5EF4-FFF2-40B4-BE49-F238E27FC236}">
              <a16:creationId xmlns="" xmlns:a16="http://schemas.microsoft.com/office/drawing/2014/main" id="{6D0CA4A7-1417-4DF3-845D-73ECAB29C0E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65" name="12 CuadroTexto">
          <a:extLst>
            <a:ext uri="{FF2B5EF4-FFF2-40B4-BE49-F238E27FC236}">
              <a16:creationId xmlns="" xmlns:a16="http://schemas.microsoft.com/office/drawing/2014/main" id="{A09363D6-06B7-4F30-A0ED-F22FAF9BB7A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66" name="13 CuadroTexto">
          <a:extLst>
            <a:ext uri="{FF2B5EF4-FFF2-40B4-BE49-F238E27FC236}">
              <a16:creationId xmlns="" xmlns:a16="http://schemas.microsoft.com/office/drawing/2014/main" id="{6A499F28-047B-415D-94F1-FAED5F1A417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67" name="14 CuadroTexto">
          <a:extLst>
            <a:ext uri="{FF2B5EF4-FFF2-40B4-BE49-F238E27FC236}">
              <a16:creationId xmlns="" xmlns:a16="http://schemas.microsoft.com/office/drawing/2014/main" id="{207E359E-1D52-4C29-83B1-4EB34F7A2C6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68" name="15 CuadroTexto">
          <a:extLst>
            <a:ext uri="{FF2B5EF4-FFF2-40B4-BE49-F238E27FC236}">
              <a16:creationId xmlns="" xmlns:a16="http://schemas.microsoft.com/office/drawing/2014/main" id="{1B68CE58-0C8E-4E26-ACDE-EF896A3D3B9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69" name="16 CuadroTexto">
          <a:extLst>
            <a:ext uri="{FF2B5EF4-FFF2-40B4-BE49-F238E27FC236}">
              <a16:creationId xmlns="" xmlns:a16="http://schemas.microsoft.com/office/drawing/2014/main" id="{4DF13CF9-8C97-485F-8A12-BBBC916025B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70" name="17 CuadroTexto">
          <a:extLst>
            <a:ext uri="{FF2B5EF4-FFF2-40B4-BE49-F238E27FC236}">
              <a16:creationId xmlns="" xmlns:a16="http://schemas.microsoft.com/office/drawing/2014/main" id="{6FC4E933-E82B-42B4-B4C7-E341C802D34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71" name="18 CuadroTexto">
          <a:extLst>
            <a:ext uri="{FF2B5EF4-FFF2-40B4-BE49-F238E27FC236}">
              <a16:creationId xmlns="" xmlns:a16="http://schemas.microsoft.com/office/drawing/2014/main" id="{84B3057F-5241-41BA-A245-47E94904D1E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72" name="19 CuadroTexto">
          <a:extLst>
            <a:ext uri="{FF2B5EF4-FFF2-40B4-BE49-F238E27FC236}">
              <a16:creationId xmlns="" xmlns:a16="http://schemas.microsoft.com/office/drawing/2014/main" id="{FBBE3EA1-8BED-4008-A5E6-0D0ECF4A45E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73" name="20 CuadroTexto">
          <a:extLst>
            <a:ext uri="{FF2B5EF4-FFF2-40B4-BE49-F238E27FC236}">
              <a16:creationId xmlns="" xmlns:a16="http://schemas.microsoft.com/office/drawing/2014/main" id="{5387D2EF-22CA-42F2-8DBC-9195F937396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74" name="21 CuadroTexto">
          <a:extLst>
            <a:ext uri="{FF2B5EF4-FFF2-40B4-BE49-F238E27FC236}">
              <a16:creationId xmlns="" xmlns:a16="http://schemas.microsoft.com/office/drawing/2014/main" id="{792EFD0C-84E7-4025-8E48-3B0AD1FE0CF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75" name="22 CuadroTexto">
          <a:extLst>
            <a:ext uri="{FF2B5EF4-FFF2-40B4-BE49-F238E27FC236}">
              <a16:creationId xmlns="" xmlns:a16="http://schemas.microsoft.com/office/drawing/2014/main" id="{108EC3EA-DC15-4CF0-A192-BAFF680E4EB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76" name="23 CuadroTexto">
          <a:extLst>
            <a:ext uri="{FF2B5EF4-FFF2-40B4-BE49-F238E27FC236}">
              <a16:creationId xmlns="" xmlns:a16="http://schemas.microsoft.com/office/drawing/2014/main" id="{CECA2CD2-BB17-460F-8F92-5527DB97FEB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77" name="24 CuadroTexto">
          <a:extLst>
            <a:ext uri="{FF2B5EF4-FFF2-40B4-BE49-F238E27FC236}">
              <a16:creationId xmlns="" xmlns:a16="http://schemas.microsoft.com/office/drawing/2014/main" id="{B72958E3-7874-451B-A9B8-6F87961A820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78" name="25 CuadroTexto">
          <a:extLst>
            <a:ext uri="{FF2B5EF4-FFF2-40B4-BE49-F238E27FC236}">
              <a16:creationId xmlns="" xmlns:a16="http://schemas.microsoft.com/office/drawing/2014/main" id="{93ED4BD3-0E0B-461D-8BBB-95675AF6E28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79" name="26 CuadroTexto">
          <a:extLst>
            <a:ext uri="{FF2B5EF4-FFF2-40B4-BE49-F238E27FC236}">
              <a16:creationId xmlns="" xmlns:a16="http://schemas.microsoft.com/office/drawing/2014/main" id="{AF27894D-9852-4CC5-8C3C-2BF42BEC2E8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80" name="27 CuadroTexto">
          <a:extLst>
            <a:ext uri="{FF2B5EF4-FFF2-40B4-BE49-F238E27FC236}">
              <a16:creationId xmlns="" xmlns:a16="http://schemas.microsoft.com/office/drawing/2014/main" id="{B28732A3-4DEC-4A45-8EC3-E190B67E2A6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81" name="28 CuadroTexto">
          <a:extLst>
            <a:ext uri="{FF2B5EF4-FFF2-40B4-BE49-F238E27FC236}">
              <a16:creationId xmlns="" xmlns:a16="http://schemas.microsoft.com/office/drawing/2014/main" id="{F4479575-3228-43D2-8E0A-98D47854F11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82" name="29 CuadroTexto">
          <a:extLst>
            <a:ext uri="{FF2B5EF4-FFF2-40B4-BE49-F238E27FC236}">
              <a16:creationId xmlns="" xmlns:a16="http://schemas.microsoft.com/office/drawing/2014/main" id="{8147F176-07D9-4573-A0B3-52410B6A4F3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83" name="30 CuadroTexto">
          <a:extLst>
            <a:ext uri="{FF2B5EF4-FFF2-40B4-BE49-F238E27FC236}">
              <a16:creationId xmlns="" xmlns:a16="http://schemas.microsoft.com/office/drawing/2014/main" id="{7ABBB131-9408-43B0-8CA5-37CA3E9B1E1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84" name="31 CuadroTexto">
          <a:extLst>
            <a:ext uri="{FF2B5EF4-FFF2-40B4-BE49-F238E27FC236}">
              <a16:creationId xmlns="" xmlns:a16="http://schemas.microsoft.com/office/drawing/2014/main" id="{7C458851-DBE8-45A3-8C3D-345BEC083D5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85" name="32 CuadroTexto">
          <a:extLst>
            <a:ext uri="{FF2B5EF4-FFF2-40B4-BE49-F238E27FC236}">
              <a16:creationId xmlns="" xmlns:a16="http://schemas.microsoft.com/office/drawing/2014/main" id="{D8BA1787-218A-4A66-ADD8-512BCBE2242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86" name="33 CuadroTexto">
          <a:extLst>
            <a:ext uri="{FF2B5EF4-FFF2-40B4-BE49-F238E27FC236}">
              <a16:creationId xmlns="" xmlns:a16="http://schemas.microsoft.com/office/drawing/2014/main" id="{384F0127-1D7C-44C8-B1D4-A59B00B14D9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87" name="34 CuadroTexto">
          <a:extLst>
            <a:ext uri="{FF2B5EF4-FFF2-40B4-BE49-F238E27FC236}">
              <a16:creationId xmlns="" xmlns:a16="http://schemas.microsoft.com/office/drawing/2014/main" id="{1926BD0D-2971-403B-B23E-8471E2D087C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88" name="35 CuadroTexto">
          <a:extLst>
            <a:ext uri="{FF2B5EF4-FFF2-40B4-BE49-F238E27FC236}">
              <a16:creationId xmlns="" xmlns:a16="http://schemas.microsoft.com/office/drawing/2014/main" id="{B72FF9F2-A2BB-4729-9F38-DCD6867082C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89" name="36 CuadroTexto">
          <a:extLst>
            <a:ext uri="{FF2B5EF4-FFF2-40B4-BE49-F238E27FC236}">
              <a16:creationId xmlns="" xmlns:a16="http://schemas.microsoft.com/office/drawing/2014/main" id="{A1519B86-8740-46F6-B8B9-CA951AB42E0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90" name="37 CuadroTexto">
          <a:extLst>
            <a:ext uri="{FF2B5EF4-FFF2-40B4-BE49-F238E27FC236}">
              <a16:creationId xmlns="" xmlns:a16="http://schemas.microsoft.com/office/drawing/2014/main" id="{BEBC138B-25FA-47EF-97BB-A2E240B8A24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91" name="38 CuadroTexto">
          <a:extLst>
            <a:ext uri="{FF2B5EF4-FFF2-40B4-BE49-F238E27FC236}">
              <a16:creationId xmlns="" xmlns:a16="http://schemas.microsoft.com/office/drawing/2014/main" id="{969E2B39-D6A4-4541-9729-CC83D98592A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92" name="39 CuadroTexto">
          <a:extLst>
            <a:ext uri="{FF2B5EF4-FFF2-40B4-BE49-F238E27FC236}">
              <a16:creationId xmlns="" xmlns:a16="http://schemas.microsoft.com/office/drawing/2014/main" id="{D0A468D5-76BE-4E8C-ADC5-F770A2B0021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93" name="40 CuadroTexto">
          <a:extLst>
            <a:ext uri="{FF2B5EF4-FFF2-40B4-BE49-F238E27FC236}">
              <a16:creationId xmlns="" xmlns:a16="http://schemas.microsoft.com/office/drawing/2014/main" id="{9BD3CC51-D7EC-4589-8F57-4BEFFB16666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94" name="41 CuadroTexto">
          <a:extLst>
            <a:ext uri="{FF2B5EF4-FFF2-40B4-BE49-F238E27FC236}">
              <a16:creationId xmlns="" xmlns:a16="http://schemas.microsoft.com/office/drawing/2014/main" id="{62D8E308-BD4A-4C2C-90D4-D03DDE8CCCA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95" name="42 CuadroTexto">
          <a:extLst>
            <a:ext uri="{FF2B5EF4-FFF2-40B4-BE49-F238E27FC236}">
              <a16:creationId xmlns="" xmlns:a16="http://schemas.microsoft.com/office/drawing/2014/main" id="{8FEB25F9-F94D-41B5-BFBD-8AF9E2D0415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96" name="43 CuadroTexto">
          <a:extLst>
            <a:ext uri="{FF2B5EF4-FFF2-40B4-BE49-F238E27FC236}">
              <a16:creationId xmlns="" xmlns:a16="http://schemas.microsoft.com/office/drawing/2014/main" id="{385F7CF5-92E6-4B9C-A169-D2433102545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97" name="44 CuadroTexto">
          <a:extLst>
            <a:ext uri="{FF2B5EF4-FFF2-40B4-BE49-F238E27FC236}">
              <a16:creationId xmlns="" xmlns:a16="http://schemas.microsoft.com/office/drawing/2014/main" id="{B01D72C3-CC09-4582-8F48-9C4BA7D8BF4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98" name="45 CuadroTexto">
          <a:extLst>
            <a:ext uri="{FF2B5EF4-FFF2-40B4-BE49-F238E27FC236}">
              <a16:creationId xmlns="" xmlns:a16="http://schemas.microsoft.com/office/drawing/2014/main" id="{B60E23CB-934C-4324-802C-DBDDD454033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799" name="46 CuadroTexto">
          <a:extLst>
            <a:ext uri="{FF2B5EF4-FFF2-40B4-BE49-F238E27FC236}">
              <a16:creationId xmlns="" xmlns:a16="http://schemas.microsoft.com/office/drawing/2014/main" id="{9D2F4AB4-F556-4F2F-86FF-DAF16FF3363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00" name="47 CuadroTexto">
          <a:extLst>
            <a:ext uri="{FF2B5EF4-FFF2-40B4-BE49-F238E27FC236}">
              <a16:creationId xmlns="" xmlns:a16="http://schemas.microsoft.com/office/drawing/2014/main" id="{27A53C7F-94DC-416E-A2C5-B9E220676B0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01" name="48 CuadroTexto">
          <a:extLst>
            <a:ext uri="{FF2B5EF4-FFF2-40B4-BE49-F238E27FC236}">
              <a16:creationId xmlns="" xmlns:a16="http://schemas.microsoft.com/office/drawing/2014/main" id="{C2C39467-4101-45CE-B8CE-5485D56306D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02" name="49 CuadroTexto">
          <a:extLst>
            <a:ext uri="{FF2B5EF4-FFF2-40B4-BE49-F238E27FC236}">
              <a16:creationId xmlns="" xmlns:a16="http://schemas.microsoft.com/office/drawing/2014/main" id="{163AC2DB-D229-4755-885C-56B353AEE33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03" name="50 CuadroTexto">
          <a:extLst>
            <a:ext uri="{FF2B5EF4-FFF2-40B4-BE49-F238E27FC236}">
              <a16:creationId xmlns="" xmlns:a16="http://schemas.microsoft.com/office/drawing/2014/main" id="{274F0A4A-B87D-4500-9FC7-7727A8B6499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04" name="51 CuadroTexto">
          <a:extLst>
            <a:ext uri="{FF2B5EF4-FFF2-40B4-BE49-F238E27FC236}">
              <a16:creationId xmlns="" xmlns:a16="http://schemas.microsoft.com/office/drawing/2014/main" id="{BF001D9F-A55A-44A3-AD3D-FEE49C5EF74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05" name="52 CuadroTexto">
          <a:extLst>
            <a:ext uri="{FF2B5EF4-FFF2-40B4-BE49-F238E27FC236}">
              <a16:creationId xmlns="" xmlns:a16="http://schemas.microsoft.com/office/drawing/2014/main" id="{E01A9B78-AB2C-4F8A-BA4D-3E000323DF1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06" name="53 CuadroTexto">
          <a:extLst>
            <a:ext uri="{FF2B5EF4-FFF2-40B4-BE49-F238E27FC236}">
              <a16:creationId xmlns="" xmlns:a16="http://schemas.microsoft.com/office/drawing/2014/main" id="{F9EDDF9E-56E1-413E-8F28-CBCE9FE6E80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07" name="54 CuadroTexto">
          <a:extLst>
            <a:ext uri="{FF2B5EF4-FFF2-40B4-BE49-F238E27FC236}">
              <a16:creationId xmlns="" xmlns:a16="http://schemas.microsoft.com/office/drawing/2014/main" id="{A4259BDC-BCCB-47E4-B12F-92E257F5168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08" name="55 CuadroTexto">
          <a:extLst>
            <a:ext uri="{FF2B5EF4-FFF2-40B4-BE49-F238E27FC236}">
              <a16:creationId xmlns="" xmlns:a16="http://schemas.microsoft.com/office/drawing/2014/main" id="{5C7D2789-916E-41C8-BAE5-4B9C38BFB89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09" name="56 CuadroTexto">
          <a:extLst>
            <a:ext uri="{FF2B5EF4-FFF2-40B4-BE49-F238E27FC236}">
              <a16:creationId xmlns="" xmlns:a16="http://schemas.microsoft.com/office/drawing/2014/main" id="{FFC5CAB2-8523-4B44-833B-0CE2F9AD1D2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10" name="57 CuadroTexto">
          <a:extLst>
            <a:ext uri="{FF2B5EF4-FFF2-40B4-BE49-F238E27FC236}">
              <a16:creationId xmlns="" xmlns:a16="http://schemas.microsoft.com/office/drawing/2014/main" id="{E8DF761A-1460-44F4-AD9D-A966ED355EB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11" name="58 CuadroTexto">
          <a:extLst>
            <a:ext uri="{FF2B5EF4-FFF2-40B4-BE49-F238E27FC236}">
              <a16:creationId xmlns="" xmlns:a16="http://schemas.microsoft.com/office/drawing/2014/main" id="{D52CF7DD-0C1E-4953-8683-EDDFE936EED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12" name="59 CuadroTexto">
          <a:extLst>
            <a:ext uri="{FF2B5EF4-FFF2-40B4-BE49-F238E27FC236}">
              <a16:creationId xmlns="" xmlns:a16="http://schemas.microsoft.com/office/drawing/2014/main" id="{DB24FEF3-FFBB-47DB-821B-1FACEE71D2E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13" name="60 CuadroTexto">
          <a:extLst>
            <a:ext uri="{FF2B5EF4-FFF2-40B4-BE49-F238E27FC236}">
              <a16:creationId xmlns="" xmlns:a16="http://schemas.microsoft.com/office/drawing/2014/main" id="{1D09AC44-2FA6-409C-9060-C1DC710908C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14" name="61 CuadroTexto">
          <a:extLst>
            <a:ext uri="{FF2B5EF4-FFF2-40B4-BE49-F238E27FC236}">
              <a16:creationId xmlns="" xmlns:a16="http://schemas.microsoft.com/office/drawing/2014/main" id="{FA6AC37F-AC98-451C-A707-713ED0002C5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15" name="62 CuadroTexto">
          <a:extLst>
            <a:ext uri="{FF2B5EF4-FFF2-40B4-BE49-F238E27FC236}">
              <a16:creationId xmlns="" xmlns:a16="http://schemas.microsoft.com/office/drawing/2014/main" id="{34768CD0-DC4B-4056-B3C9-9B456389BB5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16" name="63 CuadroTexto">
          <a:extLst>
            <a:ext uri="{FF2B5EF4-FFF2-40B4-BE49-F238E27FC236}">
              <a16:creationId xmlns="" xmlns:a16="http://schemas.microsoft.com/office/drawing/2014/main" id="{19141746-3D1F-42B4-856C-2E512C4BCD4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17" name="64 CuadroTexto">
          <a:extLst>
            <a:ext uri="{FF2B5EF4-FFF2-40B4-BE49-F238E27FC236}">
              <a16:creationId xmlns="" xmlns:a16="http://schemas.microsoft.com/office/drawing/2014/main" id="{C55678F8-395E-49E9-9E7A-3F1FD9E4B73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18" name="65 CuadroTexto">
          <a:extLst>
            <a:ext uri="{FF2B5EF4-FFF2-40B4-BE49-F238E27FC236}">
              <a16:creationId xmlns="" xmlns:a16="http://schemas.microsoft.com/office/drawing/2014/main" id="{B9FA8B87-A43D-493D-8556-348E3B66BDF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19" name="66 CuadroTexto">
          <a:extLst>
            <a:ext uri="{FF2B5EF4-FFF2-40B4-BE49-F238E27FC236}">
              <a16:creationId xmlns="" xmlns:a16="http://schemas.microsoft.com/office/drawing/2014/main" id="{35818110-5A27-41B5-9164-40EF74D0025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20" name="67 CuadroTexto">
          <a:extLst>
            <a:ext uri="{FF2B5EF4-FFF2-40B4-BE49-F238E27FC236}">
              <a16:creationId xmlns="" xmlns:a16="http://schemas.microsoft.com/office/drawing/2014/main" id="{96613D0D-36B6-4C6E-8076-00A3B490345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21" name="68 CuadroTexto">
          <a:extLst>
            <a:ext uri="{FF2B5EF4-FFF2-40B4-BE49-F238E27FC236}">
              <a16:creationId xmlns="" xmlns:a16="http://schemas.microsoft.com/office/drawing/2014/main" id="{EDB7F74E-59E8-4836-AD2E-522C0D35C97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22" name="69 CuadroTexto">
          <a:extLst>
            <a:ext uri="{FF2B5EF4-FFF2-40B4-BE49-F238E27FC236}">
              <a16:creationId xmlns="" xmlns:a16="http://schemas.microsoft.com/office/drawing/2014/main" id="{B2A1F06C-5C3B-424D-AE8E-C2EAF3E6F93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23" name="70 CuadroTexto">
          <a:extLst>
            <a:ext uri="{FF2B5EF4-FFF2-40B4-BE49-F238E27FC236}">
              <a16:creationId xmlns="" xmlns:a16="http://schemas.microsoft.com/office/drawing/2014/main" id="{EE03DC45-CD59-437D-A9D0-9D10E873EF3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24" name="71 CuadroTexto">
          <a:extLst>
            <a:ext uri="{FF2B5EF4-FFF2-40B4-BE49-F238E27FC236}">
              <a16:creationId xmlns="" xmlns:a16="http://schemas.microsoft.com/office/drawing/2014/main" id="{2F178A04-A6E9-4E39-916B-3C6105C54C4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25" name="72 CuadroTexto">
          <a:extLst>
            <a:ext uri="{FF2B5EF4-FFF2-40B4-BE49-F238E27FC236}">
              <a16:creationId xmlns="" xmlns:a16="http://schemas.microsoft.com/office/drawing/2014/main" id="{32A8D0C8-4945-4358-9CD6-DF0B1A72B87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26" name="73 CuadroTexto">
          <a:extLst>
            <a:ext uri="{FF2B5EF4-FFF2-40B4-BE49-F238E27FC236}">
              <a16:creationId xmlns="" xmlns:a16="http://schemas.microsoft.com/office/drawing/2014/main" id="{090DEC72-F9D6-4752-9113-523259B5839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27" name="74 CuadroTexto">
          <a:extLst>
            <a:ext uri="{FF2B5EF4-FFF2-40B4-BE49-F238E27FC236}">
              <a16:creationId xmlns="" xmlns:a16="http://schemas.microsoft.com/office/drawing/2014/main" id="{885F51EF-DD48-4DC8-8066-68F80DD54D2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89</xdr:row>
      <xdr:rowOff>0</xdr:rowOff>
    </xdr:from>
    <xdr:ext cx="184731" cy="264560"/>
    <xdr:sp macro="" textlink="">
      <xdr:nvSpPr>
        <xdr:cNvPr id="1828" name="75 CuadroTexto">
          <a:extLst>
            <a:ext uri="{FF2B5EF4-FFF2-40B4-BE49-F238E27FC236}">
              <a16:creationId xmlns="" xmlns:a16="http://schemas.microsoft.com/office/drawing/2014/main" id="{75721030-4164-4563-B45F-660DB72FC81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29" name="3 CuadroTexto">
          <a:extLst>
            <a:ext uri="{FF2B5EF4-FFF2-40B4-BE49-F238E27FC236}">
              <a16:creationId xmlns="" xmlns:a16="http://schemas.microsoft.com/office/drawing/2014/main" id="{3F9847A8-3808-4EAA-BD04-3E5925F6C18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30" name="4 CuadroTexto">
          <a:extLst>
            <a:ext uri="{FF2B5EF4-FFF2-40B4-BE49-F238E27FC236}">
              <a16:creationId xmlns="" xmlns:a16="http://schemas.microsoft.com/office/drawing/2014/main" id="{9186F5C9-19E0-4E4B-AF92-F62CA5DD850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31" name="5 CuadroTexto">
          <a:extLst>
            <a:ext uri="{FF2B5EF4-FFF2-40B4-BE49-F238E27FC236}">
              <a16:creationId xmlns="" xmlns:a16="http://schemas.microsoft.com/office/drawing/2014/main" id="{8DE9743B-BDD0-4561-8BA4-5F36A2446FE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32" name="6 CuadroTexto">
          <a:extLst>
            <a:ext uri="{FF2B5EF4-FFF2-40B4-BE49-F238E27FC236}">
              <a16:creationId xmlns="" xmlns:a16="http://schemas.microsoft.com/office/drawing/2014/main" id="{50D945EA-6CFF-48F3-B9CE-30C4B5BAB61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33" name="7 CuadroTexto">
          <a:extLst>
            <a:ext uri="{FF2B5EF4-FFF2-40B4-BE49-F238E27FC236}">
              <a16:creationId xmlns="" xmlns:a16="http://schemas.microsoft.com/office/drawing/2014/main" id="{85C9A7CC-16FF-4ECA-B721-AD217C86FC5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34" name="8 CuadroTexto">
          <a:extLst>
            <a:ext uri="{FF2B5EF4-FFF2-40B4-BE49-F238E27FC236}">
              <a16:creationId xmlns="" xmlns:a16="http://schemas.microsoft.com/office/drawing/2014/main" id="{C0A2045D-7989-4F8A-B95B-AC031AAA4FD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35" name="9 CuadroTexto">
          <a:extLst>
            <a:ext uri="{FF2B5EF4-FFF2-40B4-BE49-F238E27FC236}">
              <a16:creationId xmlns="" xmlns:a16="http://schemas.microsoft.com/office/drawing/2014/main" id="{0D99FF78-8579-4C4A-BD33-E4F1CC3B18E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36" name="10 CuadroTexto">
          <a:extLst>
            <a:ext uri="{FF2B5EF4-FFF2-40B4-BE49-F238E27FC236}">
              <a16:creationId xmlns="" xmlns:a16="http://schemas.microsoft.com/office/drawing/2014/main" id="{29553A2F-F0A8-47E9-A508-2B5D97CFA7B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37" name="11 CuadroTexto">
          <a:extLst>
            <a:ext uri="{FF2B5EF4-FFF2-40B4-BE49-F238E27FC236}">
              <a16:creationId xmlns="" xmlns:a16="http://schemas.microsoft.com/office/drawing/2014/main" id="{93E85149-72F9-46E7-8700-300578E9B29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38" name="12 CuadroTexto">
          <a:extLst>
            <a:ext uri="{FF2B5EF4-FFF2-40B4-BE49-F238E27FC236}">
              <a16:creationId xmlns="" xmlns:a16="http://schemas.microsoft.com/office/drawing/2014/main" id="{FF0E8715-30F0-4717-8DA7-A761EBE5236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39" name="13 CuadroTexto">
          <a:extLst>
            <a:ext uri="{FF2B5EF4-FFF2-40B4-BE49-F238E27FC236}">
              <a16:creationId xmlns="" xmlns:a16="http://schemas.microsoft.com/office/drawing/2014/main" id="{543B186E-6258-4DFE-B118-56C04463B82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40" name="14 CuadroTexto">
          <a:extLst>
            <a:ext uri="{FF2B5EF4-FFF2-40B4-BE49-F238E27FC236}">
              <a16:creationId xmlns="" xmlns:a16="http://schemas.microsoft.com/office/drawing/2014/main" id="{0B4C4C62-7E0A-4AAA-8C90-1E0453FBF3D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41" name="15 CuadroTexto">
          <a:extLst>
            <a:ext uri="{FF2B5EF4-FFF2-40B4-BE49-F238E27FC236}">
              <a16:creationId xmlns="" xmlns:a16="http://schemas.microsoft.com/office/drawing/2014/main" id="{3E4E8059-CE73-4792-A94F-B133E2C794A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42" name="16 CuadroTexto">
          <a:extLst>
            <a:ext uri="{FF2B5EF4-FFF2-40B4-BE49-F238E27FC236}">
              <a16:creationId xmlns="" xmlns:a16="http://schemas.microsoft.com/office/drawing/2014/main" id="{A933CFAE-EEAF-43C2-BB1C-BF73086E993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43" name="17 CuadroTexto">
          <a:extLst>
            <a:ext uri="{FF2B5EF4-FFF2-40B4-BE49-F238E27FC236}">
              <a16:creationId xmlns="" xmlns:a16="http://schemas.microsoft.com/office/drawing/2014/main" id="{959CC1E7-F60C-4F84-A30A-E10F8129F80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44" name="18 CuadroTexto">
          <a:extLst>
            <a:ext uri="{FF2B5EF4-FFF2-40B4-BE49-F238E27FC236}">
              <a16:creationId xmlns="" xmlns:a16="http://schemas.microsoft.com/office/drawing/2014/main" id="{F26FD74A-99C5-446F-9440-ED542D19E97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45" name="19 CuadroTexto">
          <a:extLst>
            <a:ext uri="{FF2B5EF4-FFF2-40B4-BE49-F238E27FC236}">
              <a16:creationId xmlns="" xmlns:a16="http://schemas.microsoft.com/office/drawing/2014/main" id="{6C3E5056-121E-4938-AEFF-FE5114C6B29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46" name="20 CuadroTexto">
          <a:extLst>
            <a:ext uri="{FF2B5EF4-FFF2-40B4-BE49-F238E27FC236}">
              <a16:creationId xmlns="" xmlns:a16="http://schemas.microsoft.com/office/drawing/2014/main" id="{1494D476-75E8-4E00-AF8E-027A8CFE74C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47" name="21 CuadroTexto">
          <a:extLst>
            <a:ext uri="{FF2B5EF4-FFF2-40B4-BE49-F238E27FC236}">
              <a16:creationId xmlns="" xmlns:a16="http://schemas.microsoft.com/office/drawing/2014/main" id="{1CFBFBEC-BE4C-43FF-90FB-1766987A6D0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48" name="22 CuadroTexto">
          <a:extLst>
            <a:ext uri="{FF2B5EF4-FFF2-40B4-BE49-F238E27FC236}">
              <a16:creationId xmlns="" xmlns:a16="http://schemas.microsoft.com/office/drawing/2014/main" id="{96D2EAB6-306C-4AAA-942D-4762B8B8F1C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49" name="23 CuadroTexto">
          <a:extLst>
            <a:ext uri="{FF2B5EF4-FFF2-40B4-BE49-F238E27FC236}">
              <a16:creationId xmlns="" xmlns:a16="http://schemas.microsoft.com/office/drawing/2014/main" id="{616F30AF-F43F-4AAB-A36D-FD694914147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50" name="24 CuadroTexto">
          <a:extLst>
            <a:ext uri="{FF2B5EF4-FFF2-40B4-BE49-F238E27FC236}">
              <a16:creationId xmlns="" xmlns:a16="http://schemas.microsoft.com/office/drawing/2014/main" id="{1C522027-DA1B-4E6D-B617-1B517F795A6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51" name="25 CuadroTexto">
          <a:extLst>
            <a:ext uri="{FF2B5EF4-FFF2-40B4-BE49-F238E27FC236}">
              <a16:creationId xmlns="" xmlns:a16="http://schemas.microsoft.com/office/drawing/2014/main" id="{03F817E9-1F5F-4B55-9274-12C74D82255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52" name="26 CuadroTexto">
          <a:extLst>
            <a:ext uri="{FF2B5EF4-FFF2-40B4-BE49-F238E27FC236}">
              <a16:creationId xmlns="" xmlns:a16="http://schemas.microsoft.com/office/drawing/2014/main" id="{7D225591-0102-48F0-9558-59B3B8E0AFB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53" name="27 CuadroTexto">
          <a:extLst>
            <a:ext uri="{FF2B5EF4-FFF2-40B4-BE49-F238E27FC236}">
              <a16:creationId xmlns="" xmlns:a16="http://schemas.microsoft.com/office/drawing/2014/main" id="{B53EE961-44BC-486A-B10B-793954EB3D2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54" name="28 CuadroTexto">
          <a:extLst>
            <a:ext uri="{FF2B5EF4-FFF2-40B4-BE49-F238E27FC236}">
              <a16:creationId xmlns="" xmlns:a16="http://schemas.microsoft.com/office/drawing/2014/main" id="{C41B3449-F1EA-473E-8139-BB1C28499A3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55" name="29 CuadroTexto">
          <a:extLst>
            <a:ext uri="{FF2B5EF4-FFF2-40B4-BE49-F238E27FC236}">
              <a16:creationId xmlns="" xmlns:a16="http://schemas.microsoft.com/office/drawing/2014/main" id="{A59FDABC-EF9B-47AF-987B-E048C0F2FA8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56" name="30 CuadroTexto">
          <a:extLst>
            <a:ext uri="{FF2B5EF4-FFF2-40B4-BE49-F238E27FC236}">
              <a16:creationId xmlns="" xmlns:a16="http://schemas.microsoft.com/office/drawing/2014/main" id="{9AC5AADC-BFDC-44FE-9E1D-E10FF44FA44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57" name="31 CuadroTexto">
          <a:extLst>
            <a:ext uri="{FF2B5EF4-FFF2-40B4-BE49-F238E27FC236}">
              <a16:creationId xmlns="" xmlns:a16="http://schemas.microsoft.com/office/drawing/2014/main" id="{3F03CE59-0F7F-4A39-98DE-A53165779BB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58" name="32 CuadroTexto">
          <a:extLst>
            <a:ext uri="{FF2B5EF4-FFF2-40B4-BE49-F238E27FC236}">
              <a16:creationId xmlns="" xmlns:a16="http://schemas.microsoft.com/office/drawing/2014/main" id="{20D29781-6DE2-43E4-96C4-1DCB66DFE14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59" name="33 CuadroTexto">
          <a:extLst>
            <a:ext uri="{FF2B5EF4-FFF2-40B4-BE49-F238E27FC236}">
              <a16:creationId xmlns="" xmlns:a16="http://schemas.microsoft.com/office/drawing/2014/main" id="{CBD4CCE0-343D-42B2-A5BF-891F38ED03B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60" name="34 CuadroTexto">
          <a:extLst>
            <a:ext uri="{FF2B5EF4-FFF2-40B4-BE49-F238E27FC236}">
              <a16:creationId xmlns="" xmlns:a16="http://schemas.microsoft.com/office/drawing/2014/main" id="{8FD57FDF-68A2-40C8-B114-7BEB38F2778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61" name="35 CuadroTexto">
          <a:extLst>
            <a:ext uri="{FF2B5EF4-FFF2-40B4-BE49-F238E27FC236}">
              <a16:creationId xmlns="" xmlns:a16="http://schemas.microsoft.com/office/drawing/2014/main" id="{0D1F52F0-606A-412E-A203-9B529F85267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62" name="36 CuadroTexto">
          <a:extLst>
            <a:ext uri="{FF2B5EF4-FFF2-40B4-BE49-F238E27FC236}">
              <a16:creationId xmlns="" xmlns:a16="http://schemas.microsoft.com/office/drawing/2014/main" id="{90E3FC3C-8644-4FA9-9062-A4EC39127D3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63" name="37 CuadroTexto">
          <a:extLst>
            <a:ext uri="{FF2B5EF4-FFF2-40B4-BE49-F238E27FC236}">
              <a16:creationId xmlns="" xmlns:a16="http://schemas.microsoft.com/office/drawing/2014/main" id="{61B4757A-7446-432A-B156-78C4A41AC9D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64" name="38 CuadroTexto">
          <a:extLst>
            <a:ext uri="{FF2B5EF4-FFF2-40B4-BE49-F238E27FC236}">
              <a16:creationId xmlns="" xmlns:a16="http://schemas.microsoft.com/office/drawing/2014/main" id="{975FEAD4-09D2-4493-A0CB-3EBACC4420F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65" name="39 CuadroTexto">
          <a:extLst>
            <a:ext uri="{FF2B5EF4-FFF2-40B4-BE49-F238E27FC236}">
              <a16:creationId xmlns="" xmlns:a16="http://schemas.microsoft.com/office/drawing/2014/main" id="{E7F6412C-D061-4E3A-B8BC-0EA607F715C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66" name="40 CuadroTexto">
          <a:extLst>
            <a:ext uri="{FF2B5EF4-FFF2-40B4-BE49-F238E27FC236}">
              <a16:creationId xmlns="" xmlns:a16="http://schemas.microsoft.com/office/drawing/2014/main" id="{C6DA3A90-D415-46F4-8D0C-9F2DA64447B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67" name="41 CuadroTexto">
          <a:extLst>
            <a:ext uri="{FF2B5EF4-FFF2-40B4-BE49-F238E27FC236}">
              <a16:creationId xmlns="" xmlns:a16="http://schemas.microsoft.com/office/drawing/2014/main" id="{56C845A3-DFC4-40EE-B715-1DC289E20DF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68" name="42 CuadroTexto">
          <a:extLst>
            <a:ext uri="{FF2B5EF4-FFF2-40B4-BE49-F238E27FC236}">
              <a16:creationId xmlns="" xmlns:a16="http://schemas.microsoft.com/office/drawing/2014/main" id="{6E6BA5F4-6A91-44FC-AE73-8B2BEE91FE3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69" name="43 CuadroTexto">
          <a:extLst>
            <a:ext uri="{FF2B5EF4-FFF2-40B4-BE49-F238E27FC236}">
              <a16:creationId xmlns="" xmlns:a16="http://schemas.microsoft.com/office/drawing/2014/main" id="{62AD7DF8-085D-46C9-A639-C4AE2DDB914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70" name="44 CuadroTexto">
          <a:extLst>
            <a:ext uri="{FF2B5EF4-FFF2-40B4-BE49-F238E27FC236}">
              <a16:creationId xmlns="" xmlns:a16="http://schemas.microsoft.com/office/drawing/2014/main" id="{A847B9DC-8B09-4092-8BBD-2092909E219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71" name="45 CuadroTexto">
          <a:extLst>
            <a:ext uri="{FF2B5EF4-FFF2-40B4-BE49-F238E27FC236}">
              <a16:creationId xmlns="" xmlns:a16="http://schemas.microsoft.com/office/drawing/2014/main" id="{1E0BF204-C490-4A8A-A401-2D0F78984C6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72" name="46 CuadroTexto">
          <a:extLst>
            <a:ext uri="{FF2B5EF4-FFF2-40B4-BE49-F238E27FC236}">
              <a16:creationId xmlns="" xmlns:a16="http://schemas.microsoft.com/office/drawing/2014/main" id="{19E7F0CA-E03D-4AD5-933A-33DFDB93695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73" name="47 CuadroTexto">
          <a:extLst>
            <a:ext uri="{FF2B5EF4-FFF2-40B4-BE49-F238E27FC236}">
              <a16:creationId xmlns="" xmlns:a16="http://schemas.microsoft.com/office/drawing/2014/main" id="{E4800ECA-A851-4D8B-945F-9726A1EEE66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74" name="48 CuadroTexto">
          <a:extLst>
            <a:ext uri="{FF2B5EF4-FFF2-40B4-BE49-F238E27FC236}">
              <a16:creationId xmlns="" xmlns:a16="http://schemas.microsoft.com/office/drawing/2014/main" id="{91A5ADDB-26DC-4BA7-BFB9-EE3C9FCFF51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75" name="49 CuadroTexto">
          <a:extLst>
            <a:ext uri="{FF2B5EF4-FFF2-40B4-BE49-F238E27FC236}">
              <a16:creationId xmlns="" xmlns:a16="http://schemas.microsoft.com/office/drawing/2014/main" id="{8A72215A-98EE-4B35-85FD-AE4B088B033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76" name="50 CuadroTexto">
          <a:extLst>
            <a:ext uri="{FF2B5EF4-FFF2-40B4-BE49-F238E27FC236}">
              <a16:creationId xmlns="" xmlns:a16="http://schemas.microsoft.com/office/drawing/2014/main" id="{66C18180-789C-4FA6-95D4-D5C08D72978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77" name="51 CuadroTexto">
          <a:extLst>
            <a:ext uri="{FF2B5EF4-FFF2-40B4-BE49-F238E27FC236}">
              <a16:creationId xmlns="" xmlns:a16="http://schemas.microsoft.com/office/drawing/2014/main" id="{87F8BF01-075A-4251-829A-35E45EC578A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78" name="52 CuadroTexto">
          <a:extLst>
            <a:ext uri="{FF2B5EF4-FFF2-40B4-BE49-F238E27FC236}">
              <a16:creationId xmlns="" xmlns:a16="http://schemas.microsoft.com/office/drawing/2014/main" id="{3D17F29C-8DB7-493D-A316-4AEA095D94A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79" name="53 CuadroTexto">
          <a:extLst>
            <a:ext uri="{FF2B5EF4-FFF2-40B4-BE49-F238E27FC236}">
              <a16:creationId xmlns="" xmlns:a16="http://schemas.microsoft.com/office/drawing/2014/main" id="{AD853C4A-E72A-45F9-BA24-E5662968108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80" name="54 CuadroTexto">
          <a:extLst>
            <a:ext uri="{FF2B5EF4-FFF2-40B4-BE49-F238E27FC236}">
              <a16:creationId xmlns="" xmlns:a16="http://schemas.microsoft.com/office/drawing/2014/main" id="{3ABE2672-5105-47E6-92C5-94BB506820F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81" name="55 CuadroTexto">
          <a:extLst>
            <a:ext uri="{FF2B5EF4-FFF2-40B4-BE49-F238E27FC236}">
              <a16:creationId xmlns="" xmlns:a16="http://schemas.microsoft.com/office/drawing/2014/main" id="{9BAAC886-B787-4550-BB04-3D5212EEA3F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82" name="56 CuadroTexto">
          <a:extLst>
            <a:ext uri="{FF2B5EF4-FFF2-40B4-BE49-F238E27FC236}">
              <a16:creationId xmlns="" xmlns:a16="http://schemas.microsoft.com/office/drawing/2014/main" id="{2F45F66B-44C2-49AC-AD3A-00A93EE2FBE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83" name="57 CuadroTexto">
          <a:extLst>
            <a:ext uri="{FF2B5EF4-FFF2-40B4-BE49-F238E27FC236}">
              <a16:creationId xmlns="" xmlns:a16="http://schemas.microsoft.com/office/drawing/2014/main" id="{B9E08A19-E575-4ADC-8C4A-4755F655A3D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84" name="58 CuadroTexto">
          <a:extLst>
            <a:ext uri="{FF2B5EF4-FFF2-40B4-BE49-F238E27FC236}">
              <a16:creationId xmlns="" xmlns:a16="http://schemas.microsoft.com/office/drawing/2014/main" id="{35ED49A4-E2D0-4591-9B30-A4FC7440A3D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85" name="59 CuadroTexto">
          <a:extLst>
            <a:ext uri="{FF2B5EF4-FFF2-40B4-BE49-F238E27FC236}">
              <a16:creationId xmlns="" xmlns:a16="http://schemas.microsoft.com/office/drawing/2014/main" id="{228B24D7-2CE2-425C-99C9-0A7D10B3B49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86" name="60 CuadroTexto">
          <a:extLst>
            <a:ext uri="{FF2B5EF4-FFF2-40B4-BE49-F238E27FC236}">
              <a16:creationId xmlns="" xmlns:a16="http://schemas.microsoft.com/office/drawing/2014/main" id="{574B0A68-E6E3-4EC4-AC51-3B693B74876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87" name="61 CuadroTexto">
          <a:extLst>
            <a:ext uri="{FF2B5EF4-FFF2-40B4-BE49-F238E27FC236}">
              <a16:creationId xmlns="" xmlns:a16="http://schemas.microsoft.com/office/drawing/2014/main" id="{EBB9160D-C7BE-4CF7-B029-6968C7284EB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88" name="62 CuadroTexto">
          <a:extLst>
            <a:ext uri="{FF2B5EF4-FFF2-40B4-BE49-F238E27FC236}">
              <a16:creationId xmlns="" xmlns:a16="http://schemas.microsoft.com/office/drawing/2014/main" id="{0474C36A-BD09-4EA1-BAEE-01C519A9575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89" name="63 CuadroTexto">
          <a:extLst>
            <a:ext uri="{FF2B5EF4-FFF2-40B4-BE49-F238E27FC236}">
              <a16:creationId xmlns="" xmlns:a16="http://schemas.microsoft.com/office/drawing/2014/main" id="{83CEE22C-994F-4CAA-A19F-45E0B6CA084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90" name="64 CuadroTexto">
          <a:extLst>
            <a:ext uri="{FF2B5EF4-FFF2-40B4-BE49-F238E27FC236}">
              <a16:creationId xmlns="" xmlns:a16="http://schemas.microsoft.com/office/drawing/2014/main" id="{8BB3FF33-5D6D-4BEE-A3F6-1B569C7494B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91" name="65 CuadroTexto">
          <a:extLst>
            <a:ext uri="{FF2B5EF4-FFF2-40B4-BE49-F238E27FC236}">
              <a16:creationId xmlns="" xmlns:a16="http://schemas.microsoft.com/office/drawing/2014/main" id="{EC1B7406-8C05-461D-A4E9-DCCBB7447DE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92" name="66 CuadroTexto">
          <a:extLst>
            <a:ext uri="{FF2B5EF4-FFF2-40B4-BE49-F238E27FC236}">
              <a16:creationId xmlns="" xmlns:a16="http://schemas.microsoft.com/office/drawing/2014/main" id="{624B8327-D057-478D-B364-1671C2053AA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93" name="67 CuadroTexto">
          <a:extLst>
            <a:ext uri="{FF2B5EF4-FFF2-40B4-BE49-F238E27FC236}">
              <a16:creationId xmlns="" xmlns:a16="http://schemas.microsoft.com/office/drawing/2014/main" id="{DFE6BFFA-3FC3-4B48-B1C2-CCA1996E097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94" name="68 CuadroTexto">
          <a:extLst>
            <a:ext uri="{FF2B5EF4-FFF2-40B4-BE49-F238E27FC236}">
              <a16:creationId xmlns="" xmlns:a16="http://schemas.microsoft.com/office/drawing/2014/main" id="{DBDF78F3-DF8E-4319-9CF2-9E540E07265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95" name="69 CuadroTexto">
          <a:extLst>
            <a:ext uri="{FF2B5EF4-FFF2-40B4-BE49-F238E27FC236}">
              <a16:creationId xmlns="" xmlns:a16="http://schemas.microsoft.com/office/drawing/2014/main" id="{B1615D33-3518-4A57-A123-29218D584B3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96" name="70 CuadroTexto">
          <a:extLst>
            <a:ext uri="{FF2B5EF4-FFF2-40B4-BE49-F238E27FC236}">
              <a16:creationId xmlns="" xmlns:a16="http://schemas.microsoft.com/office/drawing/2014/main" id="{D4F85A45-643C-4A29-801C-6E167F690A1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97" name="71 CuadroTexto">
          <a:extLst>
            <a:ext uri="{FF2B5EF4-FFF2-40B4-BE49-F238E27FC236}">
              <a16:creationId xmlns="" xmlns:a16="http://schemas.microsoft.com/office/drawing/2014/main" id="{56B67A92-917E-41FA-A263-B4E5E14D43A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98" name="72 CuadroTexto">
          <a:extLst>
            <a:ext uri="{FF2B5EF4-FFF2-40B4-BE49-F238E27FC236}">
              <a16:creationId xmlns="" xmlns:a16="http://schemas.microsoft.com/office/drawing/2014/main" id="{B5CC85C0-FF11-4703-93AE-65DE06603CE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899" name="73 CuadroTexto">
          <a:extLst>
            <a:ext uri="{FF2B5EF4-FFF2-40B4-BE49-F238E27FC236}">
              <a16:creationId xmlns="" xmlns:a16="http://schemas.microsoft.com/office/drawing/2014/main" id="{9996B218-5B90-45C4-AC12-1DFBCE57172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900" name="74 CuadroTexto">
          <a:extLst>
            <a:ext uri="{FF2B5EF4-FFF2-40B4-BE49-F238E27FC236}">
              <a16:creationId xmlns="" xmlns:a16="http://schemas.microsoft.com/office/drawing/2014/main" id="{8E369405-D2E0-4799-BA34-1B421F55D07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90</xdr:row>
      <xdr:rowOff>0</xdr:rowOff>
    </xdr:from>
    <xdr:ext cx="184731" cy="264560"/>
    <xdr:sp macro="" textlink="">
      <xdr:nvSpPr>
        <xdr:cNvPr id="1901" name="75 CuadroTexto">
          <a:extLst>
            <a:ext uri="{FF2B5EF4-FFF2-40B4-BE49-F238E27FC236}">
              <a16:creationId xmlns="" xmlns:a16="http://schemas.microsoft.com/office/drawing/2014/main" id="{3302D45F-5F59-4EA3-8D64-21EB1B56287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02" name="3 CuadroTexto">
          <a:extLst>
            <a:ext uri="{FF2B5EF4-FFF2-40B4-BE49-F238E27FC236}">
              <a16:creationId xmlns="" xmlns:a16="http://schemas.microsoft.com/office/drawing/2014/main" id="{AF15B2C2-FD71-4E5C-B3B9-20F13531AF2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03" name="4 CuadroTexto">
          <a:extLst>
            <a:ext uri="{FF2B5EF4-FFF2-40B4-BE49-F238E27FC236}">
              <a16:creationId xmlns="" xmlns:a16="http://schemas.microsoft.com/office/drawing/2014/main" id="{2090A9C7-1D9F-47F6-8C9F-93870EE7393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04" name="5 CuadroTexto">
          <a:extLst>
            <a:ext uri="{FF2B5EF4-FFF2-40B4-BE49-F238E27FC236}">
              <a16:creationId xmlns="" xmlns:a16="http://schemas.microsoft.com/office/drawing/2014/main" id="{87CC364D-4BF3-4982-9721-2A59903680D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05" name="6 CuadroTexto">
          <a:extLst>
            <a:ext uri="{FF2B5EF4-FFF2-40B4-BE49-F238E27FC236}">
              <a16:creationId xmlns="" xmlns:a16="http://schemas.microsoft.com/office/drawing/2014/main" id="{909B52F3-7FD8-4214-ABE8-4768DDE1FEA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06" name="7 CuadroTexto">
          <a:extLst>
            <a:ext uri="{FF2B5EF4-FFF2-40B4-BE49-F238E27FC236}">
              <a16:creationId xmlns="" xmlns:a16="http://schemas.microsoft.com/office/drawing/2014/main" id="{CB9F69B1-E994-4028-8591-8906704846B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07" name="8 CuadroTexto">
          <a:extLst>
            <a:ext uri="{FF2B5EF4-FFF2-40B4-BE49-F238E27FC236}">
              <a16:creationId xmlns="" xmlns:a16="http://schemas.microsoft.com/office/drawing/2014/main" id="{1C9BA4FB-BB88-45C7-96F9-25F76BEAF16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08" name="9 CuadroTexto">
          <a:extLst>
            <a:ext uri="{FF2B5EF4-FFF2-40B4-BE49-F238E27FC236}">
              <a16:creationId xmlns="" xmlns:a16="http://schemas.microsoft.com/office/drawing/2014/main" id="{500AEE2A-4CF7-4CBC-9C75-982568D993E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09" name="10 CuadroTexto">
          <a:extLst>
            <a:ext uri="{FF2B5EF4-FFF2-40B4-BE49-F238E27FC236}">
              <a16:creationId xmlns="" xmlns:a16="http://schemas.microsoft.com/office/drawing/2014/main" id="{8ED48DC1-36A6-4BEF-9711-B7DD63F1CEB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10" name="11 CuadroTexto">
          <a:extLst>
            <a:ext uri="{FF2B5EF4-FFF2-40B4-BE49-F238E27FC236}">
              <a16:creationId xmlns="" xmlns:a16="http://schemas.microsoft.com/office/drawing/2014/main" id="{3D45E0F4-7C1E-4996-948F-A1FFDF44090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11" name="12 CuadroTexto">
          <a:extLst>
            <a:ext uri="{FF2B5EF4-FFF2-40B4-BE49-F238E27FC236}">
              <a16:creationId xmlns="" xmlns:a16="http://schemas.microsoft.com/office/drawing/2014/main" id="{4C225656-1BBF-4166-98B0-76E742C5EAD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12" name="13 CuadroTexto">
          <a:extLst>
            <a:ext uri="{FF2B5EF4-FFF2-40B4-BE49-F238E27FC236}">
              <a16:creationId xmlns="" xmlns:a16="http://schemas.microsoft.com/office/drawing/2014/main" id="{9B017AE8-C4AD-464E-85A9-B0841DDE8CC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13" name="14 CuadroTexto">
          <a:extLst>
            <a:ext uri="{FF2B5EF4-FFF2-40B4-BE49-F238E27FC236}">
              <a16:creationId xmlns="" xmlns:a16="http://schemas.microsoft.com/office/drawing/2014/main" id="{BFF816B7-3460-4225-8B14-52C8B7807E5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14" name="15 CuadroTexto">
          <a:extLst>
            <a:ext uri="{FF2B5EF4-FFF2-40B4-BE49-F238E27FC236}">
              <a16:creationId xmlns="" xmlns:a16="http://schemas.microsoft.com/office/drawing/2014/main" id="{8EA2FE9B-F1CA-4FD6-A2E0-B3103EE3BDF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15" name="16 CuadroTexto">
          <a:extLst>
            <a:ext uri="{FF2B5EF4-FFF2-40B4-BE49-F238E27FC236}">
              <a16:creationId xmlns="" xmlns:a16="http://schemas.microsoft.com/office/drawing/2014/main" id="{88A27275-7654-4B4C-98D9-7275CA17203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16" name="17 CuadroTexto">
          <a:extLst>
            <a:ext uri="{FF2B5EF4-FFF2-40B4-BE49-F238E27FC236}">
              <a16:creationId xmlns="" xmlns:a16="http://schemas.microsoft.com/office/drawing/2014/main" id="{B9D81D28-DD18-43E0-8EB3-0ECEEC4F6C2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17" name="18 CuadroTexto">
          <a:extLst>
            <a:ext uri="{FF2B5EF4-FFF2-40B4-BE49-F238E27FC236}">
              <a16:creationId xmlns="" xmlns:a16="http://schemas.microsoft.com/office/drawing/2014/main" id="{A802A530-8C9F-4FE0-8542-C8EBE4A94CC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18" name="19 CuadroTexto">
          <a:extLst>
            <a:ext uri="{FF2B5EF4-FFF2-40B4-BE49-F238E27FC236}">
              <a16:creationId xmlns="" xmlns:a16="http://schemas.microsoft.com/office/drawing/2014/main" id="{81458E77-9004-49E1-830F-129E3AE5CBE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19" name="20 CuadroTexto">
          <a:extLst>
            <a:ext uri="{FF2B5EF4-FFF2-40B4-BE49-F238E27FC236}">
              <a16:creationId xmlns="" xmlns:a16="http://schemas.microsoft.com/office/drawing/2014/main" id="{43E57AA6-72A1-46CA-8D6E-C6BFB9F1E54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20" name="21 CuadroTexto">
          <a:extLst>
            <a:ext uri="{FF2B5EF4-FFF2-40B4-BE49-F238E27FC236}">
              <a16:creationId xmlns="" xmlns:a16="http://schemas.microsoft.com/office/drawing/2014/main" id="{481D7EFF-EE9F-4335-AB23-664830E2571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21" name="22 CuadroTexto">
          <a:extLst>
            <a:ext uri="{FF2B5EF4-FFF2-40B4-BE49-F238E27FC236}">
              <a16:creationId xmlns="" xmlns:a16="http://schemas.microsoft.com/office/drawing/2014/main" id="{051E6821-5E3F-43B0-9088-9D3E15DD718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22" name="23 CuadroTexto">
          <a:extLst>
            <a:ext uri="{FF2B5EF4-FFF2-40B4-BE49-F238E27FC236}">
              <a16:creationId xmlns="" xmlns:a16="http://schemas.microsoft.com/office/drawing/2014/main" id="{D79F9DB5-8BF2-423C-9C57-BA3E451F59F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23" name="24 CuadroTexto">
          <a:extLst>
            <a:ext uri="{FF2B5EF4-FFF2-40B4-BE49-F238E27FC236}">
              <a16:creationId xmlns="" xmlns:a16="http://schemas.microsoft.com/office/drawing/2014/main" id="{F613D769-83FC-4DC0-8AA8-9DCAF3984E4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24" name="25 CuadroTexto">
          <a:extLst>
            <a:ext uri="{FF2B5EF4-FFF2-40B4-BE49-F238E27FC236}">
              <a16:creationId xmlns="" xmlns:a16="http://schemas.microsoft.com/office/drawing/2014/main" id="{0EA4B175-43F9-4809-86B1-42FDBF62B55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25" name="26 CuadroTexto">
          <a:extLst>
            <a:ext uri="{FF2B5EF4-FFF2-40B4-BE49-F238E27FC236}">
              <a16:creationId xmlns="" xmlns:a16="http://schemas.microsoft.com/office/drawing/2014/main" id="{857A858E-94B2-4AA2-8727-A8988814AD6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26" name="27 CuadroTexto">
          <a:extLst>
            <a:ext uri="{FF2B5EF4-FFF2-40B4-BE49-F238E27FC236}">
              <a16:creationId xmlns="" xmlns:a16="http://schemas.microsoft.com/office/drawing/2014/main" id="{284C0072-2DE2-4788-BA98-D5C1D6BC1AA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27" name="28 CuadroTexto">
          <a:extLst>
            <a:ext uri="{FF2B5EF4-FFF2-40B4-BE49-F238E27FC236}">
              <a16:creationId xmlns="" xmlns:a16="http://schemas.microsoft.com/office/drawing/2014/main" id="{6F438774-32FD-4A48-BC73-7BE74D04E49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28" name="29 CuadroTexto">
          <a:extLst>
            <a:ext uri="{FF2B5EF4-FFF2-40B4-BE49-F238E27FC236}">
              <a16:creationId xmlns="" xmlns:a16="http://schemas.microsoft.com/office/drawing/2014/main" id="{4BE493B1-8A62-44C2-8119-C41C62530DE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29" name="30 CuadroTexto">
          <a:extLst>
            <a:ext uri="{FF2B5EF4-FFF2-40B4-BE49-F238E27FC236}">
              <a16:creationId xmlns="" xmlns:a16="http://schemas.microsoft.com/office/drawing/2014/main" id="{5658678C-14DF-41C0-9743-5584E28FBE5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30" name="31 CuadroTexto">
          <a:extLst>
            <a:ext uri="{FF2B5EF4-FFF2-40B4-BE49-F238E27FC236}">
              <a16:creationId xmlns="" xmlns:a16="http://schemas.microsoft.com/office/drawing/2014/main" id="{83ED673A-D4E0-4152-875F-41F69B5F209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31" name="32 CuadroTexto">
          <a:extLst>
            <a:ext uri="{FF2B5EF4-FFF2-40B4-BE49-F238E27FC236}">
              <a16:creationId xmlns="" xmlns:a16="http://schemas.microsoft.com/office/drawing/2014/main" id="{8D22E066-B411-43FE-A04E-A03C74484AA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32" name="33 CuadroTexto">
          <a:extLst>
            <a:ext uri="{FF2B5EF4-FFF2-40B4-BE49-F238E27FC236}">
              <a16:creationId xmlns="" xmlns:a16="http://schemas.microsoft.com/office/drawing/2014/main" id="{75261C53-A3CE-4459-B2B3-89D9F085860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33" name="34 CuadroTexto">
          <a:extLst>
            <a:ext uri="{FF2B5EF4-FFF2-40B4-BE49-F238E27FC236}">
              <a16:creationId xmlns="" xmlns:a16="http://schemas.microsoft.com/office/drawing/2014/main" id="{F89C6E19-72E7-4287-BA55-B114022967E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34" name="35 CuadroTexto">
          <a:extLst>
            <a:ext uri="{FF2B5EF4-FFF2-40B4-BE49-F238E27FC236}">
              <a16:creationId xmlns="" xmlns:a16="http://schemas.microsoft.com/office/drawing/2014/main" id="{B065FF00-A5AC-42C8-9A7B-F6D6A9469A6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35" name="36 CuadroTexto">
          <a:extLst>
            <a:ext uri="{FF2B5EF4-FFF2-40B4-BE49-F238E27FC236}">
              <a16:creationId xmlns="" xmlns:a16="http://schemas.microsoft.com/office/drawing/2014/main" id="{B589D354-7107-4FC6-9BDA-D9FD0D6B5BD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36" name="37 CuadroTexto">
          <a:extLst>
            <a:ext uri="{FF2B5EF4-FFF2-40B4-BE49-F238E27FC236}">
              <a16:creationId xmlns="" xmlns:a16="http://schemas.microsoft.com/office/drawing/2014/main" id="{64A9C78A-F798-4E60-8D0F-C687164DA3C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37" name="38 CuadroTexto">
          <a:extLst>
            <a:ext uri="{FF2B5EF4-FFF2-40B4-BE49-F238E27FC236}">
              <a16:creationId xmlns="" xmlns:a16="http://schemas.microsoft.com/office/drawing/2014/main" id="{13D0DF4C-222B-4FF0-99D0-4426E199AFB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38" name="39 CuadroTexto">
          <a:extLst>
            <a:ext uri="{FF2B5EF4-FFF2-40B4-BE49-F238E27FC236}">
              <a16:creationId xmlns="" xmlns:a16="http://schemas.microsoft.com/office/drawing/2014/main" id="{7A02AABD-5C92-4E5E-B0A0-D8FF90BFBA1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39" name="40 CuadroTexto">
          <a:extLst>
            <a:ext uri="{FF2B5EF4-FFF2-40B4-BE49-F238E27FC236}">
              <a16:creationId xmlns="" xmlns:a16="http://schemas.microsoft.com/office/drawing/2014/main" id="{1D1FC658-A831-4E71-A93B-FB2F1105F08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40" name="41 CuadroTexto">
          <a:extLst>
            <a:ext uri="{FF2B5EF4-FFF2-40B4-BE49-F238E27FC236}">
              <a16:creationId xmlns="" xmlns:a16="http://schemas.microsoft.com/office/drawing/2014/main" id="{4016E9D5-EB85-4C2C-82C2-26BAE6DB194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41" name="42 CuadroTexto">
          <a:extLst>
            <a:ext uri="{FF2B5EF4-FFF2-40B4-BE49-F238E27FC236}">
              <a16:creationId xmlns="" xmlns:a16="http://schemas.microsoft.com/office/drawing/2014/main" id="{3084E47A-5003-48FB-9E88-3DA0C192153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42" name="43 CuadroTexto">
          <a:extLst>
            <a:ext uri="{FF2B5EF4-FFF2-40B4-BE49-F238E27FC236}">
              <a16:creationId xmlns="" xmlns:a16="http://schemas.microsoft.com/office/drawing/2014/main" id="{19369161-C3E4-43FA-BA79-FD020711FC5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43" name="44 CuadroTexto">
          <a:extLst>
            <a:ext uri="{FF2B5EF4-FFF2-40B4-BE49-F238E27FC236}">
              <a16:creationId xmlns="" xmlns:a16="http://schemas.microsoft.com/office/drawing/2014/main" id="{96046649-3CF5-452F-8BE3-76053858608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44" name="45 CuadroTexto">
          <a:extLst>
            <a:ext uri="{FF2B5EF4-FFF2-40B4-BE49-F238E27FC236}">
              <a16:creationId xmlns="" xmlns:a16="http://schemas.microsoft.com/office/drawing/2014/main" id="{84263075-B168-4428-A355-DF3E0588C29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45" name="46 CuadroTexto">
          <a:extLst>
            <a:ext uri="{FF2B5EF4-FFF2-40B4-BE49-F238E27FC236}">
              <a16:creationId xmlns="" xmlns:a16="http://schemas.microsoft.com/office/drawing/2014/main" id="{CE759AAF-B195-4C88-B40A-08D47A4DBEE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46" name="47 CuadroTexto">
          <a:extLst>
            <a:ext uri="{FF2B5EF4-FFF2-40B4-BE49-F238E27FC236}">
              <a16:creationId xmlns="" xmlns:a16="http://schemas.microsoft.com/office/drawing/2014/main" id="{F54B2310-FB86-4759-B376-1AE4E9CFCA8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47" name="48 CuadroTexto">
          <a:extLst>
            <a:ext uri="{FF2B5EF4-FFF2-40B4-BE49-F238E27FC236}">
              <a16:creationId xmlns="" xmlns:a16="http://schemas.microsoft.com/office/drawing/2014/main" id="{8B82E7D5-5414-425A-969E-6964110DBC9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48" name="49 CuadroTexto">
          <a:extLst>
            <a:ext uri="{FF2B5EF4-FFF2-40B4-BE49-F238E27FC236}">
              <a16:creationId xmlns="" xmlns:a16="http://schemas.microsoft.com/office/drawing/2014/main" id="{7C208007-324F-4D7A-9AF6-9DAA9E214F8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49" name="50 CuadroTexto">
          <a:extLst>
            <a:ext uri="{FF2B5EF4-FFF2-40B4-BE49-F238E27FC236}">
              <a16:creationId xmlns="" xmlns:a16="http://schemas.microsoft.com/office/drawing/2014/main" id="{A26A4515-0A9E-4314-A62C-A351E72DE69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50" name="51 CuadroTexto">
          <a:extLst>
            <a:ext uri="{FF2B5EF4-FFF2-40B4-BE49-F238E27FC236}">
              <a16:creationId xmlns="" xmlns:a16="http://schemas.microsoft.com/office/drawing/2014/main" id="{7E2DF665-D980-4769-99D6-DCB70248875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51" name="52 CuadroTexto">
          <a:extLst>
            <a:ext uri="{FF2B5EF4-FFF2-40B4-BE49-F238E27FC236}">
              <a16:creationId xmlns="" xmlns:a16="http://schemas.microsoft.com/office/drawing/2014/main" id="{9A742440-D71D-4F37-AF5E-E31ECE2FA35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52" name="53 CuadroTexto">
          <a:extLst>
            <a:ext uri="{FF2B5EF4-FFF2-40B4-BE49-F238E27FC236}">
              <a16:creationId xmlns="" xmlns:a16="http://schemas.microsoft.com/office/drawing/2014/main" id="{2C5EDCAC-CCA5-4158-ABFE-3239B3A3ED9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53" name="54 CuadroTexto">
          <a:extLst>
            <a:ext uri="{FF2B5EF4-FFF2-40B4-BE49-F238E27FC236}">
              <a16:creationId xmlns="" xmlns:a16="http://schemas.microsoft.com/office/drawing/2014/main" id="{23E6972C-432E-4112-8916-6D3A0BB6E9F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54" name="55 CuadroTexto">
          <a:extLst>
            <a:ext uri="{FF2B5EF4-FFF2-40B4-BE49-F238E27FC236}">
              <a16:creationId xmlns="" xmlns:a16="http://schemas.microsoft.com/office/drawing/2014/main" id="{E741E246-CE34-4D08-AA04-312C851B51E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55" name="56 CuadroTexto">
          <a:extLst>
            <a:ext uri="{FF2B5EF4-FFF2-40B4-BE49-F238E27FC236}">
              <a16:creationId xmlns="" xmlns:a16="http://schemas.microsoft.com/office/drawing/2014/main" id="{9E9888E8-7345-4CAD-8342-494AC668230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56" name="57 CuadroTexto">
          <a:extLst>
            <a:ext uri="{FF2B5EF4-FFF2-40B4-BE49-F238E27FC236}">
              <a16:creationId xmlns="" xmlns:a16="http://schemas.microsoft.com/office/drawing/2014/main" id="{D8359FBA-13DB-4C24-AE42-012055F7308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57" name="58 CuadroTexto">
          <a:extLst>
            <a:ext uri="{FF2B5EF4-FFF2-40B4-BE49-F238E27FC236}">
              <a16:creationId xmlns="" xmlns:a16="http://schemas.microsoft.com/office/drawing/2014/main" id="{1B0AEA7C-D376-4886-9829-996B853F95F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58" name="59 CuadroTexto">
          <a:extLst>
            <a:ext uri="{FF2B5EF4-FFF2-40B4-BE49-F238E27FC236}">
              <a16:creationId xmlns="" xmlns:a16="http://schemas.microsoft.com/office/drawing/2014/main" id="{636B9574-C247-4BAE-81CB-0E8FC94F459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59" name="60 CuadroTexto">
          <a:extLst>
            <a:ext uri="{FF2B5EF4-FFF2-40B4-BE49-F238E27FC236}">
              <a16:creationId xmlns="" xmlns:a16="http://schemas.microsoft.com/office/drawing/2014/main" id="{AD3412DA-82D4-496D-9856-B7C490BFADC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60" name="61 CuadroTexto">
          <a:extLst>
            <a:ext uri="{FF2B5EF4-FFF2-40B4-BE49-F238E27FC236}">
              <a16:creationId xmlns="" xmlns:a16="http://schemas.microsoft.com/office/drawing/2014/main" id="{0528D693-5D4E-4351-97F7-04FDF92158A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61" name="62 CuadroTexto">
          <a:extLst>
            <a:ext uri="{FF2B5EF4-FFF2-40B4-BE49-F238E27FC236}">
              <a16:creationId xmlns="" xmlns:a16="http://schemas.microsoft.com/office/drawing/2014/main" id="{A6DAA5F6-FABD-4954-A6D2-8DF374F7D3B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62" name="63 CuadroTexto">
          <a:extLst>
            <a:ext uri="{FF2B5EF4-FFF2-40B4-BE49-F238E27FC236}">
              <a16:creationId xmlns="" xmlns:a16="http://schemas.microsoft.com/office/drawing/2014/main" id="{9137DD1A-1500-446F-99E9-5757C7468A4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63" name="64 CuadroTexto">
          <a:extLst>
            <a:ext uri="{FF2B5EF4-FFF2-40B4-BE49-F238E27FC236}">
              <a16:creationId xmlns="" xmlns:a16="http://schemas.microsoft.com/office/drawing/2014/main" id="{E03A722D-B3DF-4C62-997D-2880BE94CE3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64" name="65 CuadroTexto">
          <a:extLst>
            <a:ext uri="{FF2B5EF4-FFF2-40B4-BE49-F238E27FC236}">
              <a16:creationId xmlns="" xmlns:a16="http://schemas.microsoft.com/office/drawing/2014/main" id="{DFF030B5-8330-4B77-B26E-E404BDC9F48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65" name="66 CuadroTexto">
          <a:extLst>
            <a:ext uri="{FF2B5EF4-FFF2-40B4-BE49-F238E27FC236}">
              <a16:creationId xmlns="" xmlns:a16="http://schemas.microsoft.com/office/drawing/2014/main" id="{752DBAFA-2FBF-4BD8-9158-CA18B1AD380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66" name="67 CuadroTexto">
          <a:extLst>
            <a:ext uri="{FF2B5EF4-FFF2-40B4-BE49-F238E27FC236}">
              <a16:creationId xmlns="" xmlns:a16="http://schemas.microsoft.com/office/drawing/2014/main" id="{3E177481-AB4A-4E0A-B586-BF1D6D4AAF9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67" name="68 CuadroTexto">
          <a:extLst>
            <a:ext uri="{FF2B5EF4-FFF2-40B4-BE49-F238E27FC236}">
              <a16:creationId xmlns="" xmlns:a16="http://schemas.microsoft.com/office/drawing/2014/main" id="{7D595412-E230-4766-A29E-7862EF320A8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68" name="69 CuadroTexto">
          <a:extLst>
            <a:ext uri="{FF2B5EF4-FFF2-40B4-BE49-F238E27FC236}">
              <a16:creationId xmlns="" xmlns:a16="http://schemas.microsoft.com/office/drawing/2014/main" id="{7A5A3A5D-AE2C-4626-B81C-9EDB7843FE0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69" name="70 CuadroTexto">
          <a:extLst>
            <a:ext uri="{FF2B5EF4-FFF2-40B4-BE49-F238E27FC236}">
              <a16:creationId xmlns="" xmlns:a16="http://schemas.microsoft.com/office/drawing/2014/main" id="{9A65499B-557E-442D-BA71-D7E4B435158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70" name="71 CuadroTexto">
          <a:extLst>
            <a:ext uri="{FF2B5EF4-FFF2-40B4-BE49-F238E27FC236}">
              <a16:creationId xmlns="" xmlns:a16="http://schemas.microsoft.com/office/drawing/2014/main" id="{860F252D-C734-4FEC-8F4E-96D4C6CABC2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71" name="72 CuadroTexto">
          <a:extLst>
            <a:ext uri="{FF2B5EF4-FFF2-40B4-BE49-F238E27FC236}">
              <a16:creationId xmlns="" xmlns:a16="http://schemas.microsoft.com/office/drawing/2014/main" id="{C37E7F29-5823-4C18-B41F-B453C152593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72" name="73 CuadroTexto">
          <a:extLst>
            <a:ext uri="{FF2B5EF4-FFF2-40B4-BE49-F238E27FC236}">
              <a16:creationId xmlns="" xmlns:a16="http://schemas.microsoft.com/office/drawing/2014/main" id="{21A10D20-2331-4689-8D96-BAD652252A6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73" name="74 CuadroTexto">
          <a:extLst>
            <a:ext uri="{FF2B5EF4-FFF2-40B4-BE49-F238E27FC236}">
              <a16:creationId xmlns="" xmlns:a16="http://schemas.microsoft.com/office/drawing/2014/main" id="{552041B8-7528-4736-9D70-969618DF478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91</xdr:row>
      <xdr:rowOff>0</xdr:rowOff>
    </xdr:from>
    <xdr:ext cx="184731" cy="264560"/>
    <xdr:sp macro="" textlink="">
      <xdr:nvSpPr>
        <xdr:cNvPr id="1974" name="75 CuadroTexto">
          <a:extLst>
            <a:ext uri="{FF2B5EF4-FFF2-40B4-BE49-F238E27FC236}">
              <a16:creationId xmlns="" xmlns:a16="http://schemas.microsoft.com/office/drawing/2014/main" id="{A59DF5CC-1CFC-4597-B2B4-B9BF2FE86CC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75" name="3 CuadroTexto">
          <a:extLst>
            <a:ext uri="{FF2B5EF4-FFF2-40B4-BE49-F238E27FC236}">
              <a16:creationId xmlns="" xmlns:a16="http://schemas.microsoft.com/office/drawing/2014/main" id="{277B0A40-103E-4124-8582-85A03390525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76" name="4 CuadroTexto">
          <a:extLst>
            <a:ext uri="{FF2B5EF4-FFF2-40B4-BE49-F238E27FC236}">
              <a16:creationId xmlns="" xmlns:a16="http://schemas.microsoft.com/office/drawing/2014/main" id="{8CE42C42-D580-4862-86F2-06F4FCF942A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77" name="5 CuadroTexto">
          <a:extLst>
            <a:ext uri="{FF2B5EF4-FFF2-40B4-BE49-F238E27FC236}">
              <a16:creationId xmlns="" xmlns:a16="http://schemas.microsoft.com/office/drawing/2014/main" id="{866BCBE7-D527-4B38-B284-1B7E3183299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78" name="6 CuadroTexto">
          <a:extLst>
            <a:ext uri="{FF2B5EF4-FFF2-40B4-BE49-F238E27FC236}">
              <a16:creationId xmlns="" xmlns:a16="http://schemas.microsoft.com/office/drawing/2014/main" id="{E3EF89F7-8B94-4D5E-B9F3-7CC950E8F81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79" name="7 CuadroTexto">
          <a:extLst>
            <a:ext uri="{FF2B5EF4-FFF2-40B4-BE49-F238E27FC236}">
              <a16:creationId xmlns="" xmlns:a16="http://schemas.microsoft.com/office/drawing/2014/main" id="{3A309D4A-5D05-44D8-99FE-5B5F8230DE3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80" name="8 CuadroTexto">
          <a:extLst>
            <a:ext uri="{FF2B5EF4-FFF2-40B4-BE49-F238E27FC236}">
              <a16:creationId xmlns="" xmlns:a16="http://schemas.microsoft.com/office/drawing/2014/main" id="{7657BA65-B306-4D86-B655-44ED14D90A2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81" name="9 CuadroTexto">
          <a:extLst>
            <a:ext uri="{FF2B5EF4-FFF2-40B4-BE49-F238E27FC236}">
              <a16:creationId xmlns="" xmlns:a16="http://schemas.microsoft.com/office/drawing/2014/main" id="{8A05F0D0-CD9D-43C6-AED6-EE561ACE7F8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82" name="10 CuadroTexto">
          <a:extLst>
            <a:ext uri="{FF2B5EF4-FFF2-40B4-BE49-F238E27FC236}">
              <a16:creationId xmlns="" xmlns:a16="http://schemas.microsoft.com/office/drawing/2014/main" id="{1E63943F-1B16-46AC-94C4-18AA11BC03C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83" name="11 CuadroTexto">
          <a:extLst>
            <a:ext uri="{FF2B5EF4-FFF2-40B4-BE49-F238E27FC236}">
              <a16:creationId xmlns="" xmlns:a16="http://schemas.microsoft.com/office/drawing/2014/main" id="{96C50360-DA8C-4B29-9FB9-B0FABE41908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84" name="12 CuadroTexto">
          <a:extLst>
            <a:ext uri="{FF2B5EF4-FFF2-40B4-BE49-F238E27FC236}">
              <a16:creationId xmlns="" xmlns:a16="http://schemas.microsoft.com/office/drawing/2014/main" id="{2044FFC4-32B1-4604-94B9-90DCC206722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85" name="13 CuadroTexto">
          <a:extLst>
            <a:ext uri="{FF2B5EF4-FFF2-40B4-BE49-F238E27FC236}">
              <a16:creationId xmlns="" xmlns:a16="http://schemas.microsoft.com/office/drawing/2014/main" id="{4DCEAF9B-0718-4261-A9E9-7609AB5728F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86" name="14 CuadroTexto">
          <a:extLst>
            <a:ext uri="{FF2B5EF4-FFF2-40B4-BE49-F238E27FC236}">
              <a16:creationId xmlns="" xmlns:a16="http://schemas.microsoft.com/office/drawing/2014/main" id="{EB3BD372-A13C-4258-833F-5FD29032102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87" name="15 CuadroTexto">
          <a:extLst>
            <a:ext uri="{FF2B5EF4-FFF2-40B4-BE49-F238E27FC236}">
              <a16:creationId xmlns="" xmlns:a16="http://schemas.microsoft.com/office/drawing/2014/main" id="{0A940BEC-F408-44D6-B769-FC3125CD53A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88" name="16 CuadroTexto">
          <a:extLst>
            <a:ext uri="{FF2B5EF4-FFF2-40B4-BE49-F238E27FC236}">
              <a16:creationId xmlns="" xmlns:a16="http://schemas.microsoft.com/office/drawing/2014/main" id="{AAB51342-3D07-43FC-BBA9-A98A88DEF15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89" name="17 CuadroTexto">
          <a:extLst>
            <a:ext uri="{FF2B5EF4-FFF2-40B4-BE49-F238E27FC236}">
              <a16:creationId xmlns="" xmlns:a16="http://schemas.microsoft.com/office/drawing/2014/main" id="{43A714CB-4C01-475D-ADDA-200F0500F58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90" name="18 CuadroTexto">
          <a:extLst>
            <a:ext uri="{FF2B5EF4-FFF2-40B4-BE49-F238E27FC236}">
              <a16:creationId xmlns="" xmlns:a16="http://schemas.microsoft.com/office/drawing/2014/main" id="{21AEEEBF-7399-4254-8B94-361451F256C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91" name="19 CuadroTexto">
          <a:extLst>
            <a:ext uri="{FF2B5EF4-FFF2-40B4-BE49-F238E27FC236}">
              <a16:creationId xmlns="" xmlns:a16="http://schemas.microsoft.com/office/drawing/2014/main" id="{D548BB04-C02C-4791-9F65-1B88356DBCA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92" name="20 CuadroTexto">
          <a:extLst>
            <a:ext uri="{FF2B5EF4-FFF2-40B4-BE49-F238E27FC236}">
              <a16:creationId xmlns="" xmlns:a16="http://schemas.microsoft.com/office/drawing/2014/main" id="{4DC78779-7E15-4D23-AAC5-37DBB570944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93" name="21 CuadroTexto">
          <a:extLst>
            <a:ext uri="{FF2B5EF4-FFF2-40B4-BE49-F238E27FC236}">
              <a16:creationId xmlns="" xmlns:a16="http://schemas.microsoft.com/office/drawing/2014/main" id="{E1AEA961-4450-4D61-ADDA-61C29E8081C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94" name="22 CuadroTexto">
          <a:extLst>
            <a:ext uri="{FF2B5EF4-FFF2-40B4-BE49-F238E27FC236}">
              <a16:creationId xmlns="" xmlns:a16="http://schemas.microsoft.com/office/drawing/2014/main" id="{09D424D9-46D2-41D0-8DEF-3EB8CA6A80E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95" name="23 CuadroTexto">
          <a:extLst>
            <a:ext uri="{FF2B5EF4-FFF2-40B4-BE49-F238E27FC236}">
              <a16:creationId xmlns="" xmlns:a16="http://schemas.microsoft.com/office/drawing/2014/main" id="{1C296650-8B8F-427F-AC7D-6C88C41BC16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96" name="24 CuadroTexto">
          <a:extLst>
            <a:ext uri="{FF2B5EF4-FFF2-40B4-BE49-F238E27FC236}">
              <a16:creationId xmlns="" xmlns:a16="http://schemas.microsoft.com/office/drawing/2014/main" id="{787D3BAE-712D-41D9-9B01-52A89CB78FA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97" name="25 CuadroTexto">
          <a:extLst>
            <a:ext uri="{FF2B5EF4-FFF2-40B4-BE49-F238E27FC236}">
              <a16:creationId xmlns="" xmlns:a16="http://schemas.microsoft.com/office/drawing/2014/main" id="{747D329E-4C7A-400A-A435-DE0888EB848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98" name="26 CuadroTexto">
          <a:extLst>
            <a:ext uri="{FF2B5EF4-FFF2-40B4-BE49-F238E27FC236}">
              <a16:creationId xmlns="" xmlns:a16="http://schemas.microsoft.com/office/drawing/2014/main" id="{B7BC1CD2-12E7-433E-BCA3-8A03645BE6C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1999" name="27 CuadroTexto">
          <a:extLst>
            <a:ext uri="{FF2B5EF4-FFF2-40B4-BE49-F238E27FC236}">
              <a16:creationId xmlns="" xmlns:a16="http://schemas.microsoft.com/office/drawing/2014/main" id="{81FA5C46-072C-48A5-93A6-57F589B74E8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00" name="28 CuadroTexto">
          <a:extLst>
            <a:ext uri="{FF2B5EF4-FFF2-40B4-BE49-F238E27FC236}">
              <a16:creationId xmlns="" xmlns:a16="http://schemas.microsoft.com/office/drawing/2014/main" id="{72BA1A42-BCFB-41E3-8A85-3811E83772F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01" name="29 CuadroTexto">
          <a:extLst>
            <a:ext uri="{FF2B5EF4-FFF2-40B4-BE49-F238E27FC236}">
              <a16:creationId xmlns="" xmlns:a16="http://schemas.microsoft.com/office/drawing/2014/main" id="{0C61CB01-69C4-416F-AFD5-35D1816CF87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02" name="30 CuadroTexto">
          <a:extLst>
            <a:ext uri="{FF2B5EF4-FFF2-40B4-BE49-F238E27FC236}">
              <a16:creationId xmlns="" xmlns:a16="http://schemas.microsoft.com/office/drawing/2014/main" id="{4AB42895-8378-4787-BD16-4C757C74470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03" name="31 CuadroTexto">
          <a:extLst>
            <a:ext uri="{FF2B5EF4-FFF2-40B4-BE49-F238E27FC236}">
              <a16:creationId xmlns="" xmlns:a16="http://schemas.microsoft.com/office/drawing/2014/main" id="{0B081C45-6462-4117-9520-CDA9EB98D55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04" name="32 CuadroTexto">
          <a:extLst>
            <a:ext uri="{FF2B5EF4-FFF2-40B4-BE49-F238E27FC236}">
              <a16:creationId xmlns="" xmlns:a16="http://schemas.microsoft.com/office/drawing/2014/main" id="{36961831-995E-4ECE-977B-60470DA50E9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05" name="33 CuadroTexto">
          <a:extLst>
            <a:ext uri="{FF2B5EF4-FFF2-40B4-BE49-F238E27FC236}">
              <a16:creationId xmlns="" xmlns:a16="http://schemas.microsoft.com/office/drawing/2014/main" id="{07F76E4B-4E12-445B-A01E-683AA741805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06" name="34 CuadroTexto">
          <a:extLst>
            <a:ext uri="{FF2B5EF4-FFF2-40B4-BE49-F238E27FC236}">
              <a16:creationId xmlns="" xmlns:a16="http://schemas.microsoft.com/office/drawing/2014/main" id="{6E445E47-9EEE-4A9B-8B52-897AA6B6EE4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07" name="35 CuadroTexto">
          <a:extLst>
            <a:ext uri="{FF2B5EF4-FFF2-40B4-BE49-F238E27FC236}">
              <a16:creationId xmlns="" xmlns:a16="http://schemas.microsoft.com/office/drawing/2014/main" id="{C90791C2-0104-45F8-9082-715183ED95D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08" name="36 CuadroTexto">
          <a:extLst>
            <a:ext uri="{FF2B5EF4-FFF2-40B4-BE49-F238E27FC236}">
              <a16:creationId xmlns="" xmlns:a16="http://schemas.microsoft.com/office/drawing/2014/main" id="{A921C00C-742F-4831-8B0E-CF9A1E855BC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09" name="37 CuadroTexto">
          <a:extLst>
            <a:ext uri="{FF2B5EF4-FFF2-40B4-BE49-F238E27FC236}">
              <a16:creationId xmlns="" xmlns:a16="http://schemas.microsoft.com/office/drawing/2014/main" id="{DE6B351A-49A2-496C-BEDF-A9255038653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10" name="38 CuadroTexto">
          <a:extLst>
            <a:ext uri="{FF2B5EF4-FFF2-40B4-BE49-F238E27FC236}">
              <a16:creationId xmlns="" xmlns:a16="http://schemas.microsoft.com/office/drawing/2014/main" id="{7D63F4E2-51F9-40EF-A4CE-7AC5E93D447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11" name="39 CuadroTexto">
          <a:extLst>
            <a:ext uri="{FF2B5EF4-FFF2-40B4-BE49-F238E27FC236}">
              <a16:creationId xmlns="" xmlns:a16="http://schemas.microsoft.com/office/drawing/2014/main" id="{59FF80C2-57E5-41CB-AD7C-A7EDB65C4E0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12" name="40 CuadroTexto">
          <a:extLst>
            <a:ext uri="{FF2B5EF4-FFF2-40B4-BE49-F238E27FC236}">
              <a16:creationId xmlns="" xmlns:a16="http://schemas.microsoft.com/office/drawing/2014/main" id="{ACA27435-62DF-4BC8-BDB7-F9D5E448581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13" name="41 CuadroTexto">
          <a:extLst>
            <a:ext uri="{FF2B5EF4-FFF2-40B4-BE49-F238E27FC236}">
              <a16:creationId xmlns="" xmlns:a16="http://schemas.microsoft.com/office/drawing/2014/main" id="{55ACEEF8-D435-478E-BC0D-184AAB097F8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14" name="42 CuadroTexto">
          <a:extLst>
            <a:ext uri="{FF2B5EF4-FFF2-40B4-BE49-F238E27FC236}">
              <a16:creationId xmlns="" xmlns:a16="http://schemas.microsoft.com/office/drawing/2014/main" id="{00536F92-5DFE-4BED-83F9-F1D02E9246E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15" name="43 CuadroTexto">
          <a:extLst>
            <a:ext uri="{FF2B5EF4-FFF2-40B4-BE49-F238E27FC236}">
              <a16:creationId xmlns="" xmlns:a16="http://schemas.microsoft.com/office/drawing/2014/main" id="{1E0657B5-F1EE-4A11-B858-958C9672163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16" name="44 CuadroTexto">
          <a:extLst>
            <a:ext uri="{FF2B5EF4-FFF2-40B4-BE49-F238E27FC236}">
              <a16:creationId xmlns="" xmlns:a16="http://schemas.microsoft.com/office/drawing/2014/main" id="{7B03BAB9-4A00-4168-BA34-BDC3C59DC89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17" name="45 CuadroTexto">
          <a:extLst>
            <a:ext uri="{FF2B5EF4-FFF2-40B4-BE49-F238E27FC236}">
              <a16:creationId xmlns="" xmlns:a16="http://schemas.microsoft.com/office/drawing/2014/main" id="{78412EB9-316B-46C7-B600-A26C62D45ED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18" name="46 CuadroTexto">
          <a:extLst>
            <a:ext uri="{FF2B5EF4-FFF2-40B4-BE49-F238E27FC236}">
              <a16:creationId xmlns="" xmlns:a16="http://schemas.microsoft.com/office/drawing/2014/main" id="{F8C06163-A1F5-4BDF-B785-400E837C6A6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19" name="47 CuadroTexto">
          <a:extLst>
            <a:ext uri="{FF2B5EF4-FFF2-40B4-BE49-F238E27FC236}">
              <a16:creationId xmlns="" xmlns:a16="http://schemas.microsoft.com/office/drawing/2014/main" id="{EB4F8567-60D1-4460-950D-F238C9BB7E3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20" name="48 CuadroTexto">
          <a:extLst>
            <a:ext uri="{FF2B5EF4-FFF2-40B4-BE49-F238E27FC236}">
              <a16:creationId xmlns="" xmlns:a16="http://schemas.microsoft.com/office/drawing/2014/main" id="{31807944-6248-4876-92DF-89F89CBF64F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21" name="49 CuadroTexto">
          <a:extLst>
            <a:ext uri="{FF2B5EF4-FFF2-40B4-BE49-F238E27FC236}">
              <a16:creationId xmlns="" xmlns:a16="http://schemas.microsoft.com/office/drawing/2014/main" id="{EAE4C5D1-1883-433C-8753-50C2F4D3B08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22" name="50 CuadroTexto">
          <a:extLst>
            <a:ext uri="{FF2B5EF4-FFF2-40B4-BE49-F238E27FC236}">
              <a16:creationId xmlns="" xmlns:a16="http://schemas.microsoft.com/office/drawing/2014/main" id="{8303A69D-6A39-4DC7-9C5D-5EA7F3C28A7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23" name="51 CuadroTexto">
          <a:extLst>
            <a:ext uri="{FF2B5EF4-FFF2-40B4-BE49-F238E27FC236}">
              <a16:creationId xmlns="" xmlns:a16="http://schemas.microsoft.com/office/drawing/2014/main" id="{C2EF4A92-8C18-4BD8-AEAC-A52BC311497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24" name="52 CuadroTexto">
          <a:extLst>
            <a:ext uri="{FF2B5EF4-FFF2-40B4-BE49-F238E27FC236}">
              <a16:creationId xmlns="" xmlns:a16="http://schemas.microsoft.com/office/drawing/2014/main" id="{1B927ACF-4E01-4DCA-9B55-3BC4A9D8F56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25" name="53 CuadroTexto">
          <a:extLst>
            <a:ext uri="{FF2B5EF4-FFF2-40B4-BE49-F238E27FC236}">
              <a16:creationId xmlns="" xmlns:a16="http://schemas.microsoft.com/office/drawing/2014/main" id="{29F8469E-0519-4F04-9F65-E6906890506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26" name="54 CuadroTexto">
          <a:extLst>
            <a:ext uri="{FF2B5EF4-FFF2-40B4-BE49-F238E27FC236}">
              <a16:creationId xmlns="" xmlns:a16="http://schemas.microsoft.com/office/drawing/2014/main" id="{D0FAB5F1-5FDB-47F6-A25A-F9BFE220DE4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27" name="55 CuadroTexto">
          <a:extLst>
            <a:ext uri="{FF2B5EF4-FFF2-40B4-BE49-F238E27FC236}">
              <a16:creationId xmlns="" xmlns:a16="http://schemas.microsoft.com/office/drawing/2014/main" id="{B4C46AF2-D5E5-4A9D-8C02-FDC6C59DA92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28" name="56 CuadroTexto">
          <a:extLst>
            <a:ext uri="{FF2B5EF4-FFF2-40B4-BE49-F238E27FC236}">
              <a16:creationId xmlns="" xmlns:a16="http://schemas.microsoft.com/office/drawing/2014/main" id="{1CFEB97C-2829-40AD-98F5-031211E4D9F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29" name="57 CuadroTexto">
          <a:extLst>
            <a:ext uri="{FF2B5EF4-FFF2-40B4-BE49-F238E27FC236}">
              <a16:creationId xmlns="" xmlns:a16="http://schemas.microsoft.com/office/drawing/2014/main" id="{87F9AF56-B214-4810-9C70-24D3CF9BF19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30" name="58 CuadroTexto">
          <a:extLst>
            <a:ext uri="{FF2B5EF4-FFF2-40B4-BE49-F238E27FC236}">
              <a16:creationId xmlns="" xmlns:a16="http://schemas.microsoft.com/office/drawing/2014/main" id="{D6215A1A-4D5D-4A9E-A514-25FFED9AA7A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31" name="59 CuadroTexto">
          <a:extLst>
            <a:ext uri="{FF2B5EF4-FFF2-40B4-BE49-F238E27FC236}">
              <a16:creationId xmlns="" xmlns:a16="http://schemas.microsoft.com/office/drawing/2014/main" id="{D7FC8E93-BFBD-411C-A55E-E9B18824456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32" name="60 CuadroTexto">
          <a:extLst>
            <a:ext uri="{FF2B5EF4-FFF2-40B4-BE49-F238E27FC236}">
              <a16:creationId xmlns="" xmlns:a16="http://schemas.microsoft.com/office/drawing/2014/main" id="{404DAF4C-14BC-4E44-BBF1-22FE78B3B8B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33" name="61 CuadroTexto">
          <a:extLst>
            <a:ext uri="{FF2B5EF4-FFF2-40B4-BE49-F238E27FC236}">
              <a16:creationId xmlns="" xmlns:a16="http://schemas.microsoft.com/office/drawing/2014/main" id="{A776F23C-39C5-472E-A149-8C5E07FB268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34" name="62 CuadroTexto">
          <a:extLst>
            <a:ext uri="{FF2B5EF4-FFF2-40B4-BE49-F238E27FC236}">
              <a16:creationId xmlns="" xmlns:a16="http://schemas.microsoft.com/office/drawing/2014/main" id="{A55F1D4E-E8C7-4839-A18F-EF924B271F3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35" name="63 CuadroTexto">
          <a:extLst>
            <a:ext uri="{FF2B5EF4-FFF2-40B4-BE49-F238E27FC236}">
              <a16:creationId xmlns="" xmlns:a16="http://schemas.microsoft.com/office/drawing/2014/main" id="{FB00DA1F-8998-4592-AF88-DCDD765E788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36" name="64 CuadroTexto">
          <a:extLst>
            <a:ext uri="{FF2B5EF4-FFF2-40B4-BE49-F238E27FC236}">
              <a16:creationId xmlns="" xmlns:a16="http://schemas.microsoft.com/office/drawing/2014/main" id="{68DE9337-250B-4EFD-8D01-ED70F687A93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37" name="65 CuadroTexto">
          <a:extLst>
            <a:ext uri="{FF2B5EF4-FFF2-40B4-BE49-F238E27FC236}">
              <a16:creationId xmlns="" xmlns:a16="http://schemas.microsoft.com/office/drawing/2014/main" id="{F0254155-4F8B-4843-9D9E-B24B430F0B2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38" name="66 CuadroTexto">
          <a:extLst>
            <a:ext uri="{FF2B5EF4-FFF2-40B4-BE49-F238E27FC236}">
              <a16:creationId xmlns="" xmlns:a16="http://schemas.microsoft.com/office/drawing/2014/main" id="{D41F000B-57BA-46BE-A921-B3503B5F7DB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39" name="67 CuadroTexto">
          <a:extLst>
            <a:ext uri="{FF2B5EF4-FFF2-40B4-BE49-F238E27FC236}">
              <a16:creationId xmlns="" xmlns:a16="http://schemas.microsoft.com/office/drawing/2014/main" id="{DB5158EC-F4CB-4A7D-95CD-9E396416F8C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40" name="68 CuadroTexto">
          <a:extLst>
            <a:ext uri="{FF2B5EF4-FFF2-40B4-BE49-F238E27FC236}">
              <a16:creationId xmlns="" xmlns:a16="http://schemas.microsoft.com/office/drawing/2014/main" id="{8EA01518-BB7A-419C-992E-0F59E8156A4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41" name="69 CuadroTexto">
          <a:extLst>
            <a:ext uri="{FF2B5EF4-FFF2-40B4-BE49-F238E27FC236}">
              <a16:creationId xmlns="" xmlns:a16="http://schemas.microsoft.com/office/drawing/2014/main" id="{A8AA675A-BE66-4AF3-B0C3-7DC6FD3C9D5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42" name="70 CuadroTexto">
          <a:extLst>
            <a:ext uri="{FF2B5EF4-FFF2-40B4-BE49-F238E27FC236}">
              <a16:creationId xmlns="" xmlns:a16="http://schemas.microsoft.com/office/drawing/2014/main" id="{231CBB71-194D-4F7D-8580-909EF234143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43" name="71 CuadroTexto">
          <a:extLst>
            <a:ext uri="{FF2B5EF4-FFF2-40B4-BE49-F238E27FC236}">
              <a16:creationId xmlns="" xmlns:a16="http://schemas.microsoft.com/office/drawing/2014/main" id="{6E73B499-5B25-4D08-9FFA-9C7A94D3682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44" name="72 CuadroTexto">
          <a:extLst>
            <a:ext uri="{FF2B5EF4-FFF2-40B4-BE49-F238E27FC236}">
              <a16:creationId xmlns="" xmlns:a16="http://schemas.microsoft.com/office/drawing/2014/main" id="{FE2BDD24-23C2-4046-8599-8FB19DE3542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45" name="73 CuadroTexto">
          <a:extLst>
            <a:ext uri="{FF2B5EF4-FFF2-40B4-BE49-F238E27FC236}">
              <a16:creationId xmlns="" xmlns:a16="http://schemas.microsoft.com/office/drawing/2014/main" id="{91DE42D4-C870-4891-A256-9596F1DB3F4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46" name="74 CuadroTexto">
          <a:extLst>
            <a:ext uri="{FF2B5EF4-FFF2-40B4-BE49-F238E27FC236}">
              <a16:creationId xmlns="" xmlns:a16="http://schemas.microsoft.com/office/drawing/2014/main" id="{54C6D6F7-D2AB-47B4-98F1-0953728C584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92</xdr:row>
      <xdr:rowOff>0</xdr:rowOff>
    </xdr:from>
    <xdr:ext cx="184731" cy="264560"/>
    <xdr:sp macro="" textlink="">
      <xdr:nvSpPr>
        <xdr:cNvPr id="2047" name="75 CuadroTexto">
          <a:extLst>
            <a:ext uri="{FF2B5EF4-FFF2-40B4-BE49-F238E27FC236}">
              <a16:creationId xmlns="" xmlns:a16="http://schemas.microsoft.com/office/drawing/2014/main" id="{9E1A3604-0DEA-4F88-8791-2E5407352B0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48" name="3 CuadroTexto">
          <a:extLst>
            <a:ext uri="{FF2B5EF4-FFF2-40B4-BE49-F238E27FC236}">
              <a16:creationId xmlns="" xmlns:a16="http://schemas.microsoft.com/office/drawing/2014/main" id="{9EAEF5AD-29B0-4C30-9A70-0782A74FE42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49" name="4 CuadroTexto">
          <a:extLst>
            <a:ext uri="{FF2B5EF4-FFF2-40B4-BE49-F238E27FC236}">
              <a16:creationId xmlns="" xmlns:a16="http://schemas.microsoft.com/office/drawing/2014/main" id="{04ED4855-0812-4D15-A8BA-FD5CF65E635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50" name="5 CuadroTexto">
          <a:extLst>
            <a:ext uri="{FF2B5EF4-FFF2-40B4-BE49-F238E27FC236}">
              <a16:creationId xmlns="" xmlns:a16="http://schemas.microsoft.com/office/drawing/2014/main" id="{FC32A463-1BBF-473F-AE48-7C7D4136E05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51" name="6 CuadroTexto">
          <a:extLst>
            <a:ext uri="{FF2B5EF4-FFF2-40B4-BE49-F238E27FC236}">
              <a16:creationId xmlns="" xmlns:a16="http://schemas.microsoft.com/office/drawing/2014/main" id="{6B955BEC-5DF2-4475-921D-1425850306F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52" name="7 CuadroTexto">
          <a:extLst>
            <a:ext uri="{FF2B5EF4-FFF2-40B4-BE49-F238E27FC236}">
              <a16:creationId xmlns="" xmlns:a16="http://schemas.microsoft.com/office/drawing/2014/main" id="{EDA8D473-0670-4727-90CA-530E6EB656F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53" name="8 CuadroTexto">
          <a:extLst>
            <a:ext uri="{FF2B5EF4-FFF2-40B4-BE49-F238E27FC236}">
              <a16:creationId xmlns="" xmlns:a16="http://schemas.microsoft.com/office/drawing/2014/main" id="{43B9564F-F102-4147-8BC6-6A05DD3574F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54" name="9 CuadroTexto">
          <a:extLst>
            <a:ext uri="{FF2B5EF4-FFF2-40B4-BE49-F238E27FC236}">
              <a16:creationId xmlns="" xmlns:a16="http://schemas.microsoft.com/office/drawing/2014/main" id="{FE358997-4107-4047-A158-42A8B2FE234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55" name="10 CuadroTexto">
          <a:extLst>
            <a:ext uri="{FF2B5EF4-FFF2-40B4-BE49-F238E27FC236}">
              <a16:creationId xmlns="" xmlns:a16="http://schemas.microsoft.com/office/drawing/2014/main" id="{273C49C0-5F68-4C32-8098-B401E7FC309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56" name="11 CuadroTexto">
          <a:extLst>
            <a:ext uri="{FF2B5EF4-FFF2-40B4-BE49-F238E27FC236}">
              <a16:creationId xmlns="" xmlns:a16="http://schemas.microsoft.com/office/drawing/2014/main" id="{B61B1128-0569-4E14-BDF4-BB0D3BC43B0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57" name="12 CuadroTexto">
          <a:extLst>
            <a:ext uri="{FF2B5EF4-FFF2-40B4-BE49-F238E27FC236}">
              <a16:creationId xmlns="" xmlns:a16="http://schemas.microsoft.com/office/drawing/2014/main" id="{30E92D34-70BE-494E-B461-EDBF0420782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58" name="13 CuadroTexto">
          <a:extLst>
            <a:ext uri="{FF2B5EF4-FFF2-40B4-BE49-F238E27FC236}">
              <a16:creationId xmlns="" xmlns:a16="http://schemas.microsoft.com/office/drawing/2014/main" id="{AA32EDDA-6FE1-4425-AF60-6DB7B1417DB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59" name="14 CuadroTexto">
          <a:extLst>
            <a:ext uri="{FF2B5EF4-FFF2-40B4-BE49-F238E27FC236}">
              <a16:creationId xmlns="" xmlns:a16="http://schemas.microsoft.com/office/drawing/2014/main" id="{CB8CBBE4-BB81-49E4-9823-D94EA1E5C4B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60" name="15 CuadroTexto">
          <a:extLst>
            <a:ext uri="{FF2B5EF4-FFF2-40B4-BE49-F238E27FC236}">
              <a16:creationId xmlns="" xmlns:a16="http://schemas.microsoft.com/office/drawing/2014/main" id="{7BB2FE57-C49E-4F70-8DC2-66FCC74EB6B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61" name="16 CuadroTexto">
          <a:extLst>
            <a:ext uri="{FF2B5EF4-FFF2-40B4-BE49-F238E27FC236}">
              <a16:creationId xmlns="" xmlns:a16="http://schemas.microsoft.com/office/drawing/2014/main" id="{52DC9A22-91D0-4749-BA3E-6486BB9D191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62" name="17 CuadroTexto">
          <a:extLst>
            <a:ext uri="{FF2B5EF4-FFF2-40B4-BE49-F238E27FC236}">
              <a16:creationId xmlns="" xmlns:a16="http://schemas.microsoft.com/office/drawing/2014/main" id="{3124007A-551E-4084-8B06-FEE1F6A7C2C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63" name="18 CuadroTexto">
          <a:extLst>
            <a:ext uri="{FF2B5EF4-FFF2-40B4-BE49-F238E27FC236}">
              <a16:creationId xmlns="" xmlns:a16="http://schemas.microsoft.com/office/drawing/2014/main" id="{0498B660-D6DC-4D46-BC31-BCB4799B8B2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64" name="19 CuadroTexto">
          <a:extLst>
            <a:ext uri="{FF2B5EF4-FFF2-40B4-BE49-F238E27FC236}">
              <a16:creationId xmlns="" xmlns:a16="http://schemas.microsoft.com/office/drawing/2014/main" id="{8B37AA70-13C0-4F1A-8E99-1B81879F8D2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65" name="20 CuadroTexto">
          <a:extLst>
            <a:ext uri="{FF2B5EF4-FFF2-40B4-BE49-F238E27FC236}">
              <a16:creationId xmlns="" xmlns:a16="http://schemas.microsoft.com/office/drawing/2014/main" id="{989E6CF9-E577-4999-8346-2D8DC8E33BB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66" name="21 CuadroTexto">
          <a:extLst>
            <a:ext uri="{FF2B5EF4-FFF2-40B4-BE49-F238E27FC236}">
              <a16:creationId xmlns="" xmlns:a16="http://schemas.microsoft.com/office/drawing/2014/main" id="{0EEAE08D-1C6B-48E9-BF32-EEAE74418BA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67" name="22 CuadroTexto">
          <a:extLst>
            <a:ext uri="{FF2B5EF4-FFF2-40B4-BE49-F238E27FC236}">
              <a16:creationId xmlns="" xmlns:a16="http://schemas.microsoft.com/office/drawing/2014/main" id="{0BBEEF69-F484-453A-8B19-530350EE25D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68" name="23 CuadroTexto">
          <a:extLst>
            <a:ext uri="{FF2B5EF4-FFF2-40B4-BE49-F238E27FC236}">
              <a16:creationId xmlns="" xmlns:a16="http://schemas.microsoft.com/office/drawing/2014/main" id="{D8101F4C-8BFA-4059-83BF-FA7B6B4B643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69" name="24 CuadroTexto">
          <a:extLst>
            <a:ext uri="{FF2B5EF4-FFF2-40B4-BE49-F238E27FC236}">
              <a16:creationId xmlns="" xmlns:a16="http://schemas.microsoft.com/office/drawing/2014/main" id="{51C6B6BF-E575-4337-A53A-69F831ED04E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70" name="25 CuadroTexto">
          <a:extLst>
            <a:ext uri="{FF2B5EF4-FFF2-40B4-BE49-F238E27FC236}">
              <a16:creationId xmlns="" xmlns:a16="http://schemas.microsoft.com/office/drawing/2014/main" id="{8D2C586B-A439-4486-AC81-F5517F1D733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71" name="26 CuadroTexto">
          <a:extLst>
            <a:ext uri="{FF2B5EF4-FFF2-40B4-BE49-F238E27FC236}">
              <a16:creationId xmlns="" xmlns:a16="http://schemas.microsoft.com/office/drawing/2014/main" id="{1F0445B7-CFC0-4612-8EFB-F7AC6BE5416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72" name="27 CuadroTexto">
          <a:extLst>
            <a:ext uri="{FF2B5EF4-FFF2-40B4-BE49-F238E27FC236}">
              <a16:creationId xmlns="" xmlns:a16="http://schemas.microsoft.com/office/drawing/2014/main" id="{35E5CA15-F585-4FC6-B709-A18776AF9CE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73" name="28 CuadroTexto">
          <a:extLst>
            <a:ext uri="{FF2B5EF4-FFF2-40B4-BE49-F238E27FC236}">
              <a16:creationId xmlns="" xmlns:a16="http://schemas.microsoft.com/office/drawing/2014/main" id="{10579ABF-F622-465D-9245-C2908C4DB91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74" name="29 CuadroTexto">
          <a:extLst>
            <a:ext uri="{FF2B5EF4-FFF2-40B4-BE49-F238E27FC236}">
              <a16:creationId xmlns="" xmlns:a16="http://schemas.microsoft.com/office/drawing/2014/main" id="{E1E5AC36-8A7D-49E8-8F9B-1670AFDE683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75" name="30 CuadroTexto">
          <a:extLst>
            <a:ext uri="{FF2B5EF4-FFF2-40B4-BE49-F238E27FC236}">
              <a16:creationId xmlns="" xmlns:a16="http://schemas.microsoft.com/office/drawing/2014/main" id="{0CEBE205-367F-4E15-B7C9-651830B1354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76" name="31 CuadroTexto">
          <a:extLst>
            <a:ext uri="{FF2B5EF4-FFF2-40B4-BE49-F238E27FC236}">
              <a16:creationId xmlns="" xmlns:a16="http://schemas.microsoft.com/office/drawing/2014/main" id="{D69FDE88-B9F8-4EE9-B5C7-CEE0D927684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77" name="32 CuadroTexto">
          <a:extLst>
            <a:ext uri="{FF2B5EF4-FFF2-40B4-BE49-F238E27FC236}">
              <a16:creationId xmlns="" xmlns:a16="http://schemas.microsoft.com/office/drawing/2014/main" id="{ADC448E2-8F74-4ACA-9FA6-D2429C91B5F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78" name="33 CuadroTexto">
          <a:extLst>
            <a:ext uri="{FF2B5EF4-FFF2-40B4-BE49-F238E27FC236}">
              <a16:creationId xmlns="" xmlns:a16="http://schemas.microsoft.com/office/drawing/2014/main" id="{D7B646A3-7738-41A8-A0BB-8D60A2FE2D9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79" name="34 CuadroTexto">
          <a:extLst>
            <a:ext uri="{FF2B5EF4-FFF2-40B4-BE49-F238E27FC236}">
              <a16:creationId xmlns="" xmlns:a16="http://schemas.microsoft.com/office/drawing/2014/main" id="{DE9D0D7C-9490-4D3B-BEEE-E5371B49865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80" name="35 CuadroTexto">
          <a:extLst>
            <a:ext uri="{FF2B5EF4-FFF2-40B4-BE49-F238E27FC236}">
              <a16:creationId xmlns="" xmlns:a16="http://schemas.microsoft.com/office/drawing/2014/main" id="{B26C6C37-E481-4F11-A66E-6FF4AA24C87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81" name="36 CuadroTexto">
          <a:extLst>
            <a:ext uri="{FF2B5EF4-FFF2-40B4-BE49-F238E27FC236}">
              <a16:creationId xmlns="" xmlns:a16="http://schemas.microsoft.com/office/drawing/2014/main" id="{6AC817F9-C7DB-43A0-9442-91EDB5F3045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82" name="37 CuadroTexto">
          <a:extLst>
            <a:ext uri="{FF2B5EF4-FFF2-40B4-BE49-F238E27FC236}">
              <a16:creationId xmlns="" xmlns:a16="http://schemas.microsoft.com/office/drawing/2014/main" id="{5990084D-A08F-480E-B8A2-F3B00BFC590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83" name="38 CuadroTexto">
          <a:extLst>
            <a:ext uri="{FF2B5EF4-FFF2-40B4-BE49-F238E27FC236}">
              <a16:creationId xmlns="" xmlns:a16="http://schemas.microsoft.com/office/drawing/2014/main" id="{5CD4B008-8137-4067-BF3D-7FD025C9AE6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84" name="39 CuadroTexto">
          <a:extLst>
            <a:ext uri="{FF2B5EF4-FFF2-40B4-BE49-F238E27FC236}">
              <a16:creationId xmlns="" xmlns:a16="http://schemas.microsoft.com/office/drawing/2014/main" id="{CDBDBA64-4FAD-4111-B77E-206F8491FC0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85" name="40 CuadroTexto">
          <a:extLst>
            <a:ext uri="{FF2B5EF4-FFF2-40B4-BE49-F238E27FC236}">
              <a16:creationId xmlns="" xmlns:a16="http://schemas.microsoft.com/office/drawing/2014/main" id="{6917E0DE-69C1-446E-90C4-AB11266834F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86" name="41 CuadroTexto">
          <a:extLst>
            <a:ext uri="{FF2B5EF4-FFF2-40B4-BE49-F238E27FC236}">
              <a16:creationId xmlns="" xmlns:a16="http://schemas.microsoft.com/office/drawing/2014/main" id="{47A6B0B8-4168-4E82-83F6-C7BEF1BA562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87" name="42 CuadroTexto">
          <a:extLst>
            <a:ext uri="{FF2B5EF4-FFF2-40B4-BE49-F238E27FC236}">
              <a16:creationId xmlns="" xmlns:a16="http://schemas.microsoft.com/office/drawing/2014/main" id="{CCFBF0C1-1F40-4AAE-B1FD-568CB341C4D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88" name="43 CuadroTexto">
          <a:extLst>
            <a:ext uri="{FF2B5EF4-FFF2-40B4-BE49-F238E27FC236}">
              <a16:creationId xmlns="" xmlns:a16="http://schemas.microsoft.com/office/drawing/2014/main" id="{0EB6D2F3-C6BD-462B-AB00-51C69784D63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89" name="44 CuadroTexto">
          <a:extLst>
            <a:ext uri="{FF2B5EF4-FFF2-40B4-BE49-F238E27FC236}">
              <a16:creationId xmlns="" xmlns:a16="http://schemas.microsoft.com/office/drawing/2014/main" id="{07AB49B1-ED6F-43CD-9F8F-308C0439DDB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90" name="45 CuadroTexto">
          <a:extLst>
            <a:ext uri="{FF2B5EF4-FFF2-40B4-BE49-F238E27FC236}">
              <a16:creationId xmlns="" xmlns:a16="http://schemas.microsoft.com/office/drawing/2014/main" id="{B6E6DF3A-93D5-40DD-8CDC-26116047919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91" name="46 CuadroTexto">
          <a:extLst>
            <a:ext uri="{FF2B5EF4-FFF2-40B4-BE49-F238E27FC236}">
              <a16:creationId xmlns="" xmlns:a16="http://schemas.microsoft.com/office/drawing/2014/main" id="{066B13E4-8CD5-4304-A5A1-67A9757AFCE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92" name="47 CuadroTexto">
          <a:extLst>
            <a:ext uri="{FF2B5EF4-FFF2-40B4-BE49-F238E27FC236}">
              <a16:creationId xmlns="" xmlns:a16="http://schemas.microsoft.com/office/drawing/2014/main" id="{20E0F5C8-A1E4-400F-B8FF-21306390CA8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93" name="48 CuadroTexto">
          <a:extLst>
            <a:ext uri="{FF2B5EF4-FFF2-40B4-BE49-F238E27FC236}">
              <a16:creationId xmlns="" xmlns:a16="http://schemas.microsoft.com/office/drawing/2014/main" id="{92F4FB94-1EC5-4EB6-9157-654DA45D6CF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94" name="49 CuadroTexto">
          <a:extLst>
            <a:ext uri="{FF2B5EF4-FFF2-40B4-BE49-F238E27FC236}">
              <a16:creationId xmlns="" xmlns:a16="http://schemas.microsoft.com/office/drawing/2014/main" id="{4CAEEE8F-E100-4801-8D1F-6AE3C654017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95" name="50 CuadroTexto">
          <a:extLst>
            <a:ext uri="{FF2B5EF4-FFF2-40B4-BE49-F238E27FC236}">
              <a16:creationId xmlns="" xmlns:a16="http://schemas.microsoft.com/office/drawing/2014/main" id="{5EFE63A0-0F37-4AB9-B9C1-2368CEF9ED3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96" name="51 CuadroTexto">
          <a:extLst>
            <a:ext uri="{FF2B5EF4-FFF2-40B4-BE49-F238E27FC236}">
              <a16:creationId xmlns="" xmlns:a16="http://schemas.microsoft.com/office/drawing/2014/main" id="{84E37F22-8493-4D15-8DAF-3A41EADB4FD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97" name="52 CuadroTexto">
          <a:extLst>
            <a:ext uri="{FF2B5EF4-FFF2-40B4-BE49-F238E27FC236}">
              <a16:creationId xmlns="" xmlns:a16="http://schemas.microsoft.com/office/drawing/2014/main" id="{B14419D9-4DE3-44B9-A8EE-53B8B20FE87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98" name="53 CuadroTexto">
          <a:extLst>
            <a:ext uri="{FF2B5EF4-FFF2-40B4-BE49-F238E27FC236}">
              <a16:creationId xmlns="" xmlns:a16="http://schemas.microsoft.com/office/drawing/2014/main" id="{4F2049BD-5ACF-4254-8ADE-DF51A093D9B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099" name="54 CuadroTexto">
          <a:extLst>
            <a:ext uri="{FF2B5EF4-FFF2-40B4-BE49-F238E27FC236}">
              <a16:creationId xmlns="" xmlns:a16="http://schemas.microsoft.com/office/drawing/2014/main" id="{B8365283-F446-4C3F-856D-4F4FE375EF9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100" name="55 CuadroTexto">
          <a:extLst>
            <a:ext uri="{FF2B5EF4-FFF2-40B4-BE49-F238E27FC236}">
              <a16:creationId xmlns="" xmlns:a16="http://schemas.microsoft.com/office/drawing/2014/main" id="{3DCA83F8-FDEE-4DA4-90B9-118E02DE861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101" name="56 CuadroTexto">
          <a:extLst>
            <a:ext uri="{FF2B5EF4-FFF2-40B4-BE49-F238E27FC236}">
              <a16:creationId xmlns="" xmlns:a16="http://schemas.microsoft.com/office/drawing/2014/main" id="{C31386B4-C7C5-49BE-B081-1D549A90915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102" name="57 CuadroTexto">
          <a:extLst>
            <a:ext uri="{FF2B5EF4-FFF2-40B4-BE49-F238E27FC236}">
              <a16:creationId xmlns="" xmlns:a16="http://schemas.microsoft.com/office/drawing/2014/main" id="{853E91D8-D8C7-4770-881D-DCFD7658333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103" name="58 CuadroTexto">
          <a:extLst>
            <a:ext uri="{FF2B5EF4-FFF2-40B4-BE49-F238E27FC236}">
              <a16:creationId xmlns="" xmlns:a16="http://schemas.microsoft.com/office/drawing/2014/main" id="{C63405B1-87D0-4FDB-8AA3-BE94825B542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104" name="59 CuadroTexto">
          <a:extLst>
            <a:ext uri="{FF2B5EF4-FFF2-40B4-BE49-F238E27FC236}">
              <a16:creationId xmlns="" xmlns:a16="http://schemas.microsoft.com/office/drawing/2014/main" id="{11364B2D-C7E9-4445-8A03-CA8F5C78BA5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105" name="60 CuadroTexto">
          <a:extLst>
            <a:ext uri="{FF2B5EF4-FFF2-40B4-BE49-F238E27FC236}">
              <a16:creationId xmlns="" xmlns:a16="http://schemas.microsoft.com/office/drawing/2014/main" id="{8E8A4338-41E3-4996-8D23-0899105FE4E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106" name="61 CuadroTexto">
          <a:extLst>
            <a:ext uri="{FF2B5EF4-FFF2-40B4-BE49-F238E27FC236}">
              <a16:creationId xmlns="" xmlns:a16="http://schemas.microsoft.com/office/drawing/2014/main" id="{73756CA0-AFD7-4C2D-B723-1B63F5C4F57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107" name="62 CuadroTexto">
          <a:extLst>
            <a:ext uri="{FF2B5EF4-FFF2-40B4-BE49-F238E27FC236}">
              <a16:creationId xmlns="" xmlns:a16="http://schemas.microsoft.com/office/drawing/2014/main" id="{20F54D43-F47B-4257-8DA1-81AAC4A39E1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108" name="63 CuadroTexto">
          <a:extLst>
            <a:ext uri="{FF2B5EF4-FFF2-40B4-BE49-F238E27FC236}">
              <a16:creationId xmlns="" xmlns:a16="http://schemas.microsoft.com/office/drawing/2014/main" id="{D9C410CA-D5ED-4C24-9636-A08559B95AB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109" name="64 CuadroTexto">
          <a:extLst>
            <a:ext uri="{FF2B5EF4-FFF2-40B4-BE49-F238E27FC236}">
              <a16:creationId xmlns="" xmlns:a16="http://schemas.microsoft.com/office/drawing/2014/main" id="{A0103122-0722-4F54-8054-83A1D58F2C3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110" name="65 CuadroTexto">
          <a:extLst>
            <a:ext uri="{FF2B5EF4-FFF2-40B4-BE49-F238E27FC236}">
              <a16:creationId xmlns="" xmlns:a16="http://schemas.microsoft.com/office/drawing/2014/main" id="{C34DE28F-AE7A-4ADA-B2BF-12F0DBEA28D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111" name="66 CuadroTexto">
          <a:extLst>
            <a:ext uri="{FF2B5EF4-FFF2-40B4-BE49-F238E27FC236}">
              <a16:creationId xmlns="" xmlns:a16="http://schemas.microsoft.com/office/drawing/2014/main" id="{A481EA9F-20A4-443F-B11A-76B08F634CD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112" name="67 CuadroTexto">
          <a:extLst>
            <a:ext uri="{FF2B5EF4-FFF2-40B4-BE49-F238E27FC236}">
              <a16:creationId xmlns="" xmlns:a16="http://schemas.microsoft.com/office/drawing/2014/main" id="{E3BE7195-D8F9-4445-80CE-737E3C59989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113" name="68 CuadroTexto">
          <a:extLst>
            <a:ext uri="{FF2B5EF4-FFF2-40B4-BE49-F238E27FC236}">
              <a16:creationId xmlns="" xmlns:a16="http://schemas.microsoft.com/office/drawing/2014/main" id="{2F1270DD-A0B4-4168-8DBD-2A84403EA3F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114" name="69 CuadroTexto">
          <a:extLst>
            <a:ext uri="{FF2B5EF4-FFF2-40B4-BE49-F238E27FC236}">
              <a16:creationId xmlns="" xmlns:a16="http://schemas.microsoft.com/office/drawing/2014/main" id="{385E1A3A-572F-4A2C-A537-D59D3970280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115" name="70 CuadroTexto">
          <a:extLst>
            <a:ext uri="{FF2B5EF4-FFF2-40B4-BE49-F238E27FC236}">
              <a16:creationId xmlns="" xmlns:a16="http://schemas.microsoft.com/office/drawing/2014/main" id="{708C8695-ABE3-476C-91C6-D8B403A559D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116" name="71 CuadroTexto">
          <a:extLst>
            <a:ext uri="{FF2B5EF4-FFF2-40B4-BE49-F238E27FC236}">
              <a16:creationId xmlns="" xmlns:a16="http://schemas.microsoft.com/office/drawing/2014/main" id="{2BE453D4-8D62-4BB3-96CB-F5495DAA152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117" name="72 CuadroTexto">
          <a:extLst>
            <a:ext uri="{FF2B5EF4-FFF2-40B4-BE49-F238E27FC236}">
              <a16:creationId xmlns="" xmlns:a16="http://schemas.microsoft.com/office/drawing/2014/main" id="{9DF4B4A2-6236-4C33-9506-0779A79EC36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118" name="73 CuadroTexto">
          <a:extLst>
            <a:ext uri="{FF2B5EF4-FFF2-40B4-BE49-F238E27FC236}">
              <a16:creationId xmlns="" xmlns:a16="http://schemas.microsoft.com/office/drawing/2014/main" id="{A6BC02B2-FF58-4E0A-BD3D-8085E8D617F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119" name="74 CuadroTexto">
          <a:extLst>
            <a:ext uri="{FF2B5EF4-FFF2-40B4-BE49-F238E27FC236}">
              <a16:creationId xmlns="" xmlns:a16="http://schemas.microsoft.com/office/drawing/2014/main" id="{599A8329-C029-4A8B-ABAB-0178C649A3D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93</xdr:row>
      <xdr:rowOff>0</xdr:rowOff>
    </xdr:from>
    <xdr:ext cx="184731" cy="264560"/>
    <xdr:sp macro="" textlink="">
      <xdr:nvSpPr>
        <xdr:cNvPr id="2120" name="75 CuadroTexto">
          <a:extLst>
            <a:ext uri="{FF2B5EF4-FFF2-40B4-BE49-F238E27FC236}">
              <a16:creationId xmlns="" xmlns:a16="http://schemas.microsoft.com/office/drawing/2014/main" id="{F9491D19-6980-4A26-A879-AEBD723085B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21" name="3 CuadroTexto">
          <a:extLst>
            <a:ext uri="{FF2B5EF4-FFF2-40B4-BE49-F238E27FC236}">
              <a16:creationId xmlns="" xmlns:a16="http://schemas.microsoft.com/office/drawing/2014/main" id="{E348CD63-6A8A-4252-A710-797F99F8D05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22" name="4 CuadroTexto">
          <a:extLst>
            <a:ext uri="{FF2B5EF4-FFF2-40B4-BE49-F238E27FC236}">
              <a16:creationId xmlns="" xmlns:a16="http://schemas.microsoft.com/office/drawing/2014/main" id="{6D42AB6D-7A23-4995-AC9F-C67B0581A08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23" name="5 CuadroTexto">
          <a:extLst>
            <a:ext uri="{FF2B5EF4-FFF2-40B4-BE49-F238E27FC236}">
              <a16:creationId xmlns="" xmlns:a16="http://schemas.microsoft.com/office/drawing/2014/main" id="{8A120EDD-05FE-4266-B95E-D3EE0301044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24" name="6 CuadroTexto">
          <a:extLst>
            <a:ext uri="{FF2B5EF4-FFF2-40B4-BE49-F238E27FC236}">
              <a16:creationId xmlns="" xmlns:a16="http://schemas.microsoft.com/office/drawing/2014/main" id="{CBED052E-383D-490D-A581-D28A67C9B6B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25" name="7 CuadroTexto">
          <a:extLst>
            <a:ext uri="{FF2B5EF4-FFF2-40B4-BE49-F238E27FC236}">
              <a16:creationId xmlns="" xmlns:a16="http://schemas.microsoft.com/office/drawing/2014/main" id="{61A5814A-3A8F-4A7C-8913-A5AFA74EA9D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26" name="8 CuadroTexto">
          <a:extLst>
            <a:ext uri="{FF2B5EF4-FFF2-40B4-BE49-F238E27FC236}">
              <a16:creationId xmlns="" xmlns:a16="http://schemas.microsoft.com/office/drawing/2014/main" id="{C45D697C-FCB5-4AE0-85DC-CB9AFBA4CDB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27" name="9 CuadroTexto">
          <a:extLst>
            <a:ext uri="{FF2B5EF4-FFF2-40B4-BE49-F238E27FC236}">
              <a16:creationId xmlns="" xmlns:a16="http://schemas.microsoft.com/office/drawing/2014/main" id="{D1945B8A-3B9B-4522-81C6-B24DBA37846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28" name="10 CuadroTexto">
          <a:extLst>
            <a:ext uri="{FF2B5EF4-FFF2-40B4-BE49-F238E27FC236}">
              <a16:creationId xmlns="" xmlns:a16="http://schemas.microsoft.com/office/drawing/2014/main" id="{4BBB9112-01EE-44CE-91E2-3681760995E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29" name="11 CuadroTexto">
          <a:extLst>
            <a:ext uri="{FF2B5EF4-FFF2-40B4-BE49-F238E27FC236}">
              <a16:creationId xmlns="" xmlns:a16="http://schemas.microsoft.com/office/drawing/2014/main" id="{203B08AE-0F3A-41D8-8B15-CCFA2A62DDB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30" name="12 CuadroTexto">
          <a:extLst>
            <a:ext uri="{FF2B5EF4-FFF2-40B4-BE49-F238E27FC236}">
              <a16:creationId xmlns="" xmlns:a16="http://schemas.microsoft.com/office/drawing/2014/main" id="{C0BD0AB6-FA4D-46E3-B800-F402098DBAF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31" name="13 CuadroTexto">
          <a:extLst>
            <a:ext uri="{FF2B5EF4-FFF2-40B4-BE49-F238E27FC236}">
              <a16:creationId xmlns="" xmlns:a16="http://schemas.microsoft.com/office/drawing/2014/main" id="{5DC4030F-53CF-44A6-8940-5E9290C8DA8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32" name="14 CuadroTexto">
          <a:extLst>
            <a:ext uri="{FF2B5EF4-FFF2-40B4-BE49-F238E27FC236}">
              <a16:creationId xmlns="" xmlns:a16="http://schemas.microsoft.com/office/drawing/2014/main" id="{1488FAF2-B3B5-46E0-A0F6-B8545A70AAD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33" name="15 CuadroTexto">
          <a:extLst>
            <a:ext uri="{FF2B5EF4-FFF2-40B4-BE49-F238E27FC236}">
              <a16:creationId xmlns="" xmlns:a16="http://schemas.microsoft.com/office/drawing/2014/main" id="{510A47CC-340F-4389-BE8C-75F5157E555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34" name="16 CuadroTexto">
          <a:extLst>
            <a:ext uri="{FF2B5EF4-FFF2-40B4-BE49-F238E27FC236}">
              <a16:creationId xmlns="" xmlns:a16="http://schemas.microsoft.com/office/drawing/2014/main" id="{DA6F4F05-7916-4944-971A-35CE82B01B8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35" name="17 CuadroTexto">
          <a:extLst>
            <a:ext uri="{FF2B5EF4-FFF2-40B4-BE49-F238E27FC236}">
              <a16:creationId xmlns="" xmlns:a16="http://schemas.microsoft.com/office/drawing/2014/main" id="{7D9B0E03-1516-402E-B63F-866D718621E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36" name="18 CuadroTexto">
          <a:extLst>
            <a:ext uri="{FF2B5EF4-FFF2-40B4-BE49-F238E27FC236}">
              <a16:creationId xmlns="" xmlns:a16="http://schemas.microsoft.com/office/drawing/2014/main" id="{1560532B-8B90-45AD-8BDA-C42FE193416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37" name="19 CuadroTexto">
          <a:extLst>
            <a:ext uri="{FF2B5EF4-FFF2-40B4-BE49-F238E27FC236}">
              <a16:creationId xmlns="" xmlns:a16="http://schemas.microsoft.com/office/drawing/2014/main" id="{E11D7406-C3BE-468A-BFCE-9C25A9019B3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38" name="20 CuadroTexto">
          <a:extLst>
            <a:ext uri="{FF2B5EF4-FFF2-40B4-BE49-F238E27FC236}">
              <a16:creationId xmlns="" xmlns:a16="http://schemas.microsoft.com/office/drawing/2014/main" id="{B7BC9792-5710-45FE-9007-405BC32DC11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39" name="21 CuadroTexto">
          <a:extLst>
            <a:ext uri="{FF2B5EF4-FFF2-40B4-BE49-F238E27FC236}">
              <a16:creationId xmlns="" xmlns:a16="http://schemas.microsoft.com/office/drawing/2014/main" id="{73E66669-E1F7-4AA2-9C17-283D1EF732F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40" name="22 CuadroTexto">
          <a:extLst>
            <a:ext uri="{FF2B5EF4-FFF2-40B4-BE49-F238E27FC236}">
              <a16:creationId xmlns="" xmlns:a16="http://schemas.microsoft.com/office/drawing/2014/main" id="{93DBA9E2-17F0-45AC-BB84-44D51D7C960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41" name="23 CuadroTexto">
          <a:extLst>
            <a:ext uri="{FF2B5EF4-FFF2-40B4-BE49-F238E27FC236}">
              <a16:creationId xmlns="" xmlns:a16="http://schemas.microsoft.com/office/drawing/2014/main" id="{BA1C4069-C0D1-4EAA-9A30-7E6B16CBF8E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42" name="24 CuadroTexto">
          <a:extLst>
            <a:ext uri="{FF2B5EF4-FFF2-40B4-BE49-F238E27FC236}">
              <a16:creationId xmlns="" xmlns:a16="http://schemas.microsoft.com/office/drawing/2014/main" id="{BA25BC0A-9376-482D-96C3-E8E4519B3EF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43" name="25 CuadroTexto">
          <a:extLst>
            <a:ext uri="{FF2B5EF4-FFF2-40B4-BE49-F238E27FC236}">
              <a16:creationId xmlns="" xmlns:a16="http://schemas.microsoft.com/office/drawing/2014/main" id="{A84D87C9-001C-48E0-BC56-0672DC7EB5C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44" name="26 CuadroTexto">
          <a:extLst>
            <a:ext uri="{FF2B5EF4-FFF2-40B4-BE49-F238E27FC236}">
              <a16:creationId xmlns="" xmlns:a16="http://schemas.microsoft.com/office/drawing/2014/main" id="{F4D1BD7A-1A58-42FA-9D35-937FA625E01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45" name="27 CuadroTexto">
          <a:extLst>
            <a:ext uri="{FF2B5EF4-FFF2-40B4-BE49-F238E27FC236}">
              <a16:creationId xmlns="" xmlns:a16="http://schemas.microsoft.com/office/drawing/2014/main" id="{D5C54867-B626-40FF-AFFC-75B6AAE8598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46" name="28 CuadroTexto">
          <a:extLst>
            <a:ext uri="{FF2B5EF4-FFF2-40B4-BE49-F238E27FC236}">
              <a16:creationId xmlns="" xmlns:a16="http://schemas.microsoft.com/office/drawing/2014/main" id="{C489D909-C8CE-4ECC-8C22-A64BF1F2C33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47" name="29 CuadroTexto">
          <a:extLst>
            <a:ext uri="{FF2B5EF4-FFF2-40B4-BE49-F238E27FC236}">
              <a16:creationId xmlns="" xmlns:a16="http://schemas.microsoft.com/office/drawing/2014/main" id="{08597B7F-7049-4A14-BC94-4AA09D94796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48" name="30 CuadroTexto">
          <a:extLst>
            <a:ext uri="{FF2B5EF4-FFF2-40B4-BE49-F238E27FC236}">
              <a16:creationId xmlns="" xmlns:a16="http://schemas.microsoft.com/office/drawing/2014/main" id="{34416FEC-3F07-40CC-BF60-1A587849C6E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49" name="31 CuadroTexto">
          <a:extLst>
            <a:ext uri="{FF2B5EF4-FFF2-40B4-BE49-F238E27FC236}">
              <a16:creationId xmlns="" xmlns:a16="http://schemas.microsoft.com/office/drawing/2014/main" id="{3CD00D2B-4B4D-4765-A238-CF0D7D26551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50" name="32 CuadroTexto">
          <a:extLst>
            <a:ext uri="{FF2B5EF4-FFF2-40B4-BE49-F238E27FC236}">
              <a16:creationId xmlns="" xmlns:a16="http://schemas.microsoft.com/office/drawing/2014/main" id="{0FC305EA-C1B7-435D-AB5E-2EFDDB6FE87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51" name="33 CuadroTexto">
          <a:extLst>
            <a:ext uri="{FF2B5EF4-FFF2-40B4-BE49-F238E27FC236}">
              <a16:creationId xmlns="" xmlns:a16="http://schemas.microsoft.com/office/drawing/2014/main" id="{C8EC30B6-4D43-49FC-85A6-E2E9EA7A192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52" name="34 CuadroTexto">
          <a:extLst>
            <a:ext uri="{FF2B5EF4-FFF2-40B4-BE49-F238E27FC236}">
              <a16:creationId xmlns="" xmlns:a16="http://schemas.microsoft.com/office/drawing/2014/main" id="{187D1466-5600-4590-946E-A68D1E61F0D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53" name="35 CuadroTexto">
          <a:extLst>
            <a:ext uri="{FF2B5EF4-FFF2-40B4-BE49-F238E27FC236}">
              <a16:creationId xmlns="" xmlns:a16="http://schemas.microsoft.com/office/drawing/2014/main" id="{7D5015A5-F314-4447-B081-ECB338B552B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54" name="36 CuadroTexto">
          <a:extLst>
            <a:ext uri="{FF2B5EF4-FFF2-40B4-BE49-F238E27FC236}">
              <a16:creationId xmlns="" xmlns:a16="http://schemas.microsoft.com/office/drawing/2014/main" id="{193A281B-6A28-4B48-9051-D4063F27D8D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55" name="37 CuadroTexto">
          <a:extLst>
            <a:ext uri="{FF2B5EF4-FFF2-40B4-BE49-F238E27FC236}">
              <a16:creationId xmlns="" xmlns:a16="http://schemas.microsoft.com/office/drawing/2014/main" id="{4F1E1FF4-1639-42BC-8EA6-577233648B8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56" name="38 CuadroTexto">
          <a:extLst>
            <a:ext uri="{FF2B5EF4-FFF2-40B4-BE49-F238E27FC236}">
              <a16:creationId xmlns="" xmlns:a16="http://schemas.microsoft.com/office/drawing/2014/main" id="{B9EF8D57-9498-4B0B-BFBB-D5597F39B96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57" name="39 CuadroTexto">
          <a:extLst>
            <a:ext uri="{FF2B5EF4-FFF2-40B4-BE49-F238E27FC236}">
              <a16:creationId xmlns="" xmlns:a16="http://schemas.microsoft.com/office/drawing/2014/main" id="{0C35F023-853C-498C-96B6-3A8E4D88E34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58" name="40 CuadroTexto">
          <a:extLst>
            <a:ext uri="{FF2B5EF4-FFF2-40B4-BE49-F238E27FC236}">
              <a16:creationId xmlns="" xmlns:a16="http://schemas.microsoft.com/office/drawing/2014/main" id="{62DD1CC2-2EBF-4E29-BC77-37DFC7F91F5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59" name="41 CuadroTexto">
          <a:extLst>
            <a:ext uri="{FF2B5EF4-FFF2-40B4-BE49-F238E27FC236}">
              <a16:creationId xmlns="" xmlns:a16="http://schemas.microsoft.com/office/drawing/2014/main" id="{7C5D93B6-C5CA-40CB-A167-B2834CEBF2A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60" name="42 CuadroTexto">
          <a:extLst>
            <a:ext uri="{FF2B5EF4-FFF2-40B4-BE49-F238E27FC236}">
              <a16:creationId xmlns="" xmlns:a16="http://schemas.microsoft.com/office/drawing/2014/main" id="{1E2187AB-5F62-42B4-8D0A-A828F847B3E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61" name="43 CuadroTexto">
          <a:extLst>
            <a:ext uri="{FF2B5EF4-FFF2-40B4-BE49-F238E27FC236}">
              <a16:creationId xmlns="" xmlns:a16="http://schemas.microsoft.com/office/drawing/2014/main" id="{089ED91B-A2DE-475C-8A60-FF1B7CF7E03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62" name="44 CuadroTexto">
          <a:extLst>
            <a:ext uri="{FF2B5EF4-FFF2-40B4-BE49-F238E27FC236}">
              <a16:creationId xmlns="" xmlns:a16="http://schemas.microsoft.com/office/drawing/2014/main" id="{E7991283-4E75-4C4D-9706-DE9423328B4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63" name="45 CuadroTexto">
          <a:extLst>
            <a:ext uri="{FF2B5EF4-FFF2-40B4-BE49-F238E27FC236}">
              <a16:creationId xmlns="" xmlns:a16="http://schemas.microsoft.com/office/drawing/2014/main" id="{3334D1BF-09C4-45DC-8D1A-1A92B5A7367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64" name="46 CuadroTexto">
          <a:extLst>
            <a:ext uri="{FF2B5EF4-FFF2-40B4-BE49-F238E27FC236}">
              <a16:creationId xmlns="" xmlns:a16="http://schemas.microsoft.com/office/drawing/2014/main" id="{25DE7BAB-DC9E-4FA8-A309-3E184047909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65" name="47 CuadroTexto">
          <a:extLst>
            <a:ext uri="{FF2B5EF4-FFF2-40B4-BE49-F238E27FC236}">
              <a16:creationId xmlns="" xmlns:a16="http://schemas.microsoft.com/office/drawing/2014/main" id="{7D7DBE2E-151C-4AA0-AF7E-BBA2B019821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66" name="48 CuadroTexto">
          <a:extLst>
            <a:ext uri="{FF2B5EF4-FFF2-40B4-BE49-F238E27FC236}">
              <a16:creationId xmlns="" xmlns:a16="http://schemas.microsoft.com/office/drawing/2014/main" id="{F7DFC3D6-5AAA-4C4B-A778-962FB283E66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67" name="49 CuadroTexto">
          <a:extLst>
            <a:ext uri="{FF2B5EF4-FFF2-40B4-BE49-F238E27FC236}">
              <a16:creationId xmlns="" xmlns:a16="http://schemas.microsoft.com/office/drawing/2014/main" id="{EBD6B4E9-7C58-4CCE-A114-FF79144967D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68" name="50 CuadroTexto">
          <a:extLst>
            <a:ext uri="{FF2B5EF4-FFF2-40B4-BE49-F238E27FC236}">
              <a16:creationId xmlns="" xmlns:a16="http://schemas.microsoft.com/office/drawing/2014/main" id="{919041D2-E506-41D5-9560-41EE6388F17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69" name="51 CuadroTexto">
          <a:extLst>
            <a:ext uri="{FF2B5EF4-FFF2-40B4-BE49-F238E27FC236}">
              <a16:creationId xmlns="" xmlns:a16="http://schemas.microsoft.com/office/drawing/2014/main" id="{21C8C35F-C130-47FA-AF43-21C2B1AF584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70" name="52 CuadroTexto">
          <a:extLst>
            <a:ext uri="{FF2B5EF4-FFF2-40B4-BE49-F238E27FC236}">
              <a16:creationId xmlns="" xmlns:a16="http://schemas.microsoft.com/office/drawing/2014/main" id="{46B8AD18-BC25-4AA0-9F23-3405E9CAA22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71" name="53 CuadroTexto">
          <a:extLst>
            <a:ext uri="{FF2B5EF4-FFF2-40B4-BE49-F238E27FC236}">
              <a16:creationId xmlns="" xmlns:a16="http://schemas.microsoft.com/office/drawing/2014/main" id="{7C8E7FD4-642E-406F-BE2F-E45228A8157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72" name="54 CuadroTexto">
          <a:extLst>
            <a:ext uri="{FF2B5EF4-FFF2-40B4-BE49-F238E27FC236}">
              <a16:creationId xmlns="" xmlns:a16="http://schemas.microsoft.com/office/drawing/2014/main" id="{2A9C0761-7168-4E72-AB03-E8082412B75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73" name="55 CuadroTexto">
          <a:extLst>
            <a:ext uri="{FF2B5EF4-FFF2-40B4-BE49-F238E27FC236}">
              <a16:creationId xmlns="" xmlns:a16="http://schemas.microsoft.com/office/drawing/2014/main" id="{BBD09684-676D-42BB-9BB3-70D04BAE5EF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74" name="56 CuadroTexto">
          <a:extLst>
            <a:ext uri="{FF2B5EF4-FFF2-40B4-BE49-F238E27FC236}">
              <a16:creationId xmlns="" xmlns:a16="http://schemas.microsoft.com/office/drawing/2014/main" id="{EFDB1C67-7A96-4366-89F7-1DEEAABD656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75" name="57 CuadroTexto">
          <a:extLst>
            <a:ext uri="{FF2B5EF4-FFF2-40B4-BE49-F238E27FC236}">
              <a16:creationId xmlns="" xmlns:a16="http://schemas.microsoft.com/office/drawing/2014/main" id="{26543863-4A6A-414B-A3E0-6C1D18ACEB4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76" name="58 CuadroTexto">
          <a:extLst>
            <a:ext uri="{FF2B5EF4-FFF2-40B4-BE49-F238E27FC236}">
              <a16:creationId xmlns="" xmlns:a16="http://schemas.microsoft.com/office/drawing/2014/main" id="{EDA44A41-C42E-440B-8676-FD18EAE8926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77" name="59 CuadroTexto">
          <a:extLst>
            <a:ext uri="{FF2B5EF4-FFF2-40B4-BE49-F238E27FC236}">
              <a16:creationId xmlns="" xmlns:a16="http://schemas.microsoft.com/office/drawing/2014/main" id="{E49CB15E-7081-4AA9-993C-23DFB5D371E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78" name="60 CuadroTexto">
          <a:extLst>
            <a:ext uri="{FF2B5EF4-FFF2-40B4-BE49-F238E27FC236}">
              <a16:creationId xmlns="" xmlns:a16="http://schemas.microsoft.com/office/drawing/2014/main" id="{18E5A7C5-BB78-40CD-A8DD-8F31A040134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79" name="61 CuadroTexto">
          <a:extLst>
            <a:ext uri="{FF2B5EF4-FFF2-40B4-BE49-F238E27FC236}">
              <a16:creationId xmlns="" xmlns:a16="http://schemas.microsoft.com/office/drawing/2014/main" id="{2F32CCAE-031C-48EA-B4B5-5CF6C06862E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80" name="62 CuadroTexto">
          <a:extLst>
            <a:ext uri="{FF2B5EF4-FFF2-40B4-BE49-F238E27FC236}">
              <a16:creationId xmlns="" xmlns:a16="http://schemas.microsoft.com/office/drawing/2014/main" id="{35E29DA0-1F8A-4F47-85F7-A560F7BF7C8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81" name="63 CuadroTexto">
          <a:extLst>
            <a:ext uri="{FF2B5EF4-FFF2-40B4-BE49-F238E27FC236}">
              <a16:creationId xmlns="" xmlns:a16="http://schemas.microsoft.com/office/drawing/2014/main" id="{E5F624D4-379D-40B7-A6AE-974A0827F30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82" name="64 CuadroTexto">
          <a:extLst>
            <a:ext uri="{FF2B5EF4-FFF2-40B4-BE49-F238E27FC236}">
              <a16:creationId xmlns="" xmlns:a16="http://schemas.microsoft.com/office/drawing/2014/main" id="{66D1C322-5257-451D-A2B3-B60892D99C4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83" name="65 CuadroTexto">
          <a:extLst>
            <a:ext uri="{FF2B5EF4-FFF2-40B4-BE49-F238E27FC236}">
              <a16:creationId xmlns="" xmlns:a16="http://schemas.microsoft.com/office/drawing/2014/main" id="{DA4C1958-588C-4DA3-A9BB-1A0FDBEFA93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84" name="66 CuadroTexto">
          <a:extLst>
            <a:ext uri="{FF2B5EF4-FFF2-40B4-BE49-F238E27FC236}">
              <a16:creationId xmlns="" xmlns:a16="http://schemas.microsoft.com/office/drawing/2014/main" id="{879A5768-89E4-452C-A456-B396FF9C0CD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85" name="67 CuadroTexto">
          <a:extLst>
            <a:ext uri="{FF2B5EF4-FFF2-40B4-BE49-F238E27FC236}">
              <a16:creationId xmlns="" xmlns:a16="http://schemas.microsoft.com/office/drawing/2014/main" id="{FD4099F6-0C40-4C80-95EF-2ECCAAA39E6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86" name="68 CuadroTexto">
          <a:extLst>
            <a:ext uri="{FF2B5EF4-FFF2-40B4-BE49-F238E27FC236}">
              <a16:creationId xmlns="" xmlns:a16="http://schemas.microsoft.com/office/drawing/2014/main" id="{7EC393B0-422B-4660-A3F2-2D39834DCDA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87" name="69 CuadroTexto">
          <a:extLst>
            <a:ext uri="{FF2B5EF4-FFF2-40B4-BE49-F238E27FC236}">
              <a16:creationId xmlns="" xmlns:a16="http://schemas.microsoft.com/office/drawing/2014/main" id="{682ED3FB-B427-470A-AF4B-F698185CEBA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88" name="70 CuadroTexto">
          <a:extLst>
            <a:ext uri="{FF2B5EF4-FFF2-40B4-BE49-F238E27FC236}">
              <a16:creationId xmlns="" xmlns:a16="http://schemas.microsoft.com/office/drawing/2014/main" id="{93FC8A1E-7C12-4A69-A7EB-9BAFF1BD3D1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89" name="71 CuadroTexto">
          <a:extLst>
            <a:ext uri="{FF2B5EF4-FFF2-40B4-BE49-F238E27FC236}">
              <a16:creationId xmlns="" xmlns:a16="http://schemas.microsoft.com/office/drawing/2014/main" id="{9D5DF4BF-D62D-4042-9127-33F801B79D6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90" name="72 CuadroTexto">
          <a:extLst>
            <a:ext uri="{FF2B5EF4-FFF2-40B4-BE49-F238E27FC236}">
              <a16:creationId xmlns="" xmlns:a16="http://schemas.microsoft.com/office/drawing/2014/main" id="{E3DD85C9-9607-4534-BEC0-75086DF8FA8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91" name="73 CuadroTexto">
          <a:extLst>
            <a:ext uri="{FF2B5EF4-FFF2-40B4-BE49-F238E27FC236}">
              <a16:creationId xmlns="" xmlns:a16="http://schemas.microsoft.com/office/drawing/2014/main" id="{AA87D031-8A57-4F7D-A89B-14EC5430DB5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92" name="74 CuadroTexto">
          <a:extLst>
            <a:ext uri="{FF2B5EF4-FFF2-40B4-BE49-F238E27FC236}">
              <a16:creationId xmlns="" xmlns:a16="http://schemas.microsoft.com/office/drawing/2014/main" id="{5AB43469-90B1-44CE-B764-469BAA921C0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94</xdr:row>
      <xdr:rowOff>0</xdr:rowOff>
    </xdr:from>
    <xdr:ext cx="184731" cy="264560"/>
    <xdr:sp macro="" textlink="">
      <xdr:nvSpPr>
        <xdr:cNvPr id="2193" name="75 CuadroTexto">
          <a:extLst>
            <a:ext uri="{FF2B5EF4-FFF2-40B4-BE49-F238E27FC236}">
              <a16:creationId xmlns="" xmlns:a16="http://schemas.microsoft.com/office/drawing/2014/main" id="{DB858E94-CAEC-4A8D-887C-E174DAFF946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194" name="3 CuadroTexto">
          <a:extLst>
            <a:ext uri="{FF2B5EF4-FFF2-40B4-BE49-F238E27FC236}">
              <a16:creationId xmlns="" xmlns:a16="http://schemas.microsoft.com/office/drawing/2014/main" id="{A9A29FA9-4BD3-4972-801C-C7CE713C1AA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195" name="4 CuadroTexto">
          <a:extLst>
            <a:ext uri="{FF2B5EF4-FFF2-40B4-BE49-F238E27FC236}">
              <a16:creationId xmlns="" xmlns:a16="http://schemas.microsoft.com/office/drawing/2014/main" id="{7C53A439-399B-4F8C-BEBE-15DCFA333CC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196" name="5 CuadroTexto">
          <a:extLst>
            <a:ext uri="{FF2B5EF4-FFF2-40B4-BE49-F238E27FC236}">
              <a16:creationId xmlns="" xmlns:a16="http://schemas.microsoft.com/office/drawing/2014/main" id="{59523EFE-5548-4FD8-9808-083DB73DE9A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197" name="6 CuadroTexto">
          <a:extLst>
            <a:ext uri="{FF2B5EF4-FFF2-40B4-BE49-F238E27FC236}">
              <a16:creationId xmlns="" xmlns:a16="http://schemas.microsoft.com/office/drawing/2014/main" id="{A9A64555-266F-4F5F-9303-0E5F290B6A6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198" name="7 CuadroTexto">
          <a:extLst>
            <a:ext uri="{FF2B5EF4-FFF2-40B4-BE49-F238E27FC236}">
              <a16:creationId xmlns="" xmlns:a16="http://schemas.microsoft.com/office/drawing/2014/main" id="{B429849F-4648-481B-BA55-317DF26786C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199" name="8 CuadroTexto">
          <a:extLst>
            <a:ext uri="{FF2B5EF4-FFF2-40B4-BE49-F238E27FC236}">
              <a16:creationId xmlns="" xmlns:a16="http://schemas.microsoft.com/office/drawing/2014/main" id="{E7C6DA48-1FC2-4B5F-9B20-2B046F2C03D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00" name="9 CuadroTexto">
          <a:extLst>
            <a:ext uri="{FF2B5EF4-FFF2-40B4-BE49-F238E27FC236}">
              <a16:creationId xmlns="" xmlns:a16="http://schemas.microsoft.com/office/drawing/2014/main" id="{7B45BBCE-C8DD-494F-9560-3467197A4CC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01" name="10 CuadroTexto">
          <a:extLst>
            <a:ext uri="{FF2B5EF4-FFF2-40B4-BE49-F238E27FC236}">
              <a16:creationId xmlns="" xmlns:a16="http://schemas.microsoft.com/office/drawing/2014/main" id="{CA2ADB17-83FF-4FD2-813A-A03C71F58AE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02" name="11 CuadroTexto">
          <a:extLst>
            <a:ext uri="{FF2B5EF4-FFF2-40B4-BE49-F238E27FC236}">
              <a16:creationId xmlns="" xmlns:a16="http://schemas.microsoft.com/office/drawing/2014/main" id="{75C8FDFA-2B61-43F6-93A1-9B21A95AE79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03" name="12 CuadroTexto">
          <a:extLst>
            <a:ext uri="{FF2B5EF4-FFF2-40B4-BE49-F238E27FC236}">
              <a16:creationId xmlns="" xmlns:a16="http://schemas.microsoft.com/office/drawing/2014/main" id="{184333F4-CE68-4A5D-906B-FD9D710F4AE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04" name="13 CuadroTexto">
          <a:extLst>
            <a:ext uri="{FF2B5EF4-FFF2-40B4-BE49-F238E27FC236}">
              <a16:creationId xmlns="" xmlns:a16="http://schemas.microsoft.com/office/drawing/2014/main" id="{1860527F-1ACA-438A-87D1-9554C46D759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05" name="14 CuadroTexto">
          <a:extLst>
            <a:ext uri="{FF2B5EF4-FFF2-40B4-BE49-F238E27FC236}">
              <a16:creationId xmlns="" xmlns:a16="http://schemas.microsoft.com/office/drawing/2014/main" id="{65743AA9-D395-4FDE-9FCE-83563CCC0A0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06" name="15 CuadroTexto">
          <a:extLst>
            <a:ext uri="{FF2B5EF4-FFF2-40B4-BE49-F238E27FC236}">
              <a16:creationId xmlns="" xmlns:a16="http://schemas.microsoft.com/office/drawing/2014/main" id="{AE2E0A49-E705-46D7-B528-FA7F2E1DEE1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07" name="16 CuadroTexto">
          <a:extLst>
            <a:ext uri="{FF2B5EF4-FFF2-40B4-BE49-F238E27FC236}">
              <a16:creationId xmlns="" xmlns:a16="http://schemas.microsoft.com/office/drawing/2014/main" id="{108EA9BE-E0A0-4624-A6A5-57C72503628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08" name="17 CuadroTexto">
          <a:extLst>
            <a:ext uri="{FF2B5EF4-FFF2-40B4-BE49-F238E27FC236}">
              <a16:creationId xmlns="" xmlns:a16="http://schemas.microsoft.com/office/drawing/2014/main" id="{E5996B84-400F-4786-B3AF-2AC8FD54AEE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09" name="18 CuadroTexto">
          <a:extLst>
            <a:ext uri="{FF2B5EF4-FFF2-40B4-BE49-F238E27FC236}">
              <a16:creationId xmlns="" xmlns:a16="http://schemas.microsoft.com/office/drawing/2014/main" id="{911209A4-2111-44B6-A3D2-026CFAF6B97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10" name="19 CuadroTexto">
          <a:extLst>
            <a:ext uri="{FF2B5EF4-FFF2-40B4-BE49-F238E27FC236}">
              <a16:creationId xmlns="" xmlns:a16="http://schemas.microsoft.com/office/drawing/2014/main" id="{21333592-ABE8-4EF5-9DC3-1243403B8A7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11" name="20 CuadroTexto">
          <a:extLst>
            <a:ext uri="{FF2B5EF4-FFF2-40B4-BE49-F238E27FC236}">
              <a16:creationId xmlns="" xmlns:a16="http://schemas.microsoft.com/office/drawing/2014/main" id="{0562C390-4A2A-4FA7-A2BE-6C93C98A443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12" name="21 CuadroTexto">
          <a:extLst>
            <a:ext uri="{FF2B5EF4-FFF2-40B4-BE49-F238E27FC236}">
              <a16:creationId xmlns="" xmlns:a16="http://schemas.microsoft.com/office/drawing/2014/main" id="{08C36C57-03C1-4307-9F82-AF48C0B9554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13" name="22 CuadroTexto">
          <a:extLst>
            <a:ext uri="{FF2B5EF4-FFF2-40B4-BE49-F238E27FC236}">
              <a16:creationId xmlns="" xmlns:a16="http://schemas.microsoft.com/office/drawing/2014/main" id="{ABD8E247-AF2C-4C02-B524-13004ED66F2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14" name="23 CuadroTexto">
          <a:extLst>
            <a:ext uri="{FF2B5EF4-FFF2-40B4-BE49-F238E27FC236}">
              <a16:creationId xmlns="" xmlns:a16="http://schemas.microsoft.com/office/drawing/2014/main" id="{B1F945E1-5E6E-4D6E-802C-94C51FAA8C6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15" name="24 CuadroTexto">
          <a:extLst>
            <a:ext uri="{FF2B5EF4-FFF2-40B4-BE49-F238E27FC236}">
              <a16:creationId xmlns="" xmlns:a16="http://schemas.microsoft.com/office/drawing/2014/main" id="{44E0CE88-8F5A-42BF-BE47-D356F2185E6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16" name="25 CuadroTexto">
          <a:extLst>
            <a:ext uri="{FF2B5EF4-FFF2-40B4-BE49-F238E27FC236}">
              <a16:creationId xmlns="" xmlns:a16="http://schemas.microsoft.com/office/drawing/2014/main" id="{1203391C-EBC3-4598-B8C8-9681463586F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17" name="26 CuadroTexto">
          <a:extLst>
            <a:ext uri="{FF2B5EF4-FFF2-40B4-BE49-F238E27FC236}">
              <a16:creationId xmlns="" xmlns:a16="http://schemas.microsoft.com/office/drawing/2014/main" id="{44F4A852-B7F8-449F-9DD3-9D1F57291CA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18" name="27 CuadroTexto">
          <a:extLst>
            <a:ext uri="{FF2B5EF4-FFF2-40B4-BE49-F238E27FC236}">
              <a16:creationId xmlns="" xmlns:a16="http://schemas.microsoft.com/office/drawing/2014/main" id="{AFE3B2E8-74BF-42A8-9EF5-B4906912884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19" name="28 CuadroTexto">
          <a:extLst>
            <a:ext uri="{FF2B5EF4-FFF2-40B4-BE49-F238E27FC236}">
              <a16:creationId xmlns="" xmlns:a16="http://schemas.microsoft.com/office/drawing/2014/main" id="{D8230B16-82E3-4737-9172-D7687A45517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20" name="29 CuadroTexto">
          <a:extLst>
            <a:ext uri="{FF2B5EF4-FFF2-40B4-BE49-F238E27FC236}">
              <a16:creationId xmlns="" xmlns:a16="http://schemas.microsoft.com/office/drawing/2014/main" id="{6566A3C4-D073-4130-811C-31EC71793A8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21" name="30 CuadroTexto">
          <a:extLst>
            <a:ext uri="{FF2B5EF4-FFF2-40B4-BE49-F238E27FC236}">
              <a16:creationId xmlns="" xmlns:a16="http://schemas.microsoft.com/office/drawing/2014/main" id="{8C22A19B-3256-4E47-98F3-11B669B7FA0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22" name="31 CuadroTexto">
          <a:extLst>
            <a:ext uri="{FF2B5EF4-FFF2-40B4-BE49-F238E27FC236}">
              <a16:creationId xmlns="" xmlns:a16="http://schemas.microsoft.com/office/drawing/2014/main" id="{B5F8B08E-33A6-4EA7-9B10-2B3883F9B84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23" name="32 CuadroTexto">
          <a:extLst>
            <a:ext uri="{FF2B5EF4-FFF2-40B4-BE49-F238E27FC236}">
              <a16:creationId xmlns="" xmlns:a16="http://schemas.microsoft.com/office/drawing/2014/main" id="{3FCBC379-8A84-4E82-9D43-F2F918D1D3E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24" name="33 CuadroTexto">
          <a:extLst>
            <a:ext uri="{FF2B5EF4-FFF2-40B4-BE49-F238E27FC236}">
              <a16:creationId xmlns="" xmlns:a16="http://schemas.microsoft.com/office/drawing/2014/main" id="{AB2F16A9-C33B-424F-8AA3-A98579ED9E1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25" name="34 CuadroTexto">
          <a:extLst>
            <a:ext uri="{FF2B5EF4-FFF2-40B4-BE49-F238E27FC236}">
              <a16:creationId xmlns="" xmlns:a16="http://schemas.microsoft.com/office/drawing/2014/main" id="{D9DAFCB5-7442-47A2-B2F5-326E5705C48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26" name="35 CuadroTexto">
          <a:extLst>
            <a:ext uri="{FF2B5EF4-FFF2-40B4-BE49-F238E27FC236}">
              <a16:creationId xmlns="" xmlns:a16="http://schemas.microsoft.com/office/drawing/2014/main" id="{F09164EC-287D-439B-845A-F80DF2D64B1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27" name="36 CuadroTexto">
          <a:extLst>
            <a:ext uri="{FF2B5EF4-FFF2-40B4-BE49-F238E27FC236}">
              <a16:creationId xmlns="" xmlns:a16="http://schemas.microsoft.com/office/drawing/2014/main" id="{F1EC5428-937B-4A57-B23C-205EC99E3FC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28" name="37 CuadroTexto">
          <a:extLst>
            <a:ext uri="{FF2B5EF4-FFF2-40B4-BE49-F238E27FC236}">
              <a16:creationId xmlns="" xmlns:a16="http://schemas.microsoft.com/office/drawing/2014/main" id="{FAA49A2A-0D1D-4B91-8D7A-C274E7B7657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29" name="38 CuadroTexto">
          <a:extLst>
            <a:ext uri="{FF2B5EF4-FFF2-40B4-BE49-F238E27FC236}">
              <a16:creationId xmlns="" xmlns:a16="http://schemas.microsoft.com/office/drawing/2014/main" id="{CDE7A95D-27A2-4FC0-A5A5-0DC54198013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30" name="39 CuadroTexto">
          <a:extLst>
            <a:ext uri="{FF2B5EF4-FFF2-40B4-BE49-F238E27FC236}">
              <a16:creationId xmlns="" xmlns:a16="http://schemas.microsoft.com/office/drawing/2014/main" id="{78A283AB-6D83-4BD3-9651-4F5EAE49FEC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31" name="40 CuadroTexto">
          <a:extLst>
            <a:ext uri="{FF2B5EF4-FFF2-40B4-BE49-F238E27FC236}">
              <a16:creationId xmlns="" xmlns:a16="http://schemas.microsoft.com/office/drawing/2014/main" id="{EB178B27-F8D2-43AC-8E4D-86976021CAC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32" name="41 CuadroTexto">
          <a:extLst>
            <a:ext uri="{FF2B5EF4-FFF2-40B4-BE49-F238E27FC236}">
              <a16:creationId xmlns="" xmlns:a16="http://schemas.microsoft.com/office/drawing/2014/main" id="{EC138C4B-996A-4FF8-9536-1AC4A565FF2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33" name="42 CuadroTexto">
          <a:extLst>
            <a:ext uri="{FF2B5EF4-FFF2-40B4-BE49-F238E27FC236}">
              <a16:creationId xmlns="" xmlns:a16="http://schemas.microsoft.com/office/drawing/2014/main" id="{65159CB4-682F-4D08-A3CA-FA8A6DEE550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34" name="43 CuadroTexto">
          <a:extLst>
            <a:ext uri="{FF2B5EF4-FFF2-40B4-BE49-F238E27FC236}">
              <a16:creationId xmlns="" xmlns:a16="http://schemas.microsoft.com/office/drawing/2014/main" id="{39D4A115-8E5E-4279-8C55-608D859E60F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35" name="44 CuadroTexto">
          <a:extLst>
            <a:ext uri="{FF2B5EF4-FFF2-40B4-BE49-F238E27FC236}">
              <a16:creationId xmlns="" xmlns:a16="http://schemas.microsoft.com/office/drawing/2014/main" id="{49C90369-CBAC-460B-B272-BF919EF9A24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36" name="45 CuadroTexto">
          <a:extLst>
            <a:ext uri="{FF2B5EF4-FFF2-40B4-BE49-F238E27FC236}">
              <a16:creationId xmlns="" xmlns:a16="http://schemas.microsoft.com/office/drawing/2014/main" id="{10712CA5-9ED3-45E5-A139-0552F07E89E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37" name="46 CuadroTexto">
          <a:extLst>
            <a:ext uri="{FF2B5EF4-FFF2-40B4-BE49-F238E27FC236}">
              <a16:creationId xmlns="" xmlns:a16="http://schemas.microsoft.com/office/drawing/2014/main" id="{4FF33D24-DD68-4565-8387-FEC24A38D1A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38" name="47 CuadroTexto">
          <a:extLst>
            <a:ext uri="{FF2B5EF4-FFF2-40B4-BE49-F238E27FC236}">
              <a16:creationId xmlns="" xmlns:a16="http://schemas.microsoft.com/office/drawing/2014/main" id="{93CB18E7-E26E-4E85-AF62-3AFCE7BE2B7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39" name="48 CuadroTexto">
          <a:extLst>
            <a:ext uri="{FF2B5EF4-FFF2-40B4-BE49-F238E27FC236}">
              <a16:creationId xmlns="" xmlns:a16="http://schemas.microsoft.com/office/drawing/2014/main" id="{91F6FB00-EF7D-4406-A03F-9C9AA982189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40" name="49 CuadroTexto">
          <a:extLst>
            <a:ext uri="{FF2B5EF4-FFF2-40B4-BE49-F238E27FC236}">
              <a16:creationId xmlns="" xmlns:a16="http://schemas.microsoft.com/office/drawing/2014/main" id="{0BB5818E-7EB0-409E-AA92-6F1E6675C13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41" name="50 CuadroTexto">
          <a:extLst>
            <a:ext uri="{FF2B5EF4-FFF2-40B4-BE49-F238E27FC236}">
              <a16:creationId xmlns="" xmlns:a16="http://schemas.microsoft.com/office/drawing/2014/main" id="{A093E85C-E0E9-4500-B391-4F5F8D939F2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42" name="51 CuadroTexto">
          <a:extLst>
            <a:ext uri="{FF2B5EF4-FFF2-40B4-BE49-F238E27FC236}">
              <a16:creationId xmlns="" xmlns:a16="http://schemas.microsoft.com/office/drawing/2014/main" id="{2D26FC86-28F2-4171-B144-E82DC32180C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43" name="52 CuadroTexto">
          <a:extLst>
            <a:ext uri="{FF2B5EF4-FFF2-40B4-BE49-F238E27FC236}">
              <a16:creationId xmlns="" xmlns:a16="http://schemas.microsoft.com/office/drawing/2014/main" id="{6E02E966-435A-4167-9E67-DA82D97CD86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44" name="53 CuadroTexto">
          <a:extLst>
            <a:ext uri="{FF2B5EF4-FFF2-40B4-BE49-F238E27FC236}">
              <a16:creationId xmlns="" xmlns:a16="http://schemas.microsoft.com/office/drawing/2014/main" id="{933D5F10-8528-4B3A-A23B-C39BAC92966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45" name="54 CuadroTexto">
          <a:extLst>
            <a:ext uri="{FF2B5EF4-FFF2-40B4-BE49-F238E27FC236}">
              <a16:creationId xmlns="" xmlns:a16="http://schemas.microsoft.com/office/drawing/2014/main" id="{0EE12369-52B6-4A0D-B045-DE714F42F25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46" name="55 CuadroTexto">
          <a:extLst>
            <a:ext uri="{FF2B5EF4-FFF2-40B4-BE49-F238E27FC236}">
              <a16:creationId xmlns="" xmlns:a16="http://schemas.microsoft.com/office/drawing/2014/main" id="{B06EBA8E-2D21-41CB-A98C-49EF07E0E68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47" name="56 CuadroTexto">
          <a:extLst>
            <a:ext uri="{FF2B5EF4-FFF2-40B4-BE49-F238E27FC236}">
              <a16:creationId xmlns="" xmlns:a16="http://schemas.microsoft.com/office/drawing/2014/main" id="{D4170BD1-566D-4E99-9E2A-87CEBDD017D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48" name="57 CuadroTexto">
          <a:extLst>
            <a:ext uri="{FF2B5EF4-FFF2-40B4-BE49-F238E27FC236}">
              <a16:creationId xmlns="" xmlns:a16="http://schemas.microsoft.com/office/drawing/2014/main" id="{002EB56C-7A9F-45FF-879A-981E2822BB2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49" name="58 CuadroTexto">
          <a:extLst>
            <a:ext uri="{FF2B5EF4-FFF2-40B4-BE49-F238E27FC236}">
              <a16:creationId xmlns="" xmlns:a16="http://schemas.microsoft.com/office/drawing/2014/main" id="{8A5BB09A-00F2-43B6-8783-AF0F7F820CB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50" name="59 CuadroTexto">
          <a:extLst>
            <a:ext uri="{FF2B5EF4-FFF2-40B4-BE49-F238E27FC236}">
              <a16:creationId xmlns="" xmlns:a16="http://schemas.microsoft.com/office/drawing/2014/main" id="{F40C45B5-852F-419A-8050-A4328D918B9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51" name="60 CuadroTexto">
          <a:extLst>
            <a:ext uri="{FF2B5EF4-FFF2-40B4-BE49-F238E27FC236}">
              <a16:creationId xmlns="" xmlns:a16="http://schemas.microsoft.com/office/drawing/2014/main" id="{1CD51910-DEB4-4787-B977-36E179110D1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52" name="61 CuadroTexto">
          <a:extLst>
            <a:ext uri="{FF2B5EF4-FFF2-40B4-BE49-F238E27FC236}">
              <a16:creationId xmlns="" xmlns:a16="http://schemas.microsoft.com/office/drawing/2014/main" id="{917806D9-BE4B-4F89-B5C3-840D0D30E78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53" name="62 CuadroTexto">
          <a:extLst>
            <a:ext uri="{FF2B5EF4-FFF2-40B4-BE49-F238E27FC236}">
              <a16:creationId xmlns="" xmlns:a16="http://schemas.microsoft.com/office/drawing/2014/main" id="{98DF4BFC-B988-4B05-9B4B-2A303B70228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54" name="63 CuadroTexto">
          <a:extLst>
            <a:ext uri="{FF2B5EF4-FFF2-40B4-BE49-F238E27FC236}">
              <a16:creationId xmlns="" xmlns:a16="http://schemas.microsoft.com/office/drawing/2014/main" id="{B2658C0D-1299-4238-81B0-5048A2A6370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55" name="64 CuadroTexto">
          <a:extLst>
            <a:ext uri="{FF2B5EF4-FFF2-40B4-BE49-F238E27FC236}">
              <a16:creationId xmlns="" xmlns:a16="http://schemas.microsoft.com/office/drawing/2014/main" id="{25241AB4-1C57-42FF-819D-CA5DD9A2496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56" name="65 CuadroTexto">
          <a:extLst>
            <a:ext uri="{FF2B5EF4-FFF2-40B4-BE49-F238E27FC236}">
              <a16:creationId xmlns="" xmlns:a16="http://schemas.microsoft.com/office/drawing/2014/main" id="{32356CCF-7F05-4375-8D6D-0F087DF8649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57" name="66 CuadroTexto">
          <a:extLst>
            <a:ext uri="{FF2B5EF4-FFF2-40B4-BE49-F238E27FC236}">
              <a16:creationId xmlns="" xmlns:a16="http://schemas.microsoft.com/office/drawing/2014/main" id="{D67D94AB-018E-4DC1-B3C7-AA68D4BE0BB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58" name="67 CuadroTexto">
          <a:extLst>
            <a:ext uri="{FF2B5EF4-FFF2-40B4-BE49-F238E27FC236}">
              <a16:creationId xmlns="" xmlns:a16="http://schemas.microsoft.com/office/drawing/2014/main" id="{8534524C-E92E-47E8-8FFA-167652A2AF6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59" name="68 CuadroTexto">
          <a:extLst>
            <a:ext uri="{FF2B5EF4-FFF2-40B4-BE49-F238E27FC236}">
              <a16:creationId xmlns="" xmlns:a16="http://schemas.microsoft.com/office/drawing/2014/main" id="{5E09872D-A047-4AA0-BF92-25B29E87817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60" name="69 CuadroTexto">
          <a:extLst>
            <a:ext uri="{FF2B5EF4-FFF2-40B4-BE49-F238E27FC236}">
              <a16:creationId xmlns="" xmlns:a16="http://schemas.microsoft.com/office/drawing/2014/main" id="{8DABAE10-5CE5-43A9-95C9-DE17BBB8B7D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61" name="70 CuadroTexto">
          <a:extLst>
            <a:ext uri="{FF2B5EF4-FFF2-40B4-BE49-F238E27FC236}">
              <a16:creationId xmlns="" xmlns:a16="http://schemas.microsoft.com/office/drawing/2014/main" id="{5E7172C1-15CD-409F-B0EA-2DF909C651D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62" name="71 CuadroTexto">
          <a:extLst>
            <a:ext uri="{FF2B5EF4-FFF2-40B4-BE49-F238E27FC236}">
              <a16:creationId xmlns="" xmlns:a16="http://schemas.microsoft.com/office/drawing/2014/main" id="{16A01583-6E1D-470D-A4DE-E69DA357381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63" name="72 CuadroTexto">
          <a:extLst>
            <a:ext uri="{FF2B5EF4-FFF2-40B4-BE49-F238E27FC236}">
              <a16:creationId xmlns="" xmlns:a16="http://schemas.microsoft.com/office/drawing/2014/main" id="{5FA73034-D9B8-4C3F-B7C2-6ECC10ED3FE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64" name="73 CuadroTexto">
          <a:extLst>
            <a:ext uri="{FF2B5EF4-FFF2-40B4-BE49-F238E27FC236}">
              <a16:creationId xmlns="" xmlns:a16="http://schemas.microsoft.com/office/drawing/2014/main" id="{DF628A16-3A7E-4E78-8175-207D20E7BD8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65" name="74 CuadroTexto">
          <a:extLst>
            <a:ext uri="{FF2B5EF4-FFF2-40B4-BE49-F238E27FC236}">
              <a16:creationId xmlns="" xmlns:a16="http://schemas.microsoft.com/office/drawing/2014/main" id="{E0252889-7C48-42F5-B994-572E9758FA0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95</xdr:row>
      <xdr:rowOff>0</xdr:rowOff>
    </xdr:from>
    <xdr:ext cx="184731" cy="264560"/>
    <xdr:sp macro="" textlink="">
      <xdr:nvSpPr>
        <xdr:cNvPr id="2266" name="75 CuadroTexto">
          <a:extLst>
            <a:ext uri="{FF2B5EF4-FFF2-40B4-BE49-F238E27FC236}">
              <a16:creationId xmlns="" xmlns:a16="http://schemas.microsoft.com/office/drawing/2014/main" id="{B0FC5CEB-98B6-4E23-8333-7B8D58F098F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67" name="3 CuadroTexto">
          <a:extLst>
            <a:ext uri="{FF2B5EF4-FFF2-40B4-BE49-F238E27FC236}">
              <a16:creationId xmlns="" xmlns:a16="http://schemas.microsoft.com/office/drawing/2014/main" id="{D35D1012-35D7-4146-96E0-CA3EEA40DFF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68" name="4 CuadroTexto">
          <a:extLst>
            <a:ext uri="{FF2B5EF4-FFF2-40B4-BE49-F238E27FC236}">
              <a16:creationId xmlns="" xmlns:a16="http://schemas.microsoft.com/office/drawing/2014/main" id="{55435EE8-E74B-4747-BE28-03A28C68BD3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69" name="5 CuadroTexto">
          <a:extLst>
            <a:ext uri="{FF2B5EF4-FFF2-40B4-BE49-F238E27FC236}">
              <a16:creationId xmlns="" xmlns:a16="http://schemas.microsoft.com/office/drawing/2014/main" id="{19C7EE52-6243-4A8B-A16E-463AE38BA2F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70" name="6 CuadroTexto">
          <a:extLst>
            <a:ext uri="{FF2B5EF4-FFF2-40B4-BE49-F238E27FC236}">
              <a16:creationId xmlns="" xmlns:a16="http://schemas.microsoft.com/office/drawing/2014/main" id="{8FE95AF0-15B5-4641-B369-C29FB9A7949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71" name="7 CuadroTexto">
          <a:extLst>
            <a:ext uri="{FF2B5EF4-FFF2-40B4-BE49-F238E27FC236}">
              <a16:creationId xmlns="" xmlns:a16="http://schemas.microsoft.com/office/drawing/2014/main" id="{C60CC42C-78F7-42A0-B582-003AF25DE26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72" name="8 CuadroTexto">
          <a:extLst>
            <a:ext uri="{FF2B5EF4-FFF2-40B4-BE49-F238E27FC236}">
              <a16:creationId xmlns="" xmlns:a16="http://schemas.microsoft.com/office/drawing/2014/main" id="{AB826AE0-53D0-46CF-94CC-1E6CD6A708F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73" name="9 CuadroTexto">
          <a:extLst>
            <a:ext uri="{FF2B5EF4-FFF2-40B4-BE49-F238E27FC236}">
              <a16:creationId xmlns="" xmlns:a16="http://schemas.microsoft.com/office/drawing/2014/main" id="{3376922A-36E1-4664-889D-6B8ACF3BE15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74" name="10 CuadroTexto">
          <a:extLst>
            <a:ext uri="{FF2B5EF4-FFF2-40B4-BE49-F238E27FC236}">
              <a16:creationId xmlns="" xmlns:a16="http://schemas.microsoft.com/office/drawing/2014/main" id="{30F1310B-7D62-44D9-AC22-8B430CC76BB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75" name="11 CuadroTexto">
          <a:extLst>
            <a:ext uri="{FF2B5EF4-FFF2-40B4-BE49-F238E27FC236}">
              <a16:creationId xmlns="" xmlns:a16="http://schemas.microsoft.com/office/drawing/2014/main" id="{954C1D1E-0C0C-44D8-B437-72A5E935D9D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76" name="12 CuadroTexto">
          <a:extLst>
            <a:ext uri="{FF2B5EF4-FFF2-40B4-BE49-F238E27FC236}">
              <a16:creationId xmlns="" xmlns:a16="http://schemas.microsoft.com/office/drawing/2014/main" id="{B2F452D4-B78C-469B-93BB-3E66AAC0083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77" name="13 CuadroTexto">
          <a:extLst>
            <a:ext uri="{FF2B5EF4-FFF2-40B4-BE49-F238E27FC236}">
              <a16:creationId xmlns="" xmlns:a16="http://schemas.microsoft.com/office/drawing/2014/main" id="{B3B6C054-BBBC-467F-8B83-B15329E25DB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78" name="14 CuadroTexto">
          <a:extLst>
            <a:ext uri="{FF2B5EF4-FFF2-40B4-BE49-F238E27FC236}">
              <a16:creationId xmlns="" xmlns:a16="http://schemas.microsoft.com/office/drawing/2014/main" id="{D1E4D7BB-7CDD-472E-9753-1F361D9FC58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79" name="15 CuadroTexto">
          <a:extLst>
            <a:ext uri="{FF2B5EF4-FFF2-40B4-BE49-F238E27FC236}">
              <a16:creationId xmlns="" xmlns:a16="http://schemas.microsoft.com/office/drawing/2014/main" id="{8F880F10-3BA6-438E-85DE-D8C809343E5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80" name="16 CuadroTexto">
          <a:extLst>
            <a:ext uri="{FF2B5EF4-FFF2-40B4-BE49-F238E27FC236}">
              <a16:creationId xmlns="" xmlns:a16="http://schemas.microsoft.com/office/drawing/2014/main" id="{A7DC5519-2989-4982-A541-4CC2078059F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81" name="17 CuadroTexto">
          <a:extLst>
            <a:ext uri="{FF2B5EF4-FFF2-40B4-BE49-F238E27FC236}">
              <a16:creationId xmlns="" xmlns:a16="http://schemas.microsoft.com/office/drawing/2014/main" id="{0FE57B47-0247-422F-8F6F-0DF295D553D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82" name="18 CuadroTexto">
          <a:extLst>
            <a:ext uri="{FF2B5EF4-FFF2-40B4-BE49-F238E27FC236}">
              <a16:creationId xmlns="" xmlns:a16="http://schemas.microsoft.com/office/drawing/2014/main" id="{B3660C36-B86A-4ACE-940B-016F4AF03E9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83" name="19 CuadroTexto">
          <a:extLst>
            <a:ext uri="{FF2B5EF4-FFF2-40B4-BE49-F238E27FC236}">
              <a16:creationId xmlns="" xmlns:a16="http://schemas.microsoft.com/office/drawing/2014/main" id="{AC156282-5C57-403D-97F8-1010F7F5B24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84" name="20 CuadroTexto">
          <a:extLst>
            <a:ext uri="{FF2B5EF4-FFF2-40B4-BE49-F238E27FC236}">
              <a16:creationId xmlns="" xmlns:a16="http://schemas.microsoft.com/office/drawing/2014/main" id="{6E9FC0A2-16A7-4466-BEF0-4D6021584D5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85" name="21 CuadroTexto">
          <a:extLst>
            <a:ext uri="{FF2B5EF4-FFF2-40B4-BE49-F238E27FC236}">
              <a16:creationId xmlns="" xmlns:a16="http://schemas.microsoft.com/office/drawing/2014/main" id="{F6C69DE6-15E3-464B-AFA0-E73319D2CAC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86" name="22 CuadroTexto">
          <a:extLst>
            <a:ext uri="{FF2B5EF4-FFF2-40B4-BE49-F238E27FC236}">
              <a16:creationId xmlns="" xmlns:a16="http://schemas.microsoft.com/office/drawing/2014/main" id="{AC60E3C8-2723-4DEA-A834-7B853FAB550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87" name="23 CuadroTexto">
          <a:extLst>
            <a:ext uri="{FF2B5EF4-FFF2-40B4-BE49-F238E27FC236}">
              <a16:creationId xmlns="" xmlns:a16="http://schemas.microsoft.com/office/drawing/2014/main" id="{28123DE0-D8AF-4098-AD00-19597045285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88" name="24 CuadroTexto">
          <a:extLst>
            <a:ext uri="{FF2B5EF4-FFF2-40B4-BE49-F238E27FC236}">
              <a16:creationId xmlns="" xmlns:a16="http://schemas.microsoft.com/office/drawing/2014/main" id="{2F5C9577-F363-407F-B3A2-BDCDBB74A06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89" name="25 CuadroTexto">
          <a:extLst>
            <a:ext uri="{FF2B5EF4-FFF2-40B4-BE49-F238E27FC236}">
              <a16:creationId xmlns="" xmlns:a16="http://schemas.microsoft.com/office/drawing/2014/main" id="{02F47C92-B7C5-4DD0-AAE6-24541102453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90" name="26 CuadroTexto">
          <a:extLst>
            <a:ext uri="{FF2B5EF4-FFF2-40B4-BE49-F238E27FC236}">
              <a16:creationId xmlns="" xmlns:a16="http://schemas.microsoft.com/office/drawing/2014/main" id="{1FC2D85E-B32E-449D-A235-8B9933128D9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91" name="27 CuadroTexto">
          <a:extLst>
            <a:ext uri="{FF2B5EF4-FFF2-40B4-BE49-F238E27FC236}">
              <a16:creationId xmlns="" xmlns:a16="http://schemas.microsoft.com/office/drawing/2014/main" id="{8C637069-CEBA-4486-AEA6-F947D7822BA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92" name="28 CuadroTexto">
          <a:extLst>
            <a:ext uri="{FF2B5EF4-FFF2-40B4-BE49-F238E27FC236}">
              <a16:creationId xmlns="" xmlns:a16="http://schemas.microsoft.com/office/drawing/2014/main" id="{75FD06B3-AA4F-4722-9D11-72AE1007795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93" name="29 CuadroTexto">
          <a:extLst>
            <a:ext uri="{FF2B5EF4-FFF2-40B4-BE49-F238E27FC236}">
              <a16:creationId xmlns="" xmlns:a16="http://schemas.microsoft.com/office/drawing/2014/main" id="{1DBBB164-7E53-493E-98A4-36F33167A0B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94" name="30 CuadroTexto">
          <a:extLst>
            <a:ext uri="{FF2B5EF4-FFF2-40B4-BE49-F238E27FC236}">
              <a16:creationId xmlns="" xmlns:a16="http://schemas.microsoft.com/office/drawing/2014/main" id="{EFE58F97-762F-44B1-AAE0-3B1D71D0543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95" name="31 CuadroTexto">
          <a:extLst>
            <a:ext uri="{FF2B5EF4-FFF2-40B4-BE49-F238E27FC236}">
              <a16:creationId xmlns="" xmlns:a16="http://schemas.microsoft.com/office/drawing/2014/main" id="{DE85E62E-B87A-4558-99B2-5034C65DF85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96" name="32 CuadroTexto">
          <a:extLst>
            <a:ext uri="{FF2B5EF4-FFF2-40B4-BE49-F238E27FC236}">
              <a16:creationId xmlns="" xmlns:a16="http://schemas.microsoft.com/office/drawing/2014/main" id="{5BE20507-0B34-4CC7-95A7-EF120821422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97" name="33 CuadroTexto">
          <a:extLst>
            <a:ext uri="{FF2B5EF4-FFF2-40B4-BE49-F238E27FC236}">
              <a16:creationId xmlns="" xmlns:a16="http://schemas.microsoft.com/office/drawing/2014/main" id="{CE0728FF-E25D-48ED-A68F-D2C058F33B5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98" name="34 CuadroTexto">
          <a:extLst>
            <a:ext uri="{FF2B5EF4-FFF2-40B4-BE49-F238E27FC236}">
              <a16:creationId xmlns="" xmlns:a16="http://schemas.microsoft.com/office/drawing/2014/main" id="{9A9A0B84-68E7-4C6E-A489-F464256414F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299" name="35 CuadroTexto">
          <a:extLst>
            <a:ext uri="{FF2B5EF4-FFF2-40B4-BE49-F238E27FC236}">
              <a16:creationId xmlns="" xmlns:a16="http://schemas.microsoft.com/office/drawing/2014/main" id="{EE40AD92-B961-4B1B-8A30-D977E0685CE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00" name="36 CuadroTexto">
          <a:extLst>
            <a:ext uri="{FF2B5EF4-FFF2-40B4-BE49-F238E27FC236}">
              <a16:creationId xmlns="" xmlns:a16="http://schemas.microsoft.com/office/drawing/2014/main" id="{1C8E87F6-9D9A-4208-8FED-2BFD295F1EF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01" name="37 CuadroTexto">
          <a:extLst>
            <a:ext uri="{FF2B5EF4-FFF2-40B4-BE49-F238E27FC236}">
              <a16:creationId xmlns="" xmlns:a16="http://schemas.microsoft.com/office/drawing/2014/main" id="{ADF2A969-F317-4495-BE54-8B9CE81B743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02" name="38 CuadroTexto">
          <a:extLst>
            <a:ext uri="{FF2B5EF4-FFF2-40B4-BE49-F238E27FC236}">
              <a16:creationId xmlns="" xmlns:a16="http://schemas.microsoft.com/office/drawing/2014/main" id="{E5C7BA3A-D9DF-4326-B447-6EC9ADB19B4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03" name="39 CuadroTexto">
          <a:extLst>
            <a:ext uri="{FF2B5EF4-FFF2-40B4-BE49-F238E27FC236}">
              <a16:creationId xmlns="" xmlns:a16="http://schemas.microsoft.com/office/drawing/2014/main" id="{C92C5D38-F97D-4E4A-A834-05199AF47CC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04" name="40 CuadroTexto">
          <a:extLst>
            <a:ext uri="{FF2B5EF4-FFF2-40B4-BE49-F238E27FC236}">
              <a16:creationId xmlns="" xmlns:a16="http://schemas.microsoft.com/office/drawing/2014/main" id="{CFF25CD5-F263-4063-B974-CAC24B86FE3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05" name="41 CuadroTexto">
          <a:extLst>
            <a:ext uri="{FF2B5EF4-FFF2-40B4-BE49-F238E27FC236}">
              <a16:creationId xmlns="" xmlns:a16="http://schemas.microsoft.com/office/drawing/2014/main" id="{38E8C653-001C-44FE-9548-BCB8177BB87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06" name="42 CuadroTexto">
          <a:extLst>
            <a:ext uri="{FF2B5EF4-FFF2-40B4-BE49-F238E27FC236}">
              <a16:creationId xmlns="" xmlns:a16="http://schemas.microsoft.com/office/drawing/2014/main" id="{D4B8B2F1-886F-47D9-83EB-E5ACCD86EF9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07" name="43 CuadroTexto">
          <a:extLst>
            <a:ext uri="{FF2B5EF4-FFF2-40B4-BE49-F238E27FC236}">
              <a16:creationId xmlns="" xmlns:a16="http://schemas.microsoft.com/office/drawing/2014/main" id="{326B41A8-4A09-41AB-A99F-336509A831C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08" name="44 CuadroTexto">
          <a:extLst>
            <a:ext uri="{FF2B5EF4-FFF2-40B4-BE49-F238E27FC236}">
              <a16:creationId xmlns="" xmlns:a16="http://schemas.microsoft.com/office/drawing/2014/main" id="{EF3D9B5E-8750-47B2-A770-F014EBCD43D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09" name="45 CuadroTexto">
          <a:extLst>
            <a:ext uri="{FF2B5EF4-FFF2-40B4-BE49-F238E27FC236}">
              <a16:creationId xmlns="" xmlns:a16="http://schemas.microsoft.com/office/drawing/2014/main" id="{02AD21E8-B96A-47A8-8230-F4CDBE8BD07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10" name="46 CuadroTexto">
          <a:extLst>
            <a:ext uri="{FF2B5EF4-FFF2-40B4-BE49-F238E27FC236}">
              <a16:creationId xmlns="" xmlns:a16="http://schemas.microsoft.com/office/drawing/2014/main" id="{B3EE2547-77AF-4FB8-8C44-6ECCFF2E2E1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11" name="47 CuadroTexto">
          <a:extLst>
            <a:ext uri="{FF2B5EF4-FFF2-40B4-BE49-F238E27FC236}">
              <a16:creationId xmlns="" xmlns:a16="http://schemas.microsoft.com/office/drawing/2014/main" id="{D8018AFA-8D57-459A-845A-38701E3AD6C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12" name="48 CuadroTexto">
          <a:extLst>
            <a:ext uri="{FF2B5EF4-FFF2-40B4-BE49-F238E27FC236}">
              <a16:creationId xmlns="" xmlns:a16="http://schemas.microsoft.com/office/drawing/2014/main" id="{ED126665-8FE2-44F8-817A-D2D867CEB45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13" name="49 CuadroTexto">
          <a:extLst>
            <a:ext uri="{FF2B5EF4-FFF2-40B4-BE49-F238E27FC236}">
              <a16:creationId xmlns="" xmlns:a16="http://schemas.microsoft.com/office/drawing/2014/main" id="{6FF41C78-CD23-48EA-B40F-6A60B958A1D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14" name="50 CuadroTexto">
          <a:extLst>
            <a:ext uri="{FF2B5EF4-FFF2-40B4-BE49-F238E27FC236}">
              <a16:creationId xmlns="" xmlns:a16="http://schemas.microsoft.com/office/drawing/2014/main" id="{53540901-9868-4CC0-BDE4-902633C6918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15" name="51 CuadroTexto">
          <a:extLst>
            <a:ext uri="{FF2B5EF4-FFF2-40B4-BE49-F238E27FC236}">
              <a16:creationId xmlns="" xmlns:a16="http://schemas.microsoft.com/office/drawing/2014/main" id="{7795F5F4-0C44-4BDF-A595-F72F344262B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16" name="52 CuadroTexto">
          <a:extLst>
            <a:ext uri="{FF2B5EF4-FFF2-40B4-BE49-F238E27FC236}">
              <a16:creationId xmlns="" xmlns:a16="http://schemas.microsoft.com/office/drawing/2014/main" id="{27E426F6-1DBF-40DD-9405-CA3FC583FEC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17" name="53 CuadroTexto">
          <a:extLst>
            <a:ext uri="{FF2B5EF4-FFF2-40B4-BE49-F238E27FC236}">
              <a16:creationId xmlns="" xmlns:a16="http://schemas.microsoft.com/office/drawing/2014/main" id="{2697D34A-7F76-4100-A0B4-BE8906C43A3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18" name="54 CuadroTexto">
          <a:extLst>
            <a:ext uri="{FF2B5EF4-FFF2-40B4-BE49-F238E27FC236}">
              <a16:creationId xmlns="" xmlns:a16="http://schemas.microsoft.com/office/drawing/2014/main" id="{A005DD24-105E-465D-AC75-3643321F659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19" name="55 CuadroTexto">
          <a:extLst>
            <a:ext uri="{FF2B5EF4-FFF2-40B4-BE49-F238E27FC236}">
              <a16:creationId xmlns="" xmlns:a16="http://schemas.microsoft.com/office/drawing/2014/main" id="{DA8A3AC3-1033-4C90-94F5-03E360B022E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20" name="56 CuadroTexto">
          <a:extLst>
            <a:ext uri="{FF2B5EF4-FFF2-40B4-BE49-F238E27FC236}">
              <a16:creationId xmlns="" xmlns:a16="http://schemas.microsoft.com/office/drawing/2014/main" id="{195722FF-3A4A-4646-AA9C-5DCB2DED9A0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21" name="57 CuadroTexto">
          <a:extLst>
            <a:ext uri="{FF2B5EF4-FFF2-40B4-BE49-F238E27FC236}">
              <a16:creationId xmlns="" xmlns:a16="http://schemas.microsoft.com/office/drawing/2014/main" id="{B7E3A365-DECF-414A-BA0B-9C9437EA8A4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22" name="58 CuadroTexto">
          <a:extLst>
            <a:ext uri="{FF2B5EF4-FFF2-40B4-BE49-F238E27FC236}">
              <a16:creationId xmlns="" xmlns:a16="http://schemas.microsoft.com/office/drawing/2014/main" id="{A735AD2F-8D7A-46EB-9945-D67AC40CA37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23" name="59 CuadroTexto">
          <a:extLst>
            <a:ext uri="{FF2B5EF4-FFF2-40B4-BE49-F238E27FC236}">
              <a16:creationId xmlns="" xmlns:a16="http://schemas.microsoft.com/office/drawing/2014/main" id="{00835717-9E0D-42CC-9B5F-AF4CCC251D7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24" name="60 CuadroTexto">
          <a:extLst>
            <a:ext uri="{FF2B5EF4-FFF2-40B4-BE49-F238E27FC236}">
              <a16:creationId xmlns="" xmlns:a16="http://schemas.microsoft.com/office/drawing/2014/main" id="{7ADA8449-F131-4F5C-992B-A7AC70F95A8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25" name="61 CuadroTexto">
          <a:extLst>
            <a:ext uri="{FF2B5EF4-FFF2-40B4-BE49-F238E27FC236}">
              <a16:creationId xmlns="" xmlns:a16="http://schemas.microsoft.com/office/drawing/2014/main" id="{C6A1211E-843A-46E6-A1A4-3FFF0147AE0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26" name="62 CuadroTexto">
          <a:extLst>
            <a:ext uri="{FF2B5EF4-FFF2-40B4-BE49-F238E27FC236}">
              <a16:creationId xmlns="" xmlns:a16="http://schemas.microsoft.com/office/drawing/2014/main" id="{95C7EE61-0FFF-4B17-B5A0-DD439DE3868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27" name="63 CuadroTexto">
          <a:extLst>
            <a:ext uri="{FF2B5EF4-FFF2-40B4-BE49-F238E27FC236}">
              <a16:creationId xmlns="" xmlns:a16="http://schemas.microsoft.com/office/drawing/2014/main" id="{2F1822EA-BA23-4C74-83C9-1DE1318C344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28" name="64 CuadroTexto">
          <a:extLst>
            <a:ext uri="{FF2B5EF4-FFF2-40B4-BE49-F238E27FC236}">
              <a16:creationId xmlns="" xmlns:a16="http://schemas.microsoft.com/office/drawing/2014/main" id="{7243B2D2-DF03-40C9-9C8A-62A63BCE3D1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29" name="65 CuadroTexto">
          <a:extLst>
            <a:ext uri="{FF2B5EF4-FFF2-40B4-BE49-F238E27FC236}">
              <a16:creationId xmlns="" xmlns:a16="http://schemas.microsoft.com/office/drawing/2014/main" id="{84A856C1-94FA-459A-8801-C9DA51F0733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30" name="66 CuadroTexto">
          <a:extLst>
            <a:ext uri="{FF2B5EF4-FFF2-40B4-BE49-F238E27FC236}">
              <a16:creationId xmlns="" xmlns:a16="http://schemas.microsoft.com/office/drawing/2014/main" id="{1E459D26-2325-42B7-84CD-3B92B0FF67C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31" name="67 CuadroTexto">
          <a:extLst>
            <a:ext uri="{FF2B5EF4-FFF2-40B4-BE49-F238E27FC236}">
              <a16:creationId xmlns="" xmlns:a16="http://schemas.microsoft.com/office/drawing/2014/main" id="{B437E259-3F7F-4B25-972B-51CCB705792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32" name="68 CuadroTexto">
          <a:extLst>
            <a:ext uri="{FF2B5EF4-FFF2-40B4-BE49-F238E27FC236}">
              <a16:creationId xmlns="" xmlns:a16="http://schemas.microsoft.com/office/drawing/2014/main" id="{692D414B-1E07-43F5-8F82-F50D2E092B5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33" name="69 CuadroTexto">
          <a:extLst>
            <a:ext uri="{FF2B5EF4-FFF2-40B4-BE49-F238E27FC236}">
              <a16:creationId xmlns="" xmlns:a16="http://schemas.microsoft.com/office/drawing/2014/main" id="{A6D3F3F7-6E4C-40B8-8C72-2355762ABBC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34" name="70 CuadroTexto">
          <a:extLst>
            <a:ext uri="{FF2B5EF4-FFF2-40B4-BE49-F238E27FC236}">
              <a16:creationId xmlns="" xmlns:a16="http://schemas.microsoft.com/office/drawing/2014/main" id="{20009264-FE01-4876-852D-E4B38F65871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35" name="71 CuadroTexto">
          <a:extLst>
            <a:ext uri="{FF2B5EF4-FFF2-40B4-BE49-F238E27FC236}">
              <a16:creationId xmlns="" xmlns:a16="http://schemas.microsoft.com/office/drawing/2014/main" id="{9B3CFD52-08FC-4AA3-8FF6-31644600121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36" name="72 CuadroTexto">
          <a:extLst>
            <a:ext uri="{FF2B5EF4-FFF2-40B4-BE49-F238E27FC236}">
              <a16:creationId xmlns="" xmlns:a16="http://schemas.microsoft.com/office/drawing/2014/main" id="{8EDD8AD9-0B68-4957-BA49-FB5EADF827D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37" name="73 CuadroTexto">
          <a:extLst>
            <a:ext uri="{FF2B5EF4-FFF2-40B4-BE49-F238E27FC236}">
              <a16:creationId xmlns="" xmlns:a16="http://schemas.microsoft.com/office/drawing/2014/main" id="{4A70B30A-3226-4CE1-8BF0-C26EAE6AC1A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38" name="74 CuadroTexto">
          <a:extLst>
            <a:ext uri="{FF2B5EF4-FFF2-40B4-BE49-F238E27FC236}">
              <a16:creationId xmlns="" xmlns:a16="http://schemas.microsoft.com/office/drawing/2014/main" id="{0407004A-32BD-4920-ABBA-920CDE300AC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96</xdr:row>
      <xdr:rowOff>0</xdr:rowOff>
    </xdr:from>
    <xdr:ext cx="184731" cy="264560"/>
    <xdr:sp macro="" textlink="">
      <xdr:nvSpPr>
        <xdr:cNvPr id="2339" name="75 CuadroTexto">
          <a:extLst>
            <a:ext uri="{FF2B5EF4-FFF2-40B4-BE49-F238E27FC236}">
              <a16:creationId xmlns="" xmlns:a16="http://schemas.microsoft.com/office/drawing/2014/main" id="{C12E2157-30AA-4C05-8D72-15094044A27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40" name="3 CuadroTexto">
          <a:extLst>
            <a:ext uri="{FF2B5EF4-FFF2-40B4-BE49-F238E27FC236}">
              <a16:creationId xmlns="" xmlns:a16="http://schemas.microsoft.com/office/drawing/2014/main" id="{3568F8DA-7A64-411F-AE61-D1C7BB1E22E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41" name="4 CuadroTexto">
          <a:extLst>
            <a:ext uri="{FF2B5EF4-FFF2-40B4-BE49-F238E27FC236}">
              <a16:creationId xmlns="" xmlns:a16="http://schemas.microsoft.com/office/drawing/2014/main" id="{844094C0-4637-40E1-8F80-A7EBF4119E6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42" name="5 CuadroTexto">
          <a:extLst>
            <a:ext uri="{FF2B5EF4-FFF2-40B4-BE49-F238E27FC236}">
              <a16:creationId xmlns="" xmlns:a16="http://schemas.microsoft.com/office/drawing/2014/main" id="{EA6653F8-3C62-40D1-BDF9-52A5E868C1B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43" name="6 CuadroTexto">
          <a:extLst>
            <a:ext uri="{FF2B5EF4-FFF2-40B4-BE49-F238E27FC236}">
              <a16:creationId xmlns="" xmlns:a16="http://schemas.microsoft.com/office/drawing/2014/main" id="{8C32E253-E1CD-4C3D-A244-02E184BAFF4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44" name="7 CuadroTexto">
          <a:extLst>
            <a:ext uri="{FF2B5EF4-FFF2-40B4-BE49-F238E27FC236}">
              <a16:creationId xmlns="" xmlns:a16="http://schemas.microsoft.com/office/drawing/2014/main" id="{918097D5-BBC5-4E2A-A9AF-3649FDCCE3C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45" name="8 CuadroTexto">
          <a:extLst>
            <a:ext uri="{FF2B5EF4-FFF2-40B4-BE49-F238E27FC236}">
              <a16:creationId xmlns="" xmlns:a16="http://schemas.microsoft.com/office/drawing/2014/main" id="{7AC9C06B-1725-48F8-8BD6-4B387EC4D89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46" name="9 CuadroTexto">
          <a:extLst>
            <a:ext uri="{FF2B5EF4-FFF2-40B4-BE49-F238E27FC236}">
              <a16:creationId xmlns="" xmlns:a16="http://schemas.microsoft.com/office/drawing/2014/main" id="{1B6A6559-DEB5-4F41-B17F-F75725A2996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47" name="10 CuadroTexto">
          <a:extLst>
            <a:ext uri="{FF2B5EF4-FFF2-40B4-BE49-F238E27FC236}">
              <a16:creationId xmlns="" xmlns:a16="http://schemas.microsoft.com/office/drawing/2014/main" id="{CC5ECF8E-1D7A-4C37-A118-F8E37BE9094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48" name="11 CuadroTexto">
          <a:extLst>
            <a:ext uri="{FF2B5EF4-FFF2-40B4-BE49-F238E27FC236}">
              <a16:creationId xmlns="" xmlns:a16="http://schemas.microsoft.com/office/drawing/2014/main" id="{C8EB0448-65F4-466F-8887-701DA4E7A8B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49" name="12 CuadroTexto">
          <a:extLst>
            <a:ext uri="{FF2B5EF4-FFF2-40B4-BE49-F238E27FC236}">
              <a16:creationId xmlns="" xmlns:a16="http://schemas.microsoft.com/office/drawing/2014/main" id="{CD166108-DE08-490B-BFFD-EB5FA72C505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50" name="13 CuadroTexto">
          <a:extLst>
            <a:ext uri="{FF2B5EF4-FFF2-40B4-BE49-F238E27FC236}">
              <a16:creationId xmlns="" xmlns:a16="http://schemas.microsoft.com/office/drawing/2014/main" id="{FACAD5DF-95F3-4C94-8E3F-4C62FFF9CA6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51" name="14 CuadroTexto">
          <a:extLst>
            <a:ext uri="{FF2B5EF4-FFF2-40B4-BE49-F238E27FC236}">
              <a16:creationId xmlns="" xmlns:a16="http://schemas.microsoft.com/office/drawing/2014/main" id="{DCF6747A-0414-4CA5-BE12-BDD064D29E6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52" name="15 CuadroTexto">
          <a:extLst>
            <a:ext uri="{FF2B5EF4-FFF2-40B4-BE49-F238E27FC236}">
              <a16:creationId xmlns="" xmlns:a16="http://schemas.microsoft.com/office/drawing/2014/main" id="{700225A3-53C3-4B0D-8033-6EE6145653A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53" name="16 CuadroTexto">
          <a:extLst>
            <a:ext uri="{FF2B5EF4-FFF2-40B4-BE49-F238E27FC236}">
              <a16:creationId xmlns="" xmlns:a16="http://schemas.microsoft.com/office/drawing/2014/main" id="{6332A228-5556-4359-B7C0-23C3AAE41ED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54" name="17 CuadroTexto">
          <a:extLst>
            <a:ext uri="{FF2B5EF4-FFF2-40B4-BE49-F238E27FC236}">
              <a16:creationId xmlns="" xmlns:a16="http://schemas.microsoft.com/office/drawing/2014/main" id="{D13970A1-DDCB-46A9-878F-DBDBE8CC2FF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55" name="18 CuadroTexto">
          <a:extLst>
            <a:ext uri="{FF2B5EF4-FFF2-40B4-BE49-F238E27FC236}">
              <a16:creationId xmlns="" xmlns:a16="http://schemas.microsoft.com/office/drawing/2014/main" id="{F2736858-F62C-457A-BC31-1FE3EDC6B4C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56" name="19 CuadroTexto">
          <a:extLst>
            <a:ext uri="{FF2B5EF4-FFF2-40B4-BE49-F238E27FC236}">
              <a16:creationId xmlns="" xmlns:a16="http://schemas.microsoft.com/office/drawing/2014/main" id="{F2C0363F-5EFA-4DC4-B86E-6FA3FAE776C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57" name="20 CuadroTexto">
          <a:extLst>
            <a:ext uri="{FF2B5EF4-FFF2-40B4-BE49-F238E27FC236}">
              <a16:creationId xmlns="" xmlns:a16="http://schemas.microsoft.com/office/drawing/2014/main" id="{6F9185D5-CD56-4C3A-BF0E-9475DEB92AA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58" name="21 CuadroTexto">
          <a:extLst>
            <a:ext uri="{FF2B5EF4-FFF2-40B4-BE49-F238E27FC236}">
              <a16:creationId xmlns="" xmlns:a16="http://schemas.microsoft.com/office/drawing/2014/main" id="{9FFC544C-EA27-493C-83C0-74D1CE36FB1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59" name="22 CuadroTexto">
          <a:extLst>
            <a:ext uri="{FF2B5EF4-FFF2-40B4-BE49-F238E27FC236}">
              <a16:creationId xmlns="" xmlns:a16="http://schemas.microsoft.com/office/drawing/2014/main" id="{6617538C-A7A3-44C7-8D5E-6973FD1D593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60" name="23 CuadroTexto">
          <a:extLst>
            <a:ext uri="{FF2B5EF4-FFF2-40B4-BE49-F238E27FC236}">
              <a16:creationId xmlns="" xmlns:a16="http://schemas.microsoft.com/office/drawing/2014/main" id="{8CA73E7E-61CD-4436-A794-E506390B3EC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61" name="24 CuadroTexto">
          <a:extLst>
            <a:ext uri="{FF2B5EF4-FFF2-40B4-BE49-F238E27FC236}">
              <a16:creationId xmlns="" xmlns:a16="http://schemas.microsoft.com/office/drawing/2014/main" id="{6A20A4E8-9904-4305-9B28-271A33FA2F3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62" name="25 CuadroTexto">
          <a:extLst>
            <a:ext uri="{FF2B5EF4-FFF2-40B4-BE49-F238E27FC236}">
              <a16:creationId xmlns="" xmlns:a16="http://schemas.microsoft.com/office/drawing/2014/main" id="{436210F6-B6DC-4AF8-9AA0-022AE0E5362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63" name="26 CuadroTexto">
          <a:extLst>
            <a:ext uri="{FF2B5EF4-FFF2-40B4-BE49-F238E27FC236}">
              <a16:creationId xmlns="" xmlns:a16="http://schemas.microsoft.com/office/drawing/2014/main" id="{7C248DDD-021C-42D1-A529-842B653A3EB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64" name="27 CuadroTexto">
          <a:extLst>
            <a:ext uri="{FF2B5EF4-FFF2-40B4-BE49-F238E27FC236}">
              <a16:creationId xmlns="" xmlns:a16="http://schemas.microsoft.com/office/drawing/2014/main" id="{FBBCC536-DD35-4748-B1C0-62D01E8AA3F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65" name="28 CuadroTexto">
          <a:extLst>
            <a:ext uri="{FF2B5EF4-FFF2-40B4-BE49-F238E27FC236}">
              <a16:creationId xmlns="" xmlns:a16="http://schemas.microsoft.com/office/drawing/2014/main" id="{F6174B21-5F5F-42F7-B79D-424F6333319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66" name="29 CuadroTexto">
          <a:extLst>
            <a:ext uri="{FF2B5EF4-FFF2-40B4-BE49-F238E27FC236}">
              <a16:creationId xmlns="" xmlns:a16="http://schemas.microsoft.com/office/drawing/2014/main" id="{0629469B-42A4-4BDE-9878-7A806EB2092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67" name="30 CuadroTexto">
          <a:extLst>
            <a:ext uri="{FF2B5EF4-FFF2-40B4-BE49-F238E27FC236}">
              <a16:creationId xmlns="" xmlns:a16="http://schemas.microsoft.com/office/drawing/2014/main" id="{9E2AEC49-56CE-4337-A9D4-D51AEA2BAB6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68" name="31 CuadroTexto">
          <a:extLst>
            <a:ext uri="{FF2B5EF4-FFF2-40B4-BE49-F238E27FC236}">
              <a16:creationId xmlns="" xmlns:a16="http://schemas.microsoft.com/office/drawing/2014/main" id="{02FA6220-845A-4D90-8D54-0F14365EFEC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69" name="32 CuadroTexto">
          <a:extLst>
            <a:ext uri="{FF2B5EF4-FFF2-40B4-BE49-F238E27FC236}">
              <a16:creationId xmlns="" xmlns:a16="http://schemas.microsoft.com/office/drawing/2014/main" id="{37531F80-4326-4936-B341-E1D96381070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70" name="33 CuadroTexto">
          <a:extLst>
            <a:ext uri="{FF2B5EF4-FFF2-40B4-BE49-F238E27FC236}">
              <a16:creationId xmlns="" xmlns:a16="http://schemas.microsoft.com/office/drawing/2014/main" id="{7B5667BF-218F-4D91-838D-833BF9BC964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71" name="34 CuadroTexto">
          <a:extLst>
            <a:ext uri="{FF2B5EF4-FFF2-40B4-BE49-F238E27FC236}">
              <a16:creationId xmlns="" xmlns:a16="http://schemas.microsoft.com/office/drawing/2014/main" id="{E5FD444E-D4EC-4F62-9751-48175BB07C4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72" name="35 CuadroTexto">
          <a:extLst>
            <a:ext uri="{FF2B5EF4-FFF2-40B4-BE49-F238E27FC236}">
              <a16:creationId xmlns="" xmlns:a16="http://schemas.microsoft.com/office/drawing/2014/main" id="{4EEB7386-874F-4A55-9A0F-7A0FAC4A900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73" name="36 CuadroTexto">
          <a:extLst>
            <a:ext uri="{FF2B5EF4-FFF2-40B4-BE49-F238E27FC236}">
              <a16:creationId xmlns="" xmlns:a16="http://schemas.microsoft.com/office/drawing/2014/main" id="{2858DF93-DF00-4D61-8902-D5F130B82D0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74" name="37 CuadroTexto">
          <a:extLst>
            <a:ext uri="{FF2B5EF4-FFF2-40B4-BE49-F238E27FC236}">
              <a16:creationId xmlns="" xmlns:a16="http://schemas.microsoft.com/office/drawing/2014/main" id="{33A02FD3-E278-43C8-96B2-3C97BFC75DB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75" name="38 CuadroTexto">
          <a:extLst>
            <a:ext uri="{FF2B5EF4-FFF2-40B4-BE49-F238E27FC236}">
              <a16:creationId xmlns="" xmlns:a16="http://schemas.microsoft.com/office/drawing/2014/main" id="{F3B574A9-6654-4941-8CA0-10E693456D6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76" name="39 CuadroTexto">
          <a:extLst>
            <a:ext uri="{FF2B5EF4-FFF2-40B4-BE49-F238E27FC236}">
              <a16:creationId xmlns="" xmlns:a16="http://schemas.microsoft.com/office/drawing/2014/main" id="{C1C2FE6A-8857-4DAB-A8A9-586300673D0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77" name="40 CuadroTexto">
          <a:extLst>
            <a:ext uri="{FF2B5EF4-FFF2-40B4-BE49-F238E27FC236}">
              <a16:creationId xmlns="" xmlns:a16="http://schemas.microsoft.com/office/drawing/2014/main" id="{3D7A18F6-763A-412B-BD78-02AEB91E48E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78" name="41 CuadroTexto">
          <a:extLst>
            <a:ext uri="{FF2B5EF4-FFF2-40B4-BE49-F238E27FC236}">
              <a16:creationId xmlns="" xmlns:a16="http://schemas.microsoft.com/office/drawing/2014/main" id="{36D6258A-3ADE-418D-BDD5-4CCFBCB1FBF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79" name="42 CuadroTexto">
          <a:extLst>
            <a:ext uri="{FF2B5EF4-FFF2-40B4-BE49-F238E27FC236}">
              <a16:creationId xmlns="" xmlns:a16="http://schemas.microsoft.com/office/drawing/2014/main" id="{2AE287C4-00CF-457C-8CB0-F694C4DDD65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80" name="43 CuadroTexto">
          <a:extLst>
            <a:ext uri="{FF2B5EF4-FFF2-40B4-BE49-F238E27FC236}">
              <a16:creationId xmlns="" xmlns:a16="http://schemas.microsoft.com/office/drawing/2014/main" id="{E3A28DB6-0BBE-409C-AA86-883DA35D34C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81" name="44 CuadroTexto">
          <a:extLst>
            <a:ext uri="{FF2B5EF4-FFF2-40B4-BE49-F238E27FC236}">
              <a16:creationId xmlns="" xmlns:a16="http://schemas.microsoft.com/office/drawing/2014/main" id="{54E8CCDC-7BF7-4BB0-BFD9-B7BD5C33D00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82" name="45 CuadroTexto">
          <a:extLst>
            <a:ext uri="{FF2B5EF4-FFF2-40B4-BE49-F238E27FC236}">
              <a16:creationId xmlns="" xmlns:a16="http://schemas.microsoft.com/office/drawing/2014/main" id="{837540C4-0325-4A15-9E0E-A65CF4F4ABA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83" name="46 CuadroTexto">
          <a:extLst>
            <a:ext uri="{FF2B5EF4-FFF2-40B4-BE49-F238E27FC236}">
              <a16:creationId xmlns="" xmlns:a16="http://schemas.microsoft.com/office/drawing/2014/main" id="{88853ABA-8230-4DA0-B2EA-379DF650EC9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84" name="47 CuadroTexto">
          <a:extLst>
            <a:ext uri="{FF2B5EF4-FFF2-40B4-BE49-F238E27FC236}">
              <a16:creationId xmlns="" xmlns:a16="http://schemas.microsoft.com/office/drawing/2014/main" id="{8D6A742F-7B51-4518-8D3D-0CB8B044F74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85" name="48 CuadroTexto">
          <a:extLst>
            <a:ext uri="{FF2B5EF4-FFF2-40B4-BE49-F238E27FC236}">
              <a16:creationId xmlns="" xmlns:a16="http://schemas.microsoft.com/office/drawing/2014/main" id="{18312BFC-C499-4EB4-83D1-50BB2973799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86" name="49 CuadroTexto">
          <a:extLst>
            <a:ext uri="{FF2B5EF4-FFF2-40B4-BE49-F238E27FC236}">
              <a16:creationId xmlns="" xmlns:a16="http://schemas.microsoft.com/office/drawing/2014/main" id="{9E9DCE66-AFA7-4C21-91F6-3129E595769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87" name="50 CuadroTexto">
          <a:extLst>
            <a:ext uri="{FF2B5EF4-FFF2-40B4-BE49-F238E27FC236}">
              <a16:creationId xmlns="" xmlns:a16="http://schemas.microsoft.com/office/drawing/2014/main" id="{C6C805B5-D4FF-4183-8A94-DA9448769A4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88" name="51 CuadroTexto">
          <a:extLst>
            <a:ext uri="{FF2B5EF4-FFF2-40B4-BE49-F238E27FC236}">
              <a16:creationId xmlns="" xmlns:a16="http://schemas.microsoft.com/office/drawing/2014/main" id="{3009A364-EA4E-4D00-9ED6-CEADD79CD68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89" name="52 CuadroTexto">
          <a:extLst>
            <a:ext uri="{FF2B5EF4-FFF2-40B4-BE49-F238E27FC236}">
              <a16:creationId xmlns="" xmlns:a16="http://schemas.microsoft.com/office/drawing/2014/main" id="{7114CB86-E86C-4AFE-B17F-19F1A539AC5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90" name="53 CuadroTexto">
          <a:extLst>
            <a:ext uri="{FF2B5EF4-FFF2-40B4-BE49-F238E27FC236}">
              <a16:creationId xmlns="" xmlns:a16="http://schemas.microsoft.com/office/drawing/2014/main" id="{19A6E9FE-8DBA-4C7D-81E1-90A7C0480D3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91" name="54 CuadroTexto">
          <a:extLst>
            <a:ext uri="{FF2B5EF4-FFF2-40B4-BE49-F238E27FC236}">
              <a16:creationId xmlns="" xmlns:a16="http://schemas.microsoft.com/office/drawing/2014/main" id="{1C9A097F-6C2E-48E4-88DA-69F36621DF0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92" name="55 CuadroTexto">
          <a:extLst>
            <a:ext uri="{FF2B5EF4-FFF2-40B4-BE49-F238E27FC236}">
              <a16:creationId xmlns="" xmlns:a16="http://schemas.microsoft.com/office/drawing/2014/main" id="{F9B0643C-5697-4542-8F67-3B947BAFC7C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93" name="56 CuadroTexto">
          <a:extLst>
            <a:ext uri="{FF2B5EF4-FFF2-40B4-BE49-F238E27FC236}">
              <a16:creationId xmlns="" xmlns:a16="http://schemas.microsoft.com/office/drawing/2014/main" id="{4174D7D3-A3D4-471C-B09B-267882EEEC6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94" name="57 CuadroTexto">
          <a:extLst>
            <a:ext uri="{FF2B5EF4-FFF2-40B4-BE49-F238E27FC236}">
              <a16:creationId xmlns="" xmlns:a16="http://schemas.microsoft.com/office/drawing/2014/main" id="{8645B177-92C5-4AB5-A2AE-EAAB8757226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95" name="58 CuadroTexto">
          <a:extLst>
            <a:ext uri="{FF2B5EF4-FFF2-40B4-BE49-F238E27FC236}">
              <a16:creationId xmlns="" xmlns:a16="http://schemas.microsoft.com/office/drawing/2014/main" id="{C354C64D-6B0E-4B87-AAD4-10424A4B35A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96" name="59 CuadroTexto">
          <a:extLst>
            <a:ext uri="{FF2B5EF4-FFF2-40B4-BE49-F238E27FC236}">
              <a16:creationId xmlns="" xmlns:a16="http://schemas.microsoft.com/office/drawing/2014/main" id="{E905346D-A342-4C57-AC26-C6944EE71EC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97" name="60 CuadroTexto">
          <a:extLst>
            <a:ext uri="{FF2B5EF4-FFF2-40B4-BE49-F238E27FC236}">
              <a16:creationId xmlns="" xmlns:a16="http://schemas.microsoft.com/office/drawing/2014/main" id="{E50AF1B9-74B0-463C-B04F-5C9C62E0E9C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98" name="61 CuadroTexto">
          <a:extLst>
            <a:ext uri="{FF2B5EF4-FFF2-40B4-BE49-F238E27FC236}">
              <a16:creationId xmlns="" xmlns:a16="http://schemas.microsoft.com/office/drawing/2014/main" id="{67D0E482-0F47-4AD0-9A66-6185D3A5AF5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399" name="62 CuadroTexto">
          <a:extLst>
            <a:ext uri="{FF2B5EF4-FFF2-40B4-BE49-F238E27FC236}">
              <a16:creationId xmlns="" xmlns:a16="http://schemas.microsoft.com/office/drawing/2014/main" id="{99A3182A-0CC1-49BE-9F84-D7FE75405AE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400" name="63 CuadroTexto">
          <a:extLst>
            <a:ext uri="{FF2B5EF4-FFF2-40B4-BE49-F238E27FC236}">
              <a16:creationId xmlns="" xmlns:a16="http://schemas.microsoft.com/office/drawing/2014/main" id="{D21372EA-3DC4-4B82-A16A-9FC5BAAC25D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401" name="64 CuadroTexto">
          <a:extLst>
            <a:ext uri="{FF2B5EF4-FFF2-40B4-BE49-F238E27FC236}">
              <a16:creationId xmlns="" xmlns:a16="http://schemas.microsoft.com/office/drawing/2014/main" id="{A02FD321-788F-49A3-B694-C98D8FE3A20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402" name="65 CuadroTexto">
          <a:extLst>
            <a:ext uri="{FF2B5EF4-FFF2-40B4-BE49-F238E27FC236}">
              <a16:creationId xmlns="" xmlns:a16="http://schemas.microsoft.com/office/drawing/2014/main" id="{3199C177-FA77-496B-9AA0-0B1EB989B40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403" name="66 CuadroTexto">
          <a:extLst>
            <a:ext uri="{FF2B5EF4-FFF2-40B4-BE49-F238E27FC236}">
              <a16:creationId xmlns="" xmlns:a16="http://schemas.microsoft.com/office/drawing/2014/main" id="{BE24F069-B068-499B-936E-6D133A77D16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404" name="67 CuadroTexto">
          <a:extLst>
            <a:ext uri="{FF2B5EF4-FFF2-40B4-BE49-F238E27FC236}">
              <a16:creationId xmlns="" xmlns:a16="http://schemas.microsoft.com/office/drawing/2014/main" id="{18A0D943-8E40-4857-85F6-89AC3950874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405" name="68 CuadroTexto">
          <a:extLst>
            <a:ext uri="{FF2B5EF4-FFF2-40B4-BE49-F238E27FC236}">
              <a16:creationId xmlns="" xmlns:a16="http://schemas.microsoft.com/office/drawing/2014/main" id="{5F14A5CA-C64F-4357-BD7D-099963F3915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406" name="69 CuadroTexto">
          <a:extLst>
            <a:ext uri="{FF2B5EF4-FFF2-40B4-BE49-F238E27FC236}">
              <a16:creationId xmlns="" xmlns:a16="http://schemas.microsoft.com/office/drawing/2014/main" id="{382ED84F-9569-4F25-B642-70204A02EF7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407" name="70 CuadroTexto">
          <a:extLst>
            <a:ext uri="{FF2B5EF4-FFF2-40B4-BE49-F238E27FC236}">
              <a16:creationId xmlns="" xmlns:a16="http://schemas.microsoft.com/office/drawing/2014/main" id="{A027C79C-DC32-4D07-8D1E-51CD8B6CE83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408" name="71 CuadroTexto">
          <a:extLst>
            <a:ext uri="{FF2B5EF4-FFF2-40B4-BE49-F238E27FC236}">
              <a16:creationId xmlns="" xmlns:a16="http://schemas.microsoft.com/office/drawing/2014/main" id="{EE3EB8F5-4B64-47FF-9429-0A9B4094F73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409" name="72 CuadroTexto">
          <a:extLst>
            <a:ext uri="{FF2B5EF4-FFF2-40B4-BE49-F238E27FC236}">
              <a16:creationId xmlns="" xmlns:a16="http://schemas.microsoft.com/office/drawing/2014/main" id="{457C6F2C-2C07-4925-BB80-B13F1E3DA75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410" name="73 CuadroTexto">
          <a:extLst>
            <a:ext uri="{FF2B5EF4-FFF2-40B4-BE49-F238E27FC236}">
              <a16:creationId xmlns="" xmlns:a16="http://schemas.microsoft.com/office/drawing/2014/main" id="{0012A41D-07B2-4E1A-88C6-4A785F5216E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411" name="74 CuadroTexto">
          <a:extLst>
            <a:ext uri="{FF2B5EF4-FFF2-40B4-BE49-F238E27FC236}">
              <a16:creationId xmlns="" xmlns:a16="http://schemas.microsoft.com/office/drawing/2014/main" id="{DBFE4C54-FF72-4D74-94C6-9F55CA16D37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97</xdr:row>
      <xdr:rowOff>0</xdr:rowOff>
    </xdr:from>
    <xdr:ext cx="184731" cy="264560"/>
    <xdr:sp macro="" textlink="">
      <xdr:nvSpPr>
        <xdr:cNvPr id="2412" name="75 CuadroTexto">
          <a:extLst>
            <a:ext uri="{FF2B5EF4-FFF2-40B4-BE49-F238E27FC236}">
              <a16:creationId xmlns="" xmlns:a16="http://schemas.microsoft.com/office/drawing/2014/main" id="{87FE36B0-97AE-4ADA-9E53-715C3BBCD68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13" name="3 CuadroTexto">
          <a:extLst>
            <a:ext uri="{FF2B5EF4-FFF2-40B4-BE49-F238E27FC236}">
              <a16:creationId xmlns="" xmlns:a16="http://schemas.microsoft.com/office/drawing/2014/main" id="{462E95CE-8A91-4A34-9ED6-DB6843AB4C2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14" name="4 CuadroTexto">
          <a:extLst>
            <a:ext uri="{FF2B5EF4-FFF2-40B4-BE49-F238E27FC236}">
              <a16:creationId xmlns="" xmlns:a16="http://schemas.microsoft.com/office/drawing/2014/main" id="{04788BB1-8003-4F38-A384-8AF7E4728F7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15" name="5 CuadroTexto">
          <a:extLst>
            <a:ext uri="{FF2B5EF4-FFF2-40B4-BE49-F238E27FC236}">
              <a16:creationId xmlns="" xmlns:a16="http://schemas.microsoft.com/office/drawing/2014/main" id="{71D5CB79-063C-49A4-BC53-B0943DCE31A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16" name="6 CuadroTexto">
          <a:extLst>
            <a:ext uri="{FF2B5EF4-FFF2-40B4-BE49-F238E27FC236}">
              <a16:creationId xmlns="" xmlns:a16="http://schemas.microsoft.com/office/drawing/2014/main" id="{76B4F236-E028-4A48-9F19-159EFD4E915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17" name="7 CuadroTexto">
          <a:extLst>
            <a:ext uri="{FF2B5EF4-FFF2-40B4-BE49-F238E27FC236}">
              <a16:creationId xmlns="" xmlns:a16="http://schemas.microsoft.com/office/drawing/2014/main" id="{CDE1B873-75AB-4062-ADA4-BE15E847984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18" name="8 CuadroTexto">
          <a:extLst>
            <a:ext uri="{FF2B5EF4-FFF2-40B4-BE49-F238E27FC236}">
              <a16:creationId xmlns="" xmlns:a16="http://schemas.microsoft.com/office/drawing/2014/main" id="{1CFED5E8-CC48-4383-ADDE-B2C4F61FC77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19" name="9 CuadroTexto">
          <a:extLst>
            <a:ext uri="{FF2B5EF4-FFF2-40B4-BE49-F238E27FC236}">
              <a16:creationId xmlns="" xmlns:a16="http://schemas.microsoft.com/office/drawing/2014/main" id="{26B0039F-BAE7-4EF6-B44E-5C78724BD73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20" name="10 CuadroTexto">
          <a:extLst>
            <a:ext uri="{FF2B5EF4-FFF2-40B4-BE49-F238E27FC236}">
              <a16:creationId xmlns="" xmlns:a16="http://schemas.microsoft.com/office/drawing/2014/main" id="{E238D972-F6AD-46B4-9178-7EB7DB9F88B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21" name="11 CuadroTexto">
          <a:extLst>
            <a:ext uri="{FF2B5EF4-FFF2-40B4-BE49-F238E27FC236}">
              <a16:creationId xmlns="" xmlns:a16="http://schemas.microsoft.com/office/drawing/2014/main" id="{09198491-AB24-406B-8D9A-6819FDC32C1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22" name="12 CuadroTexto">
          <a:extLst>
            <a:ext uri="{FF2B5EF4-FFF2-40B4-BE49-F238E27FC236}">
              <a16:creationId xmlns="" xmlns:a16="http://schemas.microsoft.com/office/drawing/2014/main" id="{B4F169CE-DA2A-482E-A9F4-DBD35EC7D9D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23" name="13 CuadroTexto">
          <a:extLst>
            <a:ext uri="{FF2B5EF4-FFF2-40B4-BE49-F238E27FC236}">
              <a16:creationId xmlns="" xmlns:a16="http://schemas.microsoft.com/office/drawing/2014/main" id="{DC26EC0A-E729-4962-B91B-FBE5F2E0581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24" name="14 CuadroTexto">
          <a:extLst>
            <a:ext uri="{FF2B5EF4-FFF2-40B4-BE49-F238E27FC236}">
              <a16:creationId xmlns="" xmlns:a16="http://schemas.microsoft.com/office/drawing/2014/main" id="{B76AEFAD-B201-425B-946E-1FE438B9029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25" name="15 CuadroTexto">
          <a:extLst>
            <a:ext uri="{FF2B5EF4-FFF2-40B4-BE49-F238E27FC236}">
              <a16:creationId xmlns="" xmlns:a16="http://schemas.microsoft.com/office/drawing/2014/main" id="{5305BA30-D365-475C-BBA6-ECE2DDC63FF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26" name="16 CuadroTexto">
          <a:extLst>
            <a:ext uri="{FF2B5EF4-FFF2-40B4-BE49-F238E27FC236}">
              <a16:creationId xmlns="" xmlns:a16="http://schemas.microsoft.com/office/drawing/2014/main" id="{55F4634E-D0CD-4650-ADAB-59259FF3CB6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27" name="17 CuadroTexto">
          <a:extLst>
            <a:ext uri="{FF2B5EF4-FFF2-40B4-BE49-F238E27FC236}">
              <a16:creationId xmlns="" xmlns:a16="http://schemas.microsoft.com/office/drawing/2014/main" id="{1016A52F-EC1D-4B3C-AB7F-5CD8140267C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28" name="18 CuadroTexto">
          <a:extLst>
            <a:ext uri="{FF2B5EF4-FFF2-40B4-BE49-F238E27FC236}">
              <a16:creationId xmlns="" xmlns:a16="http://schemas.microsoft.com/office/drawing/2014/main" id="{54B3B617-83EF-4181-8BFC-2BA69BAA6B1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29" name="19 CuadroTexto">
          <a:extLst>
            <a:ext uri="{FF2B5EF4-FFF2-40B4-BE49-F238E27FC236}">
              <a16:creationId xmlns="" xmlns:a16="http://schemas.microsoft.com/office/drawing/2014/main" id="{2A47C937-135C-4598-A27A-66A65F7630B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30" name="20 CuadroTexto">
          <a:extLst>
            <a:ext uri="{FF2B5EF4-FFF2-40B4-BE49-F238E27FC236}">
              <a16:creationId xmlns="" xmlns:a16="http://schemas.microsoft.com/office/drawing/2014/main" id="{B9209039-B968-4782-96BD-80BFB63770F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31" name="21 CuadroTexto">
          <a:extLst>
            <a:ext uri="{FF2B5EF4-FFF2-40B4-BE49-F238E27FC236}">
              <a16:creationId xmlns="" xmlns:a16="http://schemas.microsoft.com/office/drawing/2014/main" id="{E472CB17-6916-4883-8FD9-35103C69291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32" name="22 CuadroTexto">
          <a:extLst>
            <a:ext uri="{FF2B5EF4-FFF2-40B4-BE49-F238E27FC236}">
              <a16:creationId xmlns="" xmlns:a16="http://schemas.microsoft.com/office/drawing/2014/main" id="{03548F7C-A860-44AC-A85C-2A6A7FFDE04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33" name="23 CuadroTexto">
          <a:extLst>
            <a:ext uri="{FF2B5EF4-FFF2-40B4-BE49-F238E27FC236}">
              <a16:creationId xmlns="" xmlns:a16="http://schemas.microsoft.com/office/drawing/2014/main" id="{5B724E56-099C-4651-83E4-098F0CDE22C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34" name="24 CuadroTexto">
          <a:extLst>
            <a:ext uri="{FF2B5EF4-FFF2-40B4-BE49-F238E27FC236}">
              <a16:creationId xmlns="" xmlns:a16="http://schemas.microsoft.com/office/drawing/2014/main" id="{7CC99229-132D-460A-BF78-815B0A6D1B4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35" name="25 CuadroTexto">
          <a:extLst>
            <a:ext uri="{FF2B5EF4-FFF2-40B4-BE49-F238E27FC236}">
              <a16:creationId xmlns="" xmlns:a16="http://schemas.microsoft.com/office/drawing/2014/main" id="{DC7BA911-12FC-4FE3-B34A-F10147AE8C3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36" name="26 CuadroTexto">
          <a:extLst>
            <a:ext uri="{FF2B5EF4-FFF2-40B4-BE49-F238E27FC236}">
              <a16:creationId xmlns="" xmlns:a16="http://schemas.microsoft.com/office/drawing/2014/main" id="{95D52340-AC53-4BF4-9A53-8A4D6E27C34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37" name="27 CuadroTexto">
          <a:extLst>
            <a:ext uri="{FF2B5EF4-FFF2-40B4-BE49-F238E27FC236}">
              <a16:creationId xmlns="" xmlns:a16="http://schemas.microsoft.com/office/drawing/2014/main" id="{910A71AA-5952-432C-BA44-3E6F38788FB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38" name="28 CuadroTexto">
          <a:extLst>
            <a:ext uri="{FF2B5EF4-FFF2-40B4-BE49-F238E27FC236}">
              <a16:creationId xmlns="" xmlns:a16="http://schemas.microsoft.com/office/drawing/2014/main" id="{D0958ACF-D34E-469E-8141-B2C8843547A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39" name="29 CuadroTexto">
          <a:extLst>
            <a:ext uri="{FF2B5EF4-FFF2-40B4-BE49-F238E27FC236}">
              <a16:creationId xmlns="" xmlns:a16="http://schemas.microsoft.com/office/drawing/2014/main" id="{3C637FA0-8090-46DB-A3D2-683E5AB7E2A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40" name="30 CuadroTexto">
          <a:extLst>
            <a:ext uri="{FF2B5EF4-FFF2-40B4-BE49-F238E27FC236}">
              <a16:creationId xmlns="" xmlns:a16="http://schemas.microsoft.com/office/drawing/2014/main" id="{093F577F-48A3-40E8-83C2-CE6D097CD63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41" name="31 CuadroTexto">
          <a:extLst>
            <a:ext uri="{FF2B5EF4-FFF2-40B4-BE49-F238E27FC236}">
              <a16:creationId xmlns="" xmlns:a16="http://schemas.microsoft.com/office/drawing/2014/main" id="{ED288883-F691-4250-9523-7F2B8096E02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42" name="32 CuadroTexto">
          <a:extLst>
            <a:ext uri="{FF2B5EF4-FFF2-40B4-BE49-F238E27FC236}">
              <a16:creationId xmlns="" xmlns:a16="http://schemas.microsoft.com/office/drawing/2014/main" id="{5C97D0A9-A8A2-4A4C-8AA3-66D870B48B4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43" name="33 CuadroTexto">
          <a:extLst>
            <a:ext uri="{FF2B5EF4-FFF2-40B4-BE49-F238E27FC236}">
              <a16:creationId xmlns="" xmlns:a16="http://schemas.microsoft.com/office/drawing/2014/main" id="{454DA6FA-4873-4A50-A854-91B109FCD3A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44" name="34 CuadroTexto">
          <a:extLst>
            <a:ext uri="{FF2B5EF4-FFF2-40B4-BE49-F238E27FC236}">
              <a16:creationId xmlns="" xmlns:a16="http://schemas.microsoft.com/office/drawing/2014/main" id="{B5D1B60D-B6C7-45A7-84F4-85668D7FF64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45" name="35 CuadroTexto">
          <a:extLst>
            <a:ext uri="{FF2B5EF4-FFF2-40B4-BE49-F238E27FC236}">
              <a16:creationId xmlns="" xmlns:a16="http://schemas.microsoft.com/office/drawing/2014/main" id="{5FAC5B9D-4E77-4BF8-B597-A3FB89A434B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46" name="36 CuadroTexto">
          <a:extLst>
            <a:ext uri="{FF2B5EF4-FFF2-40B4-BE49-F238E27FC236}">
              <a16:creationId xmlns="" xmlns:a16="http://schemas.microsoft.com/office/drawing/2014/main" id="{319EFC1F-E0D4-47C8-91F3-D75E7382981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47" name="37 CuadroTexto">
          <a:extLst>
            <a:ext uri="{FF2B5EF4-FFF2-40B4-BE49-F238E27FC236}">
              <a16:creationId xmlns="" xmlns:a16="http://schemas.microsoft.com/office/drawing/2014/main" id="{4E125448-A98B-4422-B530-BAACD6582B2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48" name="38 CuadroTexto">
          <a:extLst>
            <a:ext uri="{FF2B5EF4-FFF2-40B4-BE49-F238E27FC236}">
              <a16:creationId xmlns="" xmlns:a16="http://schemas.microsoft.com/office/drawing/2014/main" id="{B6C38E1F-0638-456C-9140-5860006FE73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49" name="39 CuadroTexto">
          <a:extLst>
            <a:ext uri="{FF2B5EF4-FFF2-40B4-BE49-F238E27FC236}">
              <a16:creationId xmlns="" xmlns:a16="http://schemas.microsoft.com/office/drawing/2014/main" id="{81C751A3-092D-4692-BACF-F6A21300854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50" name="40 CuadroTexto">
          <a:extLst>
            <a:ext uri="{FF2B5EF4-FFF2-40B4-BE49-F238E27FC236}">
              <a16:creationId xmlns="" xmlns:a16="http://schemas.microsoft.com/office/drawing/2014/main" id="{4AA1D18A-1BE3-441A-8C26-BF297D8A37B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51" name="41 CuadroTexto">
          <a:extLst>
            <a:ext uri="{FF2B5EF4-FFF2-40B4-BE49-F238E27FC236}">
              <a16:creationId xmlns="" xmlns:a16="http://schemas.microsoft.com/office/drawing/2014/main" id="{805784D4-21E9-4994-84D2-E131FCEB982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52" name="42 CuadroTexto">
          <a:extLst>
            <a:ext uri="{FF2B5EF4-FFF2-40B4-BE49-F238E27FC236}">
              <a16:creationId xmlns="" xmlns:a16="http://schemas.microsoft.com/office/drawing/2014/main" id="{5BF13F36-0820-4E6C-9682-634EABF4770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53" name="43 CuadroTexto">
          <a:extLst>
            <a:ext uri="{FF2B5EF4-FFF2-40B4-BE49-F238E27FC236}">
              <a16:creationId xmlns="" xmlns:a16="http://schemas.microsoft.com/office/drawing/2014/main" id="{E5884D10-1FDE-4CC6-8479-4373B9EC8D2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54" name="44 CuadroTexto">
          <a:extLst>
            <a:ext uri="{FF2B5EF4-FFF2-40B4-BE49-F238E27FC236}">
              <a16:creationId xmlns="" xmlns:a16="http://schemas.microsoft.com/office/drawing/2014/main" id="{D3FD179C-2DB9-456D-AD00-FE26E3AD591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55" name="45 CuadroTexto">
          <a:extLst>
            <a:ext uri="{FF2B5EF4-FFF2-40B4-BE49-F238E27FC236}">
              <a16:creationId xmlns="" xmlns:a16="http://schemas.microsoft.com/office/drawing/2014/main" id="{B7228CED-19F2-43A2-A786-3AF78EAE341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56" name="46 CuadroTexto">
          <a:extLst>
            <a:ext uri="{FF2B5EF4-FFF2-40B4-BE49-F238E27FC236}">
              <a16:creationId xmlns="" xmlns:a16="http://schemas.microsoft.com/office/drawing/2014/main" id="{8578ACEF-FF6D-4355-9F79-894F20643D1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57" name="47 CuadroTexto">
          <a:extLst>
            <a:ext uri="{FF2B5EF4-FFF2-40B4-BE49-F238E27FC236}">
              <a16:creationId xmlns="" xmlns:a16="http://schemas.microsoft.com/office/drawing/2014/main" id="{106D521E-F1BD-4DAF-836E-6EC1906DB37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58" name="48 CuadroTexto">
          <a:extLst>
            <a:ext uri="{FF2B5EF4-FFF2-40B4-BE49-F238E27FC236}">
              <a16:creationId xmlns="" xmlns:a16="http://schemas.microsoft.com/office/drawing/2014/main" id="{5AB33870-6B95-4712-973A-5B165AFCBC3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59" name="49 CuadroTexto">
          <a:extLst>
            <a:ext uri="{FF2B5EF4-FFF2-40B4-BE49-F238E27FC236}">
              <a16:creationId xmlns="" xmlns:a16="http://schemas.microsoft.com/office/drawing/2014/main" id="{4E87A7D1-6B91-4905-9743-6821570E588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60" name="50 CuadroTexto">
          <a:extLst>
            <a:ext uri="{FF2B5EF4-FFF2-40B4-BE49-F238E27FC236}">
              <a16:creationId xmlns="" xmlns:a16="http://schemas.microsoft.com/office/drawing/2014/main" id="{205B34DA-F1A7-4DC9-882D-63EDC9A2C6D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61" name="51 CuadroTexto">
          <a:extLst>
            <a:ext uri="{FF2B5EF4-FFF2-40B4-BE49-F238E27FC236}">
              <a16:creationId xmlns="" xmlns:a16="http://schemas.microsoft.com/office/drawing/2014/main" id="{D74E6B61-A9CB-455A-BA67-ACC0AA19194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62" name="52 CuadroTexto">
          <a:extLst>
            <a:ext uri="{FF2B5EF4-FFF2-40B4-BE49-F238E27FC236}">
              <a16:creationId xmlns="" xmlns:a16="http://schemas.microsoft.com/office/drawing/2014/main" id="{4C334094-DB73-473A-92D6-9999ED00B0E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63" name="53 CuadroTexto">
          <a:extLst>
            <a:ext uri="{FF2B5EF4-FFF2-40B4-BE49-F238E27FC236}">
              <a16:creationId xmlns="" xmlns:a16="http://schemas.microsoft.com/office/drawing/2014/main" id="{4B17834D-897B-429F-A322-2F998BEB2D4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64" name="54 CuadroTexto">
          <a:extLst>
            <a:ext uri="{FF2B5EF4-FFF2-40B4-BE49-F238E27FC236}">
              <a16:creationId xmlns="" xmlns:a16="http://schemas.microsoft.com/office/drawing/2014/main" id="{CE7F977E-8E10-4FF1-BAE1-5D3E7BED5EB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65" name="55 CuadroTexto">
          <a:extLst>
            <a:ext uri="{FF2B5EF4-FFF2-40B4-BE49-F238E27FC236}">
              <a16:creationId xmlns="" xmlns:a16="http://schemas.microsoft.com/office/drawing/2014/main" id="{BDB76F62-415C-46F0-83D2-12BE97CB091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66" name="56 CuadroTexto">
          <a:extLst>
            <a:ext uri="{FF2B5EF4-FFF2-40B4-BE49-F238E27FC236}">
              <a16:creationId xmlns="" xmlns:a16="http://schemas.microsoft.com/office/drawing/2014/main" id="{184BAD4E-6DE3-4381-BCD4-572CF3DA1D7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67" name="57 CuadroTexto">
          <a:extLst>
            <a:ext uri="{FF2B5EF4-FFF2-40B4-BE49-F238E27FC236}">
              <a16:creationId xmlns="" xmlns:a16="http://schemas.microsoft.com/office/drawing/2014/main" id="{1115B7D8-3C9E-4C6F-97B5-2B1815E49DC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68" name="58 CuadroTexto">
          <a:extLst>
            <a:ext uri="{FF2B5EF4-FFF2-40B4-BE49-F238E27FC236}">
              <a16:creationId xmlns="" xmlns:a16="http://schemas.microsoft.com/office/drawing/2014/main" id="{251982B0-4C19-4291-81F0-D1099594122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69" name="59 CuadroTexto">
          <a:extLst>
            <a:ext uri="{FF2B5EF4-FFF2-40B4-BE49-F238E27FC236}">
              <a16:creationId xmlns="" xmlns:a16="http://schemas.microsoft.com/office/drawing/2014/main" id="{680AFC15-75B6-4933-B2E6-FCC670ABC54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70" name="60 CuadroTexto">
          <a:extLst>
            <a:ext uri="{FF2B5EF4-FFF2-40B4-BE49-F238E27FC236}">
              <a16:creationId xmlns="" xmlns:a16="http://schemas.microsoft.com/office/drawing/2014/main" id="{4FF628B5-D6AE-4642-BAD6-DC285F6760C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71" name="61 CuadroTexto">
          <a:extLst>
            <a:ext uri="{FF2B5EF4-FFF2-40B4-BE49-F238E27FC236}">
              <a16:creationId xmlns="" xmlns:a16="http://schemas.microsoft.com/office/drawing/2014/main" id="{0D0D502E-E503-4835-B144-D4461BB02F6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72" name="62 CuadroTexto">
          <a:extLst>
            <a:ext uri="{FF2B5EF4-FFF2-40B4-BE49-F238E27FC236}">
              <a16:creationId xmlns="" xmlns:a16="http://schemas.microsoft.com/office/drawing/2014/main" id="{CD5A3795-7C53-4DFA-8796-559FABCF276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73" name="63 CuadroTexto">
          <a:extLst>
            <a:ext uri="{FF2B5EF4-FFF2-40B4-BE49-F238E27FC236}">
              <a16:creationId xmlns="" xmlns:a16="http://schemas.microsoft.com/office/drawing/2014/main" id="{D977E85C-30CB-4388-A614-2DE671FFC90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74" name="64 CuadroTexto">
          <a:extLst>
            <a:ext uri="{FF2B5EF4-FFF2-40B4-BE49-F238E27FC236}">
              <a16:creationId xmlns="" xmlns:a16="http://schemas.microsoft.com/office/drawing/2014/main" id="{A2CFD128-DA88-410D-BD75-715920DFDC5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75" name="65 CuadroTexto">
          <a:extLst>
            <a:ext uri="{FF2B5EF4-FFF2-40B4-BE49-F238E27FC236}">
              <a16:creationId xmlns="" xmlns:a16="http://schemas.microsoft.com/office/drawing/2014/main" id="{092959E9-B2FD-4F7F-90F5-A236A10435D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76" name="66 CuadroTexto">
          <a:extLst>
            <a:ext uri="{FF2B5EF4-FFF2-40B4-BE49-F238E27FC236}">
              <a16:creationId xmlns="" xmlns:a16="http://schemas.microsoft.com/office/drawing/2014/main" id="{0743D50C-49A8-4BEE-B98A-66F8F110BB6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77" name="67 CuadroTexto">
          <a:extLst>
            <a:ext uri="{FF2B5EF4-FFF2-40B4-BE49-F238E27FC236}">
              <a16:creationId xmlns="" xmlns:a16="http://schemas.microsoft.com/office/drawing/2014/main" id="{3D584651-B03C-40F2-BF04-74E892D9D8F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78" name="68 CuadroTexto">
          <a:extLst>
            <a:ext uri="{FF2B5EF4-FFF2-40B4-BE49-F238E27FC236}">
              <a16:creationId xmlns="" xmlns:a16="http://schemas.microsoft.com/office/drawing/2014/main" id="{A383E00E-8A69-4DA8-B75B-DF7B2E75907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79" name="69 CuadroTexto">
          <a:extLst>
            <a:ext uri="{FF2B5EF4-FFF2-40B4-BE49-F238E27FC236}">
              <a16:creationId xmlns="" xmlns:a16="http://schemas.microsoft.com/office/drawing/2014/main" id="{6ECE0DFB-934F-4A72-841C-95066E55B60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80" name="70 CuadroTexto">
          <a:extLst>
            <a:ext uri="{FF2B5EF4-FFF2-40B4-BE49-F238E27FC236}">
              <a16:creationId xmlns="" xmlns:a16="http://schemas.microsoft.com/office/drawing/2014/main" id="{9CFEE3EC-01F4-40C6-A98A-022B2FD2830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81" name="71 CuadroTexto">
          <a:extLst>
            <a:ext uri="{FF2B5EF4-FFF2-40B4-BE49-F238E27FC236}">
              <a16:creationId xmlns="" xmlns:a16="http://schemas.microsoft.com/office/drawing/2014/main" id="{CF6FA70F-82D4-431F-ACA2-2CA1C5E15EB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82" name="72 CuadroTexto">
          <a:extLst>
            <a:ext uri="{FF2B5EF4-FFF2-40B4-BE49-F238E27FC236}">
              <a16:creationId xmlns="" xmlns:a16="http://schemas.microsoft.com/office/drawing/2014/main" id="{39504756-EB1F-4E20-98A9-07BA6791A21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83" name="73 CuadroTexto">
          <a:extLst>
            <a:ext uri="{FF2B5EF4-FFF2-40B4-BE49-F238E27FC236}">
              <a16:creationId xmlns="" xmlns:a16="http://schemas.microsoft.com/office/drawing/2014/main" id="{E8600F42-4ADE-4654-A9DC-C25BA5D205B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84" name="74 CuadroTexto">
          <a:extLst>
            <a:ext uri="{FF2B5EF4-FFF2-40B4-BE49-F238E27FC236}">
              <a16:creationId xmlns="" xmlns:a16="http://schemas.microsoft.com/office/drawing/2014/main" id="{7E4414E3-47FB-46E4-AE38-FF646D9D516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98</xdr:row>
      <xdr:rowOff>0</xdr:rowOff>
    </xdr:from>
    <xdr:ext cx="184731" cy="264560"/>
    <xdr:sp macro="" textlink="">
      <xdr:nvSpPr>
        <xdr:cNvPr id="2485" name="75 CuadroTexto">
          <a:extLst>
            <a:ext uri="{FF2B5EF4-FFF2-40B4-BE49-F238E27FC236}">
              <a16:creationId xmlns="" xmlns:a16="http://schemas.microsoft.com/office/drawing/2014/main" id="{FADCFE03-6824-4352-B0E0-957099079B6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486" name="3 CuadroTexto">
          <a:extLst>
            <a:ext uri="{FF2B5EF4-FFF2-40B4-BE49-F238E27FC236}">
              <a16:creationId xmlns="" xmlns:a16="http://schemas.microsoft.com/office/drawing/2014/main" id="{A1CEB4B4-8636-48CB-96B7-3E7EAF35151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487" name="4 CuadroTexto">
          <a:extLst>
            <a:ext uri="{FF2B5EF4-FFF2-40B4-BE49-F238E27FC236}">
              <a16:creationId xmlns="" xmlns:a16="http://schemas.microsoft.com/office/drawing/2014/main" id="{E2FB8330-45A7-4A87-A531-A5195C435CA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488" name="5 CuadroTexto">
          <a:extLst>
            <a:ext uri="{FF2B5EF4-FFF2-40B4-BE49-F238E27FC236}">
              <a16:creationId xmlns="" xmlns:a16="http://schemas.microsoft.com/office/drawing/2014/main" id="{85B937C4-71F1-4144-B42D-7D6C045D583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489" name="6 CuadroTexto">
          <a:extLst>
            <a:ext uri="{FF2B5EF4-FFF2-40B4-BE49-F238E27FC236}">
              <a16:creationId xmlns="" xmlns:a16="http://schemas.microsoft.com/office/drawing/2014/main" id="{7C8B707B-9C45-4BA5-858A-9C3C98EE82F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490" name="7 CuadroTexto">
          <a:extLst>
            <a:ext uri="{FF2B5EF4-FFF2-40B4-BE49-F238E27FC236}">
              <a16:creationId xmlns="" xmlns:a16="http://schemas.microsoft.com/office/drawing/2014/main" id="{4F47C694-02EB-435A-85D9-265203AC40B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491" name="8 CuadroTexto">
          <a:extLst>
            <a:ext uri="{FF2B5EF4-FFF2-40B4-BE49-F238E27FC236}">
              <a16:creationId xmlns="" xmlns:a16="http://schemas.microsoft.com/office/drawing/2014/main" id="{D80CC869-F936-48B3-ABF4-739BC1B5ABD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492" name="9 CuadroTexto">
          <a:extLst>
            <a:ext uri="{FF2B5EF4-FFF2-40B4-BE49-F238E27FC236}">
              <a16:creationId xmlns="" xmlns:a16="http://schemas.microsoft.com/office/drawing/2014/main" id="{9784ECF9-6B87-4E0A-BBDE-92800BD42B1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493" name="10 CuadroTexto">
          <a:extLst>
            <a:ext uri="{FF2B5EF4-FFF2-40B4-BE49-F238E27FC236}">
              <a16:creationId xmlns="" xmlns:a16="http://schemas.microsoft.com/office/drawing/2014/main" id="{61406AA1-34CF-4555-A8F5-F94902258D1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494" name="11 CuadroTexto">
          <a:extLst>
            <a:ext uri="{FF2B5EF4-FFF2-40B4-BE49-F238E27FC236}">
              <a16:creationId xmlns="" xmlns:a16="http://schemas.microsoft.com/office/drawing/2014/main" id="{5C54622C-3AB6-4001-BE5D-21206E47036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495" name="12 CuadroTexto">
          <a:extLst>
            <a:ext uri="{FF2B5EF4-FFF2-40B4-BE49-F238E27FC236}">
              <a16:creationId xmlns="" xmlns:a16="http://schemas.microsoft.com/office/drawing/2014/main" id="{A2F34084-29C7-4345-AA96-FC2B9BE067C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496" name="13 CuadroTexto">
          <a:extLst>
            <a:ext uri="{FF2B5EF4-FFF2-40B4-BE49-F238E27FC236}">
              <a16:creationId xmlns="" xmlns:a16="http://schemas.microsoft.com/office/drawing/2014/main" id="{5F7B1A2A-E686-4D3C-A820-8425DCA9E16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497" name="14 CuadroTexto">
          <a:extLst>
            <a:ext uri="{FF2B5EF4-FFF2-40B4-BE49-F238E27FC236}">
              <a16:creationId xmlns="" xmlns:a16="http://schemas.microsoft.com/office/drawing/2014/main" id="{A5142160-FC52-4B25-B1AD-194FFF6FED0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498" name="15 CuadroTexto">
          <a:extLst>
            <a:ext uri="{FF2B5EF4-FFF2-40B4-BE49-F238E27FC236}">
              <a16:creationId xmlns="" xmlns:a16="http://schemas.microsoft.com/office/drawing/2014/main" id="{59DFC679-F812-4849-9EB2-9AEC2AD2DA3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499" name="16 CuadroTexto">
          <a:extLst>
            <a:ext uri="{FF2B5EF4-FFF2-40B4-BE49-F238E27FC236}">
              <a16:creationId xmlns="" xmlns:a16="http://schemas.microsoft.com/office/drawing/2014/main" id="{7F29B50F-B5E3-4CF2-9879-C4B590ED454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00" name="17 CuadroTexto">
          <a:extLst>
            <a:ext uri="{FF2B5EF4-FFF2-40B4-BE49-F238E27FC236}">
              <a16:creationId xmlns="" xmlns:a16="http://schemas.microsoft.com/office/drawing/2014/main" id="{7A3C4EC4-B6A2-4FE5-B47C-A6ACD199663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01" name="18 CuadroTexto">
          <a:extLst>
            <a:ext uri="{FF2B5EF4-FFF2-40B4-BE49-F238E27FC236}">
              <a16:creationId xmlns="" xmlns:a16="http://schemas.microsoft.com/office/drawing/2014/main" id="{45676DCC-FA0B-42A2-8866-90301C4F6AF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02" name="19 CuadroTexto">
          <a:extLst>
            <a:ext uri="{FF2B5EF4-FFF2-40B4-BE49-F238E27FC236}">
              <a16:creationId xmlns="" xmlns:a16="http://schemas.microsoft.com/office/drawing/2014/main" id="{BEBB0758-AAC4-49C4-81F4-F90CDDD70E5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03" name="20 CuadroTexto">
          <a:extLst>
            <a:ext uri="{FF2B5EF4-FFF2-40B4-BE49-F238E27FC236}">
              <a16:creationId xmlns="" xmlns:a16="http://schemas.microsoft.com/office/drawing/2014/main" id="{A80833B9-0FD4-4F66-8257-3F2E4949095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04" name="21 CuadroTexto">
          <a:extLst>
            <a:ext uri="{FF2B5EF4-FFF2-40B4-BE49-F238E27FC236}">
              <a16:creationId xmlns="" xmlns:a16="http://schemas.microsoft.com/office/drawing/2014/main" id="{FD18B993-ED8D-4D79-9284-C46B5576630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05" name="22 CuadroTexto">
          <a:extLst>
            <a:ext uri="{FF2B5EF4-FFF2-40B4-BE49-F238E27FC236}">
              <a16:creationId xmlns="" xmlns:a16="http://schemas.microsoft.com/office/drawing/2014/main" id="{C1C2FD73-D371-4AD6-B5CC-8E7B3C302EA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06" name="23 CuadroTexto">
          <a:extLst>
            <a:ext uri="{FF2B5EF4-FFF2-40B4-BE49-F238E27FC236}">
              <a16:creationId xmlns="" xmlns:a16="http://schemas.microsoft.com/office/drawing/2014/main" id="{06724D8C-67B3-4B25-A08A-05DBADFCF78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07" name="24 CuadroTexto">
          <a:extLst>
            <a:ext uri="{FF2B5EF4-FFF2-40B4-BE49-F238E27FC236}">
              <a16:creationId xmlns="" xmlns:a16="http://schemas.microsoft.com/office/drawing/2014/main" id="{0EE961C3-C1E7-4210-AE4C-3E1FEB234A0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08" name="25 CuadroTexto">
          <a:extLst>
            <a:ext uri="{FF2B5EF4-FFF2-40B4-BE49-F238E27FC236}">
              <a16:creationId xmlns="" xmlns:a16="http://schemas.microsoft.com/office/drawing/2014/main" id="{EC1397CF-21ED-44E9-B46C-1C842998725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09" name="26 CuadroTexto">
          <a:extLst>
            <a:ext uri="{FF2B5EF4-FFF2-40B4-BE49-F238E27FC236}">
              <a16:creationId xmlns="" xmlns:a16="http://schemas.microsoft.com/office/drawing/2014/main" id="{9C55FBEC-FE40-4E1D-A667-E234F28FD1C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10" name="27 CuadroTexto">
          <a:extLst>
            <a:ext uri="{FF2B5EF4-FFF2-40B4-BE49-F238E27FC236}">
              <a16:creationId xmlns="" xmlns:a16="http://schemas.microsoft.com/office/drawing/2014/main" id="{B7625866-E246-4DD1-953E-AFF6EE3A8E0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11" name="28 CuadroTexto">
          <a:extLst>
            <a:ext uri="{FF2B5EF4-FFF2-40B4-BE49-F238E27FC236}">
              <a16:creationId xmlns="" xmlns:a16="http://schemas.microsoft.com/office/drawing/2014/main" id="{390A6876-97E5-4AEE-BB61-322F3A3E6E9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12" name="29 CuadroTexto">
          <a:extLst>
            <a:ext uri="{FF2B5EF4-FFF2-40B4-BE49-F238E27FC236}">
              <a16:creationId xmlns="" xmlns:a16="http://schemas.microsoft.com/office/drawing/2014/main" id="{95D8CF53-C6E9-4334-8326-354FED95952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13" name="30 CuadroTexto">
          <a:extLst>
            <a:ext uri="{FF2B5EF4-FFF2-40B4-BE49-F238E27FC236}">
              <a16:creationId xmlns="" xmlns:a16="http://schemas.microsoft.com/office/drawing/2014/main" id="{F886D82B-76CA-4F5A-9B03-40E3688F274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14" name="31 CuadroTexto">
          <a:extLst>
            <a:ext uri="{FF2B5EF4-FFF2-40B4-BE49-F238E27FC236}">
              <a16:creationId xmlns="" xmlns:a16="http://schemas.microsoft.com/office/drawing/2014/main" id="{4250A3F8-2C3B-4AF8-803F-9C5F98E7F76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15" name="32 CuadroTexto">
          <a:extLst>
            <a:ext uri="{FF2B5EF4-FFF2-40B4-BE49-F238E27FC236}">
              <a16:creationId xmlns="" xmlns:a16="http://schemas.microsoft.com/office/drawing/2014/main" id="{60229D8F-6319-4E4C-BCBD-C654B47CE23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16" name="33 CuadroTexto">
          <a:extLst>
            <a:ext uri="{FF2B5EF4-FFF2-40B4-BE49-F238E27FC236}">
              <a16:creationId xmlns="" xmlns:a16="http://schemas.microsoft.com/office/drawing/2014/main" id="{A665D7A1-7FBB-42F6-8171-AC1594410A5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17" name="34 CuadroTexto">
          <a:extLst>
            <a:ext uri="{FF2B5EF4-FFF2-40B4-BE49-F238E27FC236}">
              <a16:creationId xmlns="" xmlns:a16="http://schemas.microsoft.com/office/drawing/2014/main" id="{B784BE51-07BA-4F2F-A633-0F4A5E07BAF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18" name="35 CuadroTexto">
          <a:extLst>
            <a:ext uri="{FF2B5EF4-FFF2-40B4-BE49-F238E27FC236}">
              <a16:creationId xmlns="" xmlns:a16="http://schemas.microsoft.com/office/drawing/2014/main" id="{3B635EF0-18E2-46AA-B4E4-231A05C60D5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19" name="36 CuadroTexto">
          <a:extLst>
            <a:ext uri="{FF2B5EF4-FFF2-40B4-BE49-F238E27FC236}">
              <a16:creationId xmlns="" xmlns:a16="http://schemas.microsoft.com/office/drawing/2014/main" id="{4A404198-E22F-4518-A158-923A8BE2120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20" name="37 CuadroTexto">
          <a:extLst>
            <a:ext uri="{FF2B5EF4-FFF2-40B4-BE49-F238E27FC236}">
              <a16:creationId xmlns="" xmlns:a16="http://schemas.microsoft.com/office/drawing/2014/main" id="{36CAF432-A98B-40A3-AF61-FDF92B3BD33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21" name="38 CuadroTexto">
          <a:extLst>
            <a:ext uri="{FF2B5EF4-FFF2-40B4-BE49-F238E27FC236}">
              <a16:creationId xmlns="" xmlns:a16="http://schemas.microsoft.com/office/drawing/2014/main" id="{5A86A036-0876-44E9-B99F-CE8FBAB326E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22" name="39 CuadroTexto">
          <a:extLst>
            <a:ext uri="{FF2B5EF4-FFF2-40B4-BE49-F238E27FC236}">
              <a16:creationId xmlns="" xmlns:a16="http://schemas.microsoft.com/office/drawing/2014/main" id="{0A20932C-CFC2-42A4-A1A5-E3E01D5A436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23" name="40 CuadroTexto">
          <a:extLst>
            <a:ext uri="{FF2B5EF4-FFF2-40B4-BE49-F238E27FC236}">
              <a16:creationId xmlns="" xmlns:a16="http://schemas.microsoft.com/office/drawing/2014/main" id="{3D46FF11-0B5B-4C60-94F2-48A9539C0D6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24" name="41 CuadroTexto">
          <a:extLst>
            <a:ext uri="{FF2B5EF4-FFF2-40B4-BE49-F238E27FC236}">
              <a16:creationId xmlns="" xmlns:a16="http://schemas.microsoft.com/office/drawing/2014/main" id="{E03E05FA-8C7A-4A90-8E78-B8A9C6C20DC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25" name="42 CuadroTexto">
          <a:extLst>
            <a:ext uri="{FF2B5EF4-FFF2-40B4-BE49-F238E27FC236}">
              <a16:creationId xmlns="" xmlns:a16="http://schemas.microsoft.com/office/drawing/2014/main" id="{A81AB0DC-99DB-4752-8F88-96F945EC0F8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26" name="43 CuadroTexto">
          <a:extLst>
            <a:ext uri="{FF2B5EF4-FFF2-40B4-BE49-F238E27FC236}">
              <a16:creationId xmlns="" xmlns:a16="http://schemas.microsoft.com/office/drawing/2014/main" id="{64023359-1CBA-4707-8FD8-70C5E3DBA5A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27" name="44 CuadroTexto">
          <a:extLst>
            <a:ext uri="{FF2B5EF4-FFF2-40B4-BE49-F238E27FC236}">
              <a16:creationId xmlns="" xmlns:a16="http://schemas.microsoft.com/office/drawing/2014/main" id="{68A343A4-3F16-493E-B7E5-B04F0C312D8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28" name="45 CuadroTexto">
          <a:extLst>
            <a:ext uri="{FF2B5EF4-FFF2-40B4-BE49-F238E27FC236}">
              <a16:creationId xmlns="" xmlns:a16="http://schemas.microsoft.com/office/drawing/2014/main" id="{83380F52-6626-4245-9AB8-1905D407862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29" name="46 CuadroTexto">
          <a:extLst>
            <a:ext uri="{FF2B5EF4-FFF2-40B4-BE49-F238E27FC236}">
              <a16:creationId xmlns="" xmlns:a16="http://schemas.microsoft.com/office/drawing/2014/main" id="{01567CE6-F4C9-49F2-BE19-856583449D1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30" name="47 CuadroTexto">
          <a:extLst>
            <a:ext uri="{FF2B5EF4-FFF2-40B4-BE49-F238E27FC236}">
              <a16:creationId xmlns="" xmlns:a16="http://schemas.microsoft.com/office/drawing/2014/main" id="{A815EA67-3FFA-4535-A7A5-525F1416607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31" name="48 CuadroTexto">
          <a:extLst>
            <a:ext uri="{FF2B5EF4-FFF2-40B4-BE49-F238E27FC236}">
              <a16:creationId xmlns="" xmlns:a16="http://schemas.microsoft.com/office/drawing/2014/main" id="{D4DC2295-9A42-42CA-9A13-EA9D4F10B4F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32" name="49 CuadroTexto">
          <a:extLst>
            <a:ext uri="{FF2B5EF4-FFF2-40B4-BE49-F238E27FC236}">
              <a16:creationId xmlns="" xmlns:a16="http://schemas.microsoft.com/office/drawing/2014/main" id="{6961F783-8B8C-4A5E-AB4D-764D346E195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33" name="50 CuadroTexto">
          <a:extLst>
            <a:ext uri="{FF2B5EF4-FFF2-40B4-BE49-F238E27FC236}">
              <a16:creationId xmlns="" xmlns:a16="http://schemas.microsoft.com/office/drawing/2014/main" id="{79239C00-E7DE-468F-9626-CD65B03895D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34" name="51 CuadroTexto">
          <a:extLst>
            <a:ext uri="{FF2B5EF4-FFF2-40B4-BE49-F238E27FC236}">
              <a16:creationId xmlns="" xmlns:a16="http://schemas.microsoft.com/office/drawing/2014/main" id="{EF1D8AFE-D4CA-4ECD-9F38-CA6E0AFA5F8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35" name="52 CuadroTexto">
          <a:extLst>
            <a:ext uri="{FF2B5EF4-FFF2-40B4-BE49-F238E27FC236}">
              <a16:creationId xmlns="" xmlns:a16="http://schemas.microsoft.com/office/drawing/2014/main" id="{338FCB5C-EA38-49DF-B8E4-DB14DA4848E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36" name="53 CuadroTexto">
          <a:extLst>
            <a:ext uri="{FF2B5EF4-FFF2-40B4-BE49-F238E27FC236}">
              <a16:creationId xmlns="" xmlns:a16="http://schemas.microsoft.com/office/drawing/2014/main" id="{10F63FE9-23D4-49CD-863B-9E87069B6AA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37" name="54 CuadroTexto">
          <a:extLst>
            <a:ext uri="{FF2B5EF4-FFF2-40B4-BE49-F238E27FC236}">
              <a16:creationId xmlns="" xmlns:a16="http://schemas.microsoft.com/office/drawing/2014/main" id="{8006E04C-E6B3-4523-9F26-AC10235B4A7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38" name="55 CuadroTexto">
          <a:extLst>
            <a:ext uri="{FF2B5EF4-FFF2-40B4-BE49-F238E27FC236}">
              <a16:creationId xmlns="" xmlns:a16="http://schemas.microsoft.com/office/drawing/2014/main" id="{C8997C8A-D1F4-4D6E-821F-DCE4D157031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39" name="56 CuadroTexto">
          <a:extLst>
            <a:ext uri="{FF2B5EF4-FFF2-40B4-BE49-F238E27FC236}">
              <a16:creationId xmlns="" xmlns:a16="http://schemas.microsoft.com/office/drawing/2014/main" id="{BDAC3B34-0862-43FF-A590-D2B2329A6A5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40" name="57 CuadroTexto">
          <a:extLst>
            <a:ext uri="{FF2B5EF4-FFF2-40B4-BE49-F238E27FC236}">
              <a16:creationId xmlns="" xmlns:a16="http://schemas.microsoft.com/office/drawing/2014/main" id="{D9628B55-3672-448E-AB91-2A718B7F19E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41" name="58 CuadroTexto">
          <a:extLst>
            <a:ext uri="{FF2B5EF4-FFF2-40B4-BE49-F238E27FC236}">
              <a16:creationId xmlns="" xmlns:a16="http://schemas.microsoft.com/office/drawing/2014/main" id="{8C6C075A-F4F2-4238-84B2-1EDDFEBEFD3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42" name="59 CuadroTexto">
          <a:extLst>
            <a:ext uri="{FF2B5EF4-FFF2-40B4-BE49-F238E27FC236}">
              <a16:creationId xmlns="" xmlns:a16="http://schemas.microsoft.com/office/drawing/2014/main" id="{4BE6EB00-124C-4614-831B-D504E365493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43" name="60 CuadroTexto">
          <a:extLst>
            <a:ext uri="{FF2B5EF4-FFF2-40B4-BE49-F238E27FC236}">
              <a16:creationId xmlns="" xmlns:a16="http://schemas.microsoft.com/office/drawing/2014/main" id="{F2A3A5F9-23C2-4FBC-BA93-728C6E63728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44" name="61 CuadroTexto">
          <a:extLst>
            <a:ext uri="{FF2B5EF4-FFF2-40B4-BE49-F238E27FC236}">
              <a16:creationId xmlns="" xmlns:a16="http://schemas.microsoft.com/office/drawing/2014/main" id="{62B8D7EA-1064-4FDD-971B-66AECE711D6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45" name="62 CuadroTexto">
          <a:extLst>
            <a:ext uri="{FF2B5EF4-FFF2-40B4-BE49-F238E27FC236}">
              <a16:creationId xmlns="" xmlns:a16="http://schemas.microsoft.com/office/drawing/2014/main" id="{65419FEA-7D8B-4386-888B-8CA4A7F89FF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46" name="63 CuadroTexto">
          <a:extLst>
            <a:ext uri="{FF2B5EF4-FFF2-40B4-BE49-F238E27FC236}">
              <a16:creationId xmlns="" xmlns:a16="http://schemas.microsoft.com/office/drawing/2014/main" id="{38C4C796-FE50-4B62-99C3-5A3AA0906B9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47" name="64 CuadroTexto">
          <a:extLst>
            <a:ext uri="{FF2B5EF4-FFF2-40B4-BE49-F238E27FC236}">
              <a16:creationId xmlns="" xmlns:a16="http://schemas.microsoft.com/office/drawing/2014/main" id="{E54C428D-367B-4CCC-855F-ADC1907A098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48" name="65 CuadroTexto">
          <a:extLst>
            <a:ext uri="{FF2B5EF4-FFF2-40B4-BE49-F238E27FC236}">
              <a16:creationId xmlns="" xmlns:a16="http://schemas.microsoft.com/office/drawing/2014/main" id="{61CEA2DC-A8E2-464A-A829-78AA100B044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49" name="66 CuadroTexto">
          <a:extLst>
            <a:ext uri="{FF2B5EF4-FFF2-40B4-BE49-F238E27FC236}">
              <a16:creationId xmlns="" xmlns:a16="http://schemas.microsoft.com/office/drawing/2014/main" id="{02336A93-94A4-4D2A-9C4C-A9F96C64054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50" name="67 CuadroTexto">
          <a:extLst>
            <a:ext uri="{FF2B5EF4-FFF2-40B4-BE49-F238E27FC236}">
              <a16:creationId xmlns="" xmlns:a16="http://schemas.microsoft.com/office/drawing/2014/main" id="{E2D86306-4A78-4A7F-B70A-BE8FCBCCD9C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51" name="68 CuadroTexto">
          <a:extLst>
            <a:ext uri="{FF2B5EF4-FFF2-40B4-BE49-F238E27FC236}">
              <a16:creationId xmlns="" xmlns:a16="http://schemas.microsoft.com/office/drawing/2014/main" id="{A5F592EF-4038-4077-B782-EB21A5685EE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52" name="69 CuadroTexto">
          <a:extLst>
            <a:ext uri="{FF2B5EF4-FFF2-40B4-BE49-F238E27FC236}">
              <a16:creationId xmlns="" xmlns:a16="http://schemas.microsoft.com/office/drawing/2014/main" id="{13CD774A-C44B-4BF5-B539-FBCBAD89B67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53" name="70 CuadroTexto">
          <a:extLst>
            <a:ext uri="{FF2B5EF4-FFF2-40B4-BE49-F238E27FC236}">
              <a16:creationId xmlns="" xmlns:a16="http://schemas.microsoft.com/office/drawing/2014/main" id="{475F34BB-DEA7-45CB-8D22-3F5C8A5DD69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54" name="71 CuadroTexto">
          <a:extLst>
            <a:ext uri="{FF2B5EF4-FFF2-40B4-BE49-F238E27FC236}">
              <a16:creationId xmlns="" xmlns:a16="http://schemas.microsoft.com/office/drawing/2014/main" id="{C910CBEA-13CA-401E-820E-08645520944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55" name="72 CuadroTexto">
          <a:extLst>
            <a:ext uri="{FF2B5EF4-FFF2-40B4-BE49-F238E27FC236}">
              <a16:creationId xmlns="" xmlns:a16="http://schemas.microsoft.com/office/drawing/2014/main" id="{B1477390-6E34-4194-8B85-83EE884E960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56" name="73 CuadroTexto">
          <a:extLst>
            <a:ext uri="{FF2B5EF4-FFF2-40B4-BE49-F238E27FC236}">
              <a16:creationId xmlns="" xmlns:a16="http://schemas.microsoft.com/office/drawing/2014/main" id="{DEA31CD1-A6EA-4150-AB7D-6E44C9A76DE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57" name="74 CuadroTexto">
          <a:extLst>
            <a:ext uri="{FF2B5EF4-FFF2-40B4-BE49-F238E27FC236}">
              <a16:creationId xmlns="" xmlns:a16="http://schemas.microsoft.com/office/drawing/2014/main" id="{6B18CCB8-123C-431C-905A-EE77115E3AD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99</xdr:row>
      <xdr:rowOff>0</xdr:rowOff>
    </xdr:from>
    <xdr:ext cx="184731" cy="264560"/>
    <xdr:sp macro="" textlink="">
      <xdr:nvSpPr>
        <xdr:cNvPr id="2558" name="75 CuadroTexto">
          <a:extLst>
            <a:ext uri="{FF2B5EF4-FFF2-40B4-BE49-F238E27FC236}">
              <a16:creationId xmlns="" xmlns:a16="http://schemas.microsoft.com/office/drawing/2014/main" id="{459013A1-C4C8-42CA-A7C5-49D3D4FE0D1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59" name="3 CuadroTexto">
          <a:extLst>
            <a:ext uri="{FF2B5EF4-FFF2-40B4-BE49-F238E27FC236}">
              <a16:creationId xmlns="" xmlns:a16="http://schemas.microsoft.com/office/drawing/2014/main" id="{F18AD7D2-990E-4BDA-87D3-2D67140C141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60" name="4 CuadroTexto">
          <a:extLst>
            <a:ext uri="{FF2B5EF4-FFF2-40B4-BE49-F238E27FC236}">
              <a16:creationId xmlns="" xmlns:a16="http://schemas.microsoft.com/office/drawing/2014/main" id="{77F67A96-B14A-4083-A9C7-16AABA3BBEE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61" name="5 CuadroTexto">
          <a:extLst>
            <a:ext uri="{FF2B5EF4-FFF2-40B4-BE49-F238E27FC236}">
              <a16:creationId xmlns="" xmlns:a16="http://schemas.microsoft.com/office/drawing/2014/main" id="{021845AB-552D-48C0-A9CA-4F040334C07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62" name="6 CuadroTexto">
          <a:extLst>
            <a:ext uri="{FF2B5EF4-FFF2-40B4-BE49-F238E27FC236}">
              <a16:creationId xmlns="" xmlns:a16="http://schemas.microsoft.com/office/drawing/2014/main" id="{0F24522C-28BA-44A2-B9A6-02FD7B5611E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63" name="7 CuadroTexto">
          <a:extLst>
            <a:ext uri="{FF2B5EF4-FFF2-40B4-BE49-F238E27FC236}">
              <a16:creationId xmlns="" xmlns:a16="http://schemas.microsoft.com/office/drawing/2014/main" id="{5DA4DFA4-14FC-494D-A13D-CB58BEE6315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64" name="8 CuadroTexto">
          <a:extLst>
            <a:ext uri="{FF2B5EF4-FFF2-40B4-BE49-F238E27FC236}">
              <a16:creationId xmlns="" xmlns:a16="http://schemas.microsoft.com/office/drawing/2014/main" id="{9094628B-01B8-4242-B093-38A7DE87083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65" name="9 CuadroTexto">
          <a:extLst>
            <a:ext uri="{FF2B5EF4-FFF2-40B4-BE49-F238E27FC236}">
              <a16:creationId xmlns="" xmlns:a16="http://schemas.microsoft.com/office/drawing/2014/main" id="{8475AC08-789B-4DDF-8397-44BEFEE3791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66" name="10 CuadroTexto">
          <a:extLst>
            <a:ext uri="{FF2B5EF4-FFF2-40B4-BE49-F238E27FC236}">
              <a16:creationId xmlns="" xmlns:a16="http://schemas.microsoft.com/office/drawing/2014/main" id="{2251C388-7D47-43A9-A0D5-CEE04495600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67" name="11 CuadroTexto">
          <a:extLst>
            <a:ext uri="{FF2B5EF4-FFF2-40B4-BE49-F238E27FC236}">
              <a16:creationId xmlns="" xmlns:a16="http://schemas.microsoft.com/office/drawing/2014/main" id="{C88E553D-4A12-478F-A4CD-33FEA7537C8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68" name="12 CuadroTexto">
          <a:extLst>
            <a:ext uri="{FF2B5EF4-FFF2-40B4-BE49-F238E27FC236}">
              <a16:creationId xmlns="" xmlns:a16="http://schemas.microsoft.com/office/drawing/2014/main" id="{2320C5AF-B513-4D9D-990E-A24F56C02F0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69" name="13 CuadroTexto">
          <a:extLst>
            <a:ext uri="{FF2B5EF4-FFF2-40B4-BE49-F238E27FC236}">
              <a16:creationId xmlns="" xmlns:a16="http://schemas.microsoft.com/office/drawing/2014/main" id="{D475D975-9C0F-4BE9-A441-99C0669AA17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70" name="14 CuadroTexto">
          <a:extLst>
            <a:ext uri="{FF2B5EF4-FFF2-40B4-BE49-F238E27FC236}">
              <a16:creationId xmlns="" xmlns:a16="http://schemas.microsoft.com/office/drawing/2014/main" id="{A4DA2790-7DB9-446A-B6A6-869A6A607E5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71" name="15 CuadroTexto">
          <a:extLst>
            <a:ext uri="{FF2B5EF4-FFF2-40B4-BE49-F238E27FC236}">
              <a16:creationId xmlns="" xmlns:a16="http://schemas.microsoft.com/office/drawing/2014/main" id="{E25D6BC9-5DEE-4B47-B70C-3620BC0AE24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72" name="16 CuadroTexto">
          <a:extLst>
            <a:ext uri="{FF2B5EF4-FFF2-40B4-BE49-F238E27FC236}">
              <a16:creationId xmlns="" xmlns:a16="http://schemas.microsoft.com/office/drawing/2014/main" id="{E29C6D65-E6AC-4C6F-8ACE-908B708E814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73" name="17 CuadroTexto">
          <a:extLst>
            <a:ext uri="{FF2B5EF4-FFF2-40B4-BE49-F238E27FC236}">
              <a16:creationId xmlns="" xmlns:a16="http://schemas.microsoft.com/office/drawing/2014/main" id="{C3959BDC-CC9E-45AD-A2CD-3CE90965320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74" name="18 CuadroTexto">
          <a:extLst>
            <a:ext uri="{FF2B5EF4-FFF2-40B4-BE49-F238E27FC236}">
              <a16:creationId xmlns="" xmlns:a16="http://schemas.microsoft.com/office/drawing/2014/main" id="{99660338-6C21-4B93-94D4-5F31FB0106F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75" name="19 CuadroTexto">
          <a:extLst>
            <a:ext uri="{FF2B5EF4-FFF2-40B4-BE49-F238E27FC236}">
              <a16:creationId xmlns="" xmlns:a16="http://schemas.microsoft.com/office/drawing/2014/main" id="{B4DBA03A-DC06-4CC8-A707-1295D34CED8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76" name="20 CuadroTexto">
          <a:extLst>
            <a:ext uri="{FF2B5EF4-FFF2-40B4-BE49-F238E27FC236}">
              <a16:creationId xmlns="" xmlns:a16="http://schemas.microsoft.com/office/drawing/2014/main" id="{DA112AD8-FB40-4216-9FAC-F366CF4C78A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77" name="21 CuadroTexto">
          <a:extLst>
            <a:ext uri="{FF2B5EF4-FFF2-40B4-BE49-F238E27FC236}">
              <a16:creationId xmlns="" xmlns:a16="http://schemas.microsoft.com/office/drawing/2014/main" id="{D2BA8AC9-4546-4AF1-95C5-23C8DA4D812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78" name="22 CuadroTexto">
          <a:extLst>
            <a:ext uri="{FF2B5EF4-FFF2-40B4-BE49-F238E27FC236}">
              <a16:creationId xmlns="" xmlns:a16="http://schemas.microsoft.com/office/drawing/2014/main" id="{537C6A5C-7B8B-4DA7-9E2F-FFE838C0B67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79" name="23 CuadroTexto">
          <a:extLst>
            <a:ext uri="{FF2B5EF4-FFF2-40B4-BE49-F238E27FC236}">
              <a16:creationId xmlns="" xmlns:a16="http://schemas.microsoft.com/office/drawing/2014/main" id="{301AB99B-5C94-44B8-8F17-D6249C94F6A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80" name="24 CuadroTexto">
          <a:extLst>
            <a:ext uri="{FF2B5EF4-FFF2-40B4-BE49-F238E27FC236}">
              <a16:creationId xmlns="" xmlns:a16="http://schemas.microsoft.com/office/drawing/2014/main" id="{C1DFE0F4-14E9-4930-92BF-51B9B7762AA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81" name="25 CuadroTexto">
          <a:extLst>
            <a:ext uri="{FF2B5EF4-FFF2-40B4-BE49-F238E27FC236}">
              <a16:creationId xmlns="" xmlns:a16="http://schemas.microsoft.com/office/drawing/2014/main" id="{A5D19F53-39C9-45BD-A837-C7D53C499BD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82" name="26 CuadroTexto">
          <a:extLst>
            <a:ext uri="{FF2B5EF4-FFF2-40B4-BE49-F238E27FC236}">
              <a16:creationId xmlns="" xmlns:a16="http://schemas.microsoft.com/office/drawing/2014/main" id="{8CBFF23A-744D-4404-9E8D-D00529920F2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83" name="27 CuadroTexto">
          <a:extLst>
            <a:ext uri="{FF2B5EF4-FFF2-40B4-BE49-F238E27FC236}">
              <a16:creationId xmlns="" xmlns:a16="http://schemas.microsoft.com/office/drawing/2014/main" id="{9EC97C58-1DAE-49ED-9F5F-03901F3256A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84" name="28 CuadroTexto">
          <a:extLst>
            <a:ext uri="{FF2B5EF4-FFF2-40B4-BE49-F238E27FC236}">
              <a16:creationId xmlns="" xmlns:a16="http://schemas.microsoft.com/office/drawing/2014/main" id="{96A22980-C8DB-42B2-97F7-1F176655F3B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85" name="29 CuadroTexto">
          <a:extLst>
            <a:ext uri="{FF2B5EF4-FFF2-40B4-BE49-F238E27FC236}">
              <a16:creationId xmlns="" xmlns:a16="http://schemas.microsoft.com/office/drawing/2014/main" id="{40FCA320-1D7C-4D2F-9AD9-02854FA4157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86" name="30 CuadroTexto">
          <a:extLst>
            <a:ext uri="{FF2B5EF4-FFF2-40B4-BE49-F238E27FC236}">
              <a16:creationId xmlns="" xmlns:a16="http://schemas.microsoft.com/office/drawing/2014/main" id="{28E97F35-ABA9-4C38-B3BE-61AE5BB4639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87" name="31 CuadroTexto">
          <a:extLst>
            <a:ext uri="{FF2B5EF4-FFF2-40B4-BE49-F238E27FC236}">
              <a16:creationId xmlns="" xmlns:a16="http://schemas.microsoft.com/office/drawing/2014/main" id="{0D563713-889C-4301-A783-E1FFBD1B955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88" name="32 CuadroTexto">
          <a:extLst>
            <a:ext uri="{FF2B5EF4-FFF2-40B4-BE49-F238E27FC236}">
              <a16:creationId xmlns="" xmlns:a16="http://schemas.microsoft.com/office/drawing/2014/main" id="{3B0C7383-1B1B-4EA9-86FC-2935CEB66AF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89" name="33 CuadroTexto">
          <a:extLst>
            <a:ext uri="{FF2B5EF4-FFF2-40B4-BE49-F238E27FC236}">
              <a16:creationId xmlns="" xmlns:a16="http://schemas.microsoft.com/office/drawing/2014/main" id="{2C42A005-1583-4729-BA12-557C176F17D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90" name="34 CuadroTexto">
          <a:extLst>
            <a:ext uri="{FF2B5EF4-FFF2-40B4-BE49-F238E27FC236}">
              <a16:creationId xmlns="" xmlns:a16="http://schemas.microsoft.com/office/drawing/2014/main" id="{CD9160C3-9AEB-439A-959F-8DA44503C04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91" name="35 CuadroTexto">
          <a:extLst>
            <a:ext uri="{FF2B5EF4-FFF2-40B4-BE49-F238E27FC236}">
              <a16:creationId xmlns="" xmlns:a16="http://schemas.microsoft.com/office/drawing/2014/main" id="{C3F62882-60C6-4021-9027-434FFD55304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92" name="36 CuadroTexto">
          <a:extLst>
            <a:ext uri="{FF2B5EF4-FFF2-40B4-BE49-F238E27FC236}">
              <a16:creationId xmlns="" xmlns:a16="http://schemas.microsoft.com/office/drawing/2014/main" id="{D32B8925-FF47-4DCD-BF48-3BED8338D69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93" name="37 CuadroTexto">
          <a:extLst>
            <a:ext uri="{FF2B5EF4-FFF2-40B4-BE49-F238E27FC236}">
              <a16:creationId xmlns="" xmlns:a16="http://schemas.microsoft.com/office/drawing/2014/main" id="{C581F54E-F9E8-4D13-9308-B8E079D628B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94" name="38 CuadroTexto">
          <a:extLst>
            <a:ext uri="{FF2B5EF4-FFF2-40B4-BE49-F238E27FC236}">
              <a16:creationId xmlns="" xmlns:a16="http://schemas.microsoft.com/office/drawing/2014/main" id="{479DD193-E087-4860-9CD1-9A57A7A2AB1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95" name="39 CuadroTexto">
          <a:extLst>
            <a:ext uri="{FF2B5EF4-FFF2-40B4-BE49-F238E27FC236}">
              <a16:creationId xmlns="" xmlns:a16="http://schemas.microsoft.com/office/drawing/2014/main" id="{6AF843C1-1293-4E49-B4CA-D4429CC3311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96" name="40 CuadroTexto">
          <a:extLst>
            <a:ext uri="{FF2B5EF4-FFF2-40B4-BE49-F238E27FC236}">
              <a16:creationId xmlns="" xmlns:a16="http://schemas.microsoft.com/office/drawing/2014/main" id="{0E423A60-D92D-4952-A848-67AE7259C35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97" name="41 CuadroTexto">
          <a:extLst>
            <a:ext uri="{FF2B5EF4-FFF2-40B4-BE49-F238E27FC236}">
              <a16:creationId xmlns="" xmlns:a16="http://schemas.microsoft.com/office/drawing/2014/main" id="{E0D0CD12-7A0F-4182-A7F0-B52825FE4B2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98" name="42 CuadroTexto">
          <a:extLst>
            <a:ext uri="{FF2B5EF4-FFF2-40B4-BE49-F238E27FC236}">
              <a16:creationId xmlns="" xmlns:a16="http://schemas.microsoft.com/office/drawing/2014/main" id="{43EF3863-57A3-42D3-9172-A835C74CD7F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599" name="43 CuadroTexto">
          <a:extLst>
            <a:ext uri="{FF2B5EF4-FFF2-40B4-BE49-F238E27FC236}">
              <a16:creationId xmlns="" xmlns:a16="http://schemas.microsoft.com/office/drawing/2014/main" id="{69B66006-8387-4A21-B059-588D261ACC6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00" name="44 CuadroTexto">
          <a:extLst>
            <a:ext uri="{FF2B5EF4-FFF2-40B4-BE49-F238E27FC236}">
              <a16:creationId xmlns="" xmlns:a16="http://schemas.microsoft.com/office/drawing/2014/main" id="{94B08804-8F52-4701-9AA5-D4202842A6D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01" name="45 CuadroTexto">
          <a:extLst>
            <a:ext uri="{FF2B5EF4-FFF2-40B4-BE49-F238E27FC236}">
              <a16:creationId xmlns="" xmlns:a16="http://schemas.microsoft.com/office/drawing/2014/main" id="{3AA28B90-E3C7-4E02-8611-E205014BC2E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02" name="46 CuadroTexto">
          <a:extLst>
            <a:ext uri="{FF2B5EF4-FFF2-40B4-BE49-F238E27FC236}">
              <a16:creationId xmlns="" xmlns:a16="http://schemas.microsoft.com/office/drawing/2014/main" id="{84B89F37-56EE-4E6E-B31E-2FE0E7F0DBB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03" name="47 CuadroTexto">
          <a:extLst>
            <a:ext uri="{FF2B5EF4-FFF2-40B4-BE49-F238E27FC236}">
              <a16:creationId xmlns="" xmlns:a16="http://schemas.microsoft.com/office/drawing/2014/main" id="{6AB70BC3-C16B-4D8D-ADE5-433E26A6B89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04" name="48 CuadroTexto">
          <a:extLst>
            <a:ext uri="{FF2B5EF4-FFF2-40B4-BE49-F238E27FC236}">
              <a16:creationId xmlns="" xmlns:a16="http://schemas.microsoft.com/office/drawing/2014/main" id="{1199DEF8-8686-47B8-86F9-AD100B2AB7E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05" name="49 CuadroTexto">
          <a:extLst>
            <a:ext uri="{FF2B5EF4-FFF2-40B4-BE49-F238E27FC236}">
              <a16:creationId xmlns="" xmlns:a16="http://schemas.microsoft.com/office/drawing/2014/main" id="{2786CC44-4BCA-4E80-987A-8A18EC66DEB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06" name="50 CuadroTexto">
          <a:extLst>
            <a:ext uri="{FF2B5EF4-FFF2-40B4-BE49-F238E27FC236}">
              <a16:creationId xmlns="" xmlns:a16="http://schemas.microsoft.com/office/drawing/2014/main" id="{F6B629FA-468F-4B5C-8B13-E605306C15A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07" name="51 CuadroTexto">
          <a:extLst>
            <a:ext uri="{FF2B5EF4-FFF2-40B4-BE49-F238E27FC236}">
              <a16:creationId xmlns="" xmlns:a16="http://schemas.microsoft.com/office/drawing/2014/main" id="{46B298A6-5ACA-4221-821D-6987B04EF7E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08" name="52 CuadroTexto">
          <a:extLst>
            <a:ext uri="{FF2B5EF4-FFF2-40B4-BE49-F238E27FC236}">
              <a16:creationId xmlns="" xmlns:a16="http://schemas.microsoft.com/office/drawing/2014/main" id="{59F6B1CE-51D3-4FF4-B1D0-E4FE0EEA0C0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09" name="53 CuadroTexto">
          <a:extLst>
            <a:ext uri="{FF2B5EF4-FFF2-40B4-BE49-F238E27FC236}">
              <a16:creationId xmlns="" xmlns:a16="http://schemas.microsoft.com/office/drawing/2014/main" id="{D125D89D-8A75-4386-B984-FA463620B1A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10" name="54 CuadroTexto">
          <a:extLst>
            <a:ext uri="{FF2B5EF4-FFF2-40B4-BE49-F238E27FC236}">
              <a16:creationId xmlns="" xmlns:a16="http://schemas.microsoft.com/office/drawing/2014/main" id="{0654DD60-E67F-4051-B285-580E400486E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11" name="55 CuadroTexto">
          <a:extLst>
            <a:ext uri="{FF2B5EF4-FFF2-40B4-BE49-F238E27FC236}">
              <a16:creationId xmlns="" xmlns:a16="http://schemas.microsoft.com/office/drawing/2014/main" id="{084A5711-D301-4C06-B0E9-4D07AE7685D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12" name="56 CuadroTexto">
          <a:extLst>
            <a:ext uri="{FF2B5EF4-FFF2-40B4-BE49-F238E27FC236}">
              <a16:creationId xmlns="" xmlns:a16="http://schemas.microsoft.com/office/drawing/2014/main" id="{50C1D76C-DB9B-49F2-B842-003BE12092D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13" name="57 CuadroTexto">
          <a:extLst>
            <a:ext uri="{FF2B5EF4-FFF2-40B4-BE49-F238E27FC236}">
              <a16:creationId xmlns="" xmlns:a16="http://schemas.microsoft.com/office/drawing/2014/main" id="{A2835681-8D51-437D-A531-004A619E682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14" name="58 CuadroTexto">
          <a:extLst>
            <a:ext uri="{FF2B5EF4-FFF2-40B4-BE49-F238E27FC236}">
              <a16:creationId xmlns="" xmlns:a16="http://schemas.microsoft.com/office/drawing/2014/main" id="{ED72CED6-57D9-47E3-9F23-26310D693B9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15" name="59 CuadroTexto">
          <a:extLst>
            <a:ext uri="{FF2B5EF4-FFF2-40B4-BE49-F238E27FC236}">
              <a16:creationId xmlns="" xmlns:a16="http://schemas.microsoft.com/office/drawing/2014/main" id="{C95871F3-1AEF-42BD-BD7E-80B35F07C19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16" name="60 CuadroTexto">
          <a:extLst>
            <a:ext uri="{FF2B5EF4-FFF2-40B4-BE49-F238E27FC236}">
              <a16:creationId xmlns="" xmlns:a16="http://schemas.microsoft.com/office/drawing/2014/main" id="{B8600E95-6090-4682-82B2-254B608315A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17" name="61 CuadroTexto">
          <a:extLst>
            <a:ext uri="{FF2B5EF4-FFF2-40B4-BE49-F238E27FC236}">
              <a16:creationId xmlns="" xmlns:a16="http://schemas.microsoft.com/office/drawing/2014/main" id="{EBBB4033-B2EA-48E7-A60C-D930E8D80C5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18" name="62 CuadroTexto">
          <a:extLst>
            <a:ext uri="{FF2B5EF4-FFF2-40B4-BE49-F238E27FC236}">
              <a16:creationId xmlns="" xmlns:a16="http://schemas.microsoft.com/office/drawing/2014/main" id="{42D11667-1DC2-49D1-926D-CCA4D944420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19" name="63 CuadroTexto">
          <a:extLst>
            <a:ext uri="{FF2B5EF4-FFF2-40B4-BE49-F238E27FC236}">
              <a16:creationId xmlns="" xmlns:a16="http://schemas.microsoft.com/office/drawing/2014/main" id="{77FEBED3-AB6E-4DC8-9163-97FD5A5F7CF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20" name="64 CuadroTexto">
          <a:extLst>
            <a:ext uri="{FF2B5EF4-FFF2-40B4-BE49-F238E27FC236}">
              <a16:creationId xmlns="" xmlns:a16="http://schemas.microsoft.com/office/drawing/2014/main" id="{BFC12672-504C-45C7-93FF-8061D45239A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21" name="65 CuadroTexto">
          <a:extLst>
            <a:ext uri="{FF2B5EF4-FFF2-40B4-BE49-F238E27FC236}">
              <a16:creationId xmlns="" xmlns:a16="http://schemas.microsoft.com/office/drawing/2014/main" id="{2420C388-598A-48F3-B668-19245D00A62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22" name="66 CuadroTexto">
          <a:extLst>
            <a:ext uri="{FF2B5EF4-FFF2-40B4-BE49-F238E27FC236}">
              <a16:creationId xmlns="" xmlns:a16="http://schemas.microsoft.com/office/drawing/2014/main" id="{F4DB326A-DCFE-4F9A-B6FB-380ACEB840C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23" name="67 CuadroTexto">
          <a:extLst>
            <a:ext uri="{FF2B5EF4-FFF2-40B4-BE49-F238E27FC236}">
              <a16:creationId xmlns="" xmlns:a16="http://schemas.microsoft.com/office/drawing/2014/main" id="{8854C8BB-908C-49F2-A2F6-5428BFA6B3D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24" name="68 CuadroTexto">
          <a:extLst>
            <a:ext uri="{FF2B5EF4-FFF2-40B4-BE49-F238E27FC236}">
              <a16:creationId xmlns="" xmlns:a16="http://schemas.microsoft.com/office/drawing/2014/main" id="{0F001495-FC51-45D0-B1E9-C646F791D93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25" name="69 CuadroTexto">
          <a:extLst>
            <a:ext uri="{FF2B5EF4-FFF2-40B4-BE49-F238E27FC236}">
              <a16:creationId xmlns="" xmlns:a16="http://schemas.microsoft.com/office/drawing/2014/main" id="{629D1E96-11C0-47C1-A00D-12E7A13F388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26" name="70 CuadroTexto">
          <a:extLst>
            <a:ext uri="{FF2B5EF4-FFF2-40B4-BE49-F238E27FC236}">
              <a16:creationId xmlns="" xmlns:a16="http://schemas.microsoft.com/office/drawing/2014/main" id="{70D580F5-E008-4B0C-BF80-FDFA6FBE3FC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27" name="71 CuadroTexto">
          <a:extLst>
            <a:ext uri="{FF2B5EF4-FFF2-40B4-BE49-F238E27FC236}">
              <a16:creationId xmlns="" xmlns:a16="http://schemas.microsoft.com/office/drawing/2014/main" id="{1B94E097-C3D8-4FDF-9FF8-A326F4EE496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28" name="72 CuadroTexto">
          <a:extLst>
            <a:ext uri="{FF2B5EF4-FFF2-40B4-BE49-F238E27FC236}">
              <a16:creationId xmlns="" xmlns:a16="http://schemas.microsoft.com/office/drawing/2014/main" id="{AB9397DC-4C82-4B31-99CF-DD71F3EF0BB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29" name="73 CuadroTexto">
          <a:extLst>
            <a:ext uri="{FF2B5EF4-FFF2-40B4-BE49-F238E27FC236}">
              <a16:creationId xmlns="" xmlns:a16="http://schemas.microsoft.com/office/drawing/2014/main" id="{25479828-3934-4000-BF48-3F0189F0C33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30" name="74 CuadroTexto">
          <a:extLst>
            <a:ext uri="{FF2B5EF4-FFF2-40B4-BE49-F238E27FC236}">
              <a16:creationId xmlns="" xmlns:a16="http://schemas.microsoft.com/office/drawing/2014/main" id="{A3DE9404-B68F-4D15-8ED8-47DEF048316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100</xdr:row>
      <xdr:rowOff>0</xdr:rowOff>
    </xdr:from>
    <xdr:ext cx="184731" cy="264560"/>
    <xdr:sp macro="" textlink="">
      <xdr:nvSpPr>
        <xdr:cNvPr id="2631" name="75 CuadroTexto">
          <a:extLst>
            <a:ext uri="{FF2B5EF4-FFF2-40B4-BE49-F238E27FC236}">
              <a16:creationId xmlns="" xmlns:a16="http://schemas.microsoft.com/office/drawing/2014/main" id="{7996E9D1-81F7-43F3-96D5-6AAF98959B3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32" name="3 CuadroTexto">
          <a:extLst>
            <a:ext uri="{FF2B5EF4-FFF2-40B4-BE49-F238E27FC236}">
              <a16:creationId xmlns="" xmlns:a16="http://schemas.microsoft.com/office/drawing/2014/main" id="{504AFAB0-491E-4DD3-B470-345270E0174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33" name="4 CuadroTexto">
          <a:extLst>
            <a:ext uri="{FF2B5EF4-FFF2-40B4-BE49-F238E27FC236}">
              <a16:creationId xmlns="" xmlns:a16="http://schemas.microsoft.com/office/drawing/2014/main" id="{EEF938B1-4F32-4AB5-8246-3C0F7286609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34" name="5 CuadroTexto">
          <a:extLst>
            <a:ext uri="{FF2B5EF4-FFF2-40B4-BE49-F238E27FC236}">
              <a16:creationId xmlns="" xmlns:a16="http://schemas.microsoft.com/office/drawing/2014/main" id="{A294BD8B-DA83-4875-92E0-EC77761257F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35" name="6 CuadroTexto">
          <a:extLst>
            <a:ext uri="{FF2B5EF4-FFF2-40B4-BE49-F238E27FC236}">
              <a16:creationId xmlns="" xmlns:a16="http://schemas.microsoft.com/office/drawing/2014/main" id="{C86004DE-1674-4BF4-848A-D501E1C4C38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36" name="7 CuadroTexto">
          <a:extLst>
            <a:ext uri="{FF2B5EF4-FFF2-40B4-BE49-F238E27FC236}">
              <a16:creationId xmlns="" xmlns:a16="http://schemas.microsoft.com/office/drawing/2014/main" id="{CB33289C-FED0-4361-ADD1-7B671E63DA7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37" name="8 CuadroTexto">
          <a:extLst>
            <a:ext uri="{FF2B5EF4-FFF2-40B4-BE49-F238E27FC236}">
              <a16:creationId xmlns="" xmlns:a16="http://schemas.microsoft.com/office/drawing/2014/main" id="{8C0BD08B-42F1-4B4F-B358-1FA8FBF0D15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38" name="9 CuadroTexto">
          <a:extLst>
            <a:ext uri="{FF2B5EF4-FFF2-40B4-BE49-F238E27FC236}">
              <a16:creationId xmlns="" xmlns:a16="http://schemas.microsoft.com/office/drawing/2014/main" id="{3F2E5DA5-ABE3-4000-BC53-8F27DB5A57E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39" name="10 CuadroTexto">
          <a:extLst>
            <a:ext uri="{FF2B5EF4-FFF2-40B4-BE49-F238E27FC236}">
              <a16:creationId xmlns="" xmlns:a16="http://schemas.microsoft.com/office/drawing/2014/main" id="{60B44762-84B7-40DF-B630-F6BE55A4DC4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40" name="11 CuadroTexto">
          <a:extLst>
            <a:ext uri="{FF2B5EF4-FFF2-40B4-BE49-F238E27FC236}">
              <a16:creationId xmlns="" xmlns:a16="http://schemas.microsoft.com/office/drawing/2014/main" id="{34A09D3B-25B8-4A49-A091-CB9CE3D71D6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41" name="12 CuadroTexto">
          <a:extLst>
            <a:ext uri="{FF2B5EF4-FFF2-40B4-BE49-F238E27FC236}">
              <a16:creationId xmlns="" xmlns:a16="http://schemas.microsoft.com/office/drawing/2014/main" id="{C1283E6D-54C0-4728-870D-AD6E417EFA9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42" name="13 CuadroTexto">
          <a:extLst>
            <a:ext uri="{FF2B5EF4-FFF2-40B4-BE49-F238E27FC236}">
              <a16:creationId xmlns="" xmlns:a16="http://schemas.microsoft.com/office/drawing/2014/main" id="{9A1C4BBA-FA18-41AD-9EB5-5A267171068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43" name="14 CuadroTexto">
          <a:extLst>
            <a:ext uri="{FF2B5EF4-FFF2-40B4-BE49-F238E27FC236}">
              <a16:creationId xmlns="" xmlns:a16="http://schemas.microsoft.com/office/drawing/2014/main" id="{71D9C317-E7F8-4997-9B00-597EC25D148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44" name="15 CuadroTexto">
          <a:extLst>
            <a:ext uri="{FF2B5EF4-FFF2-40B4-BE49-F238E27FC236}">
              <a16:creationId xmlns="" xmlns:a16="http://schemas.microsoft.com/office/drawing/2014/main" id="{136CCDD0-92AD-4698-B863-82E1F758BE0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45" name="16 CuadroTexto">
          <a:extLst>
            <a:ext uri="{FF2B5EF4-FFF2-40B4-BE49-F238E27FC236}">
              <a16:creationId xmlns="" xmlns:a16="http://schemas.microsoft.com/office/drawing/2014/main" id="{72715CC7-5C5A-4202-A951-040AFE7974F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46" name="17 CuadroTexto">
          <a:extLst>
            <a:ext uri="{FF2B5EF4-FFF2-40B4-BE49-F238E27FC236}">
              <a16:creationId xmlns="" xmlns:a16="http://schemas.microsoft.com/office/drawing/2014/main" id="{D38EC04A-B445-4157-80D9-7F12734A0EE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47" name="18 CuadroTexto">
          <a:extLst>
            <a:ext uri="{FF2B5EF4-FFF2-40B4-BE49-F238E27FC236}">
              <a16:creationId xmlns="" xmlns:a16="http://schemas.microsoft.com/office/drawing/2014/main" id="{60F09AA3-A84F-449E-8419-FC932D69999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48" name="19 CuadroTexto">
          <a:extLst>
            <a:ext uri="{FF2B5EF4-FFF2-40B4-BE49-F238E27FC236}">
              <a16:creationId xmlns="" xmlns:a16="http://schemas.microsoft.com/office/drawing/2014/main" id="{2C606CF3-E687-4D07-942E-721248FAC52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49" name="20 CuadroTexto">
          <a:extLst>
            <a:ext uri="{FF2B5EF4-FFF2-40B4-BE49-F238E27FC236}">
              <a16:creationId xmlns="" xmlns:a16="http://schemas.microsoft.com/office/drawing/2014/main" id="{A0A7C167-6876-43AE-94E3-D912AD9FFD6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50" name="21 CuadroTexto">
          <a:extLst>
            <a:ext uri="{FF2B5EF4-FFF2-40B4-BE49-F238E27FC236}">
              <a16:creationId xmlns="" xmlns:a16="http://schemas.microsoft.com/office/drawing/2014/main" id="{B18AF681-DE81-4C88-BA58-59A1C5FA8E4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51" name="22 CuadroTexto">
          <a:extLst>
            <a:ext uri="{FF2B5EF4-FFF2-40B4-BE49-F238E27FC236}">
              <a16:creationId xmlns="" xmlns:a16="http://schemas.microsoft.com/office/drawing/2014/main" id="{3C0E6A13-81C1-4A20-B718-6DF5A720D8F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52" name="23 CuadroTexto">
          <a:extLst>
            <a:ext uri="{FF2B5EF4-FFF2-40B4-BE49-F238E27FC236}">
              <a16:creationId xmlns="" xmlns:a16="http://schemas.microsoft.com/office/drawing/2014/main" id="{B041A522-429F-4A22-AE15-B14C4BE7332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53" name="24 CuadroTexto">
          <a:extLst>
            <a:ext uri="{FF2B5EF4-FFF2-40B4-BE49-F238E27FC236}">
              <a16:creationId xmlns="" xmlns:a16="http://schemas.microsoft.com/office/drawing/2014/main" id="{5AA4A825-9EC0-456E-9479-F463915FE4B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54" name="25 CuadroTexto">
          <a:extLst>
            <a:ext uri="{FF2B5EF4-FFF2-40B4-BE49-F238E27FC236}">
              <a16:creationId xmlns="" xmlns:a16="http://schemas.microsoft.com/office/drawing/2014/main" id="{6D6D7763-CD92-4008-AC22-785850CC7D8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55" name="26 CuadroTexto">
          <a:extLst>
            <a:ext uri="{FF2B5EF4-FFF2-40B4-BE49-F238E27FC236}">
              <a16:creationId xmlns="" xmlns:a16="http://schemas.microsoft.com/office/drawing/2014/main" id="{45AF4BC3-D207-4549-A3F6-EC01B0A9B3E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56" name="27 CuadroTexto">
          <a:extLst>
            <a:ext uri="{FF2B5EF4-FFF2-40B4-BE49-F238E27FC236}">
              <a16:creationId xmlns="" xmlns:a16="http://schemas.microsoft.com/office/drawing/2014/main" id="{C23B93FB-0990-4D48-9606-FEF1EA81DE1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57" name="28 CuadroTexto">
          <a:extLst>
            <a:ext uri="{FF2B5EF4-FFF2-40B4-BE49-F238E27FC236}">
              <a16:creationId xmlns="" xmlns:a16="http://schemas.microsoft.com/office/drawing/2014/main" id="{18D534C8-3AB5-47C8-8AB3-49F317C1BC1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58" name="29 CuadroTexto">
          <a:extLst>
            <a:ext uri="{FF2B5EF4-FFF2-40B4-BE49-F238E27FC236}">
              <a16:creationId xmlns="" xmlns:a16="http://schemas.microsoft.com/office/drawing/2014/main" id="{5B84C5BF-D59B-41B0-A396-77316193C1B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59" name="30 CuadroTexto">
          <a:extLst>
            <a:ext uri="{FF2B5EF4-FFF2-40B4-BE49-F238E27FC236}">
              <a16:creationId xmlns="" xmlns:a16="http://schemas.microsoft.com/office/drawing/2014/main" id="{43E3684D-0E07-45B4-837F-FED26039322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60" name="31 CuadroTexto">
          <a:extLst>
            <a:ext uri="{FF2B5EF4-FFF2-40B4-BE49-F238E27FC236}">
              <a16:creationId xmlns="" xmlns:a16="http://schemas.microsoft.com/office/drawing/2014/main" id="{11ED8F20-C0AD-4BE3-A054-EF6DF2086BB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61" name="32 CuadroTexto">
          <a:extLst>
            <a:ext uri="{FF2B5EF4-FFF2-40B4-BE49-F238E27FC236}">
              <a16:creationId xmlns="" xmlns:a16="http://schemas.microsoft.com/office/drawing/2014/main" id="{D5DF40C7-DE52-4AD8-84E3-693E546FB51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62" name="33 CuadroTexto">
          <a:extLst>
            <a:ext uri="{FF2B5EF4-FFF2-40B4-BE49-F238E27FC236}">
              <a16:creationId xmlns="" xmlns:a16="http://schemas.microsoft.com/office/drawing/2014/main" id="{91E91A5E-73DD-428A-AA35-7A098DC1FEE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63" name="34 CuadroTexto">
          <a:extLst>
            <a:ext uri="{FF2B5EF4-FFF2-40B4-BE49-F238E27FC236}">
              <a16:creationId xmlns="" xmlns:a16="http://schemas.microsoft.com/office/drawing/2014/main" id="{31F72656-47D5-4DE9-A5D6-6E5577EFD41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64" name="35 CuadroTexto">
          <a:extLst>
            <a:ext uri="{FF2B5EF4-FFF2-40B4-BE49-F238E27FC236}">
              <a16:creationId xmlns="" xmlns:a16="http://schemas.microsoft.com/office/drawing/2014/main" id="{B3A6A4C1-0880-4C74-BFFE-FE0A86A72A2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65" name="36 CuadroTexto">
          <a:extLst>
            <a:ext uri="{FF2B5EF4-FFF2-40B4-BE49-F238E27FC236}">
              <a16:creationId xmlns="" xmlns:a16="http://schemas.microsoft.com/office/drawing/2014/main" id="{76C1E424-87CD-44E6-9C04-D578263B2BF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66" name="37 CuadroTexto">
          <a:extLst>
            <a:ext uri="{FF2B5EF4-FFF2-40B4-BE49-F238E27FC236}">
              <a16:creationId xmlns="" xmlns:a16="http://schemas.microsoft.com/office/drawing/2014/main" id="{E1B0B242-44FB-4AD5-AA6F-F794D6902F9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67" name="38 CuadroTexto">
          <a:extLst>
            <a:ext uri="{FF2B5EF4-FFF2-40B4-BE49-F238E27FC236}">
              <a16:creationId xmlns="" xmlns:a16="http://schemas.microsoft.com/office/drawing/2014/main" id="{040714BD-9B72-483F-AB5F-9B53CF0A6EA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68" name="39 CuadroTexto">
          <a:extLst>
            <a:ext uri="{FF2B5EF4-FFF2-40B4-BE49-F238E27FC236}">
              <a16:creationId xmlns="" xmlns:a16="http://schemas.microsoft.com/office/drawing/2014/main" id="{6AC04B8D-BB97-40FC-A565-434E12F72EF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69" name="40 CuadroTexto">
          <a:extLst>
            <a:ext uri="{FF2B5EF4-FFF2-40B4-BE49-F238E27FC236}">
              <a16:creationId xmlns="" xmlns:a16="http://schemas.microsoft.com/office/drawing/2014/main" id="{44736403-5088-47A7-9947-78435FCCE1F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70" name="41 CuadroTexto">
          <a:extLst>
            <a:ext uri="{FF2B5EF4-FFF2-40B4-BE49-F238E27FC236}">
              <a16:creationId xmlns="" xmlns:a16="http://schemas.microsoft.com/office/drawing/2014/main" id="{D91EC1EE-11C4-43E5-BF4B-30FFEA0B3C0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71" name="42 CuadroTexto">
          <a:extLst>
            <a:ext uri="{FF2B5EF4-FFF2-40B4-BE49-F238E27FC236}">
              <a16:creationId xmlns="" xmlns:a16="http://schemas.microsoft.com/office/drawing/2014/main" id="{209562EB-84E3-4663-BF39-77F485E44E9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72" name="43 CuadroTexto">
          <a:extLst>
            <a:ext uri="{FF2B5EF4-FFF2-40B4-BE49-F238E27FC236}">
              <a16:creationId xmlns="" xmlns:a16="http://schemas.microsoft.com/office/drawing/2014/main" id="{B0E47947-B424-4CA8-A055-3A27994E2A4D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73" name="44 CuadroTexto">
          <a:extLst>
            <a:ext uri="{FF2B5EF4-FFF2-40B4-BE49-F238E27FC236}">
              <a16:creationId xmlns="" xmlns:a16="http://schemas.microsoft.com/office/drawing/2014/main" id="{1DD27EAC-4E20-4C42-BC68-87527CB49DD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74" name="45 CuadroTexto">
          <a:extLst>
            <a:ext uri="{FF2B5EF4-FFF2-40B4-BE49-F238E27FC236}">
              <a16:creationId xmlns="" xmlns:a16="http://schemas.microsoft.com/office/drawing/2014/main" id="{C8C69C4D-734D-450E-92AC-0F15DB5C47C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75" name="46 CuadroTexto">
          <a:extLst>
            <a:ext uri="{FF2B5EF4-FFF2-40B4-BE49-F238E27FC236}">
              <a16:creationId xmlns="" xmlns:a16="http://schemas.microsoft.com/office/drawing/2014/main" id="{F1CFDACF-03E9-4C54-9202-5A296FD6503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76" name="47 CuadroTexto">
          <a:extLst>
            <a:ext uri="{FF2B5EF4-FFF2-40B4-BE49-F238E27FC236}">
              <a16:creationId xmlns="" xmlns:a16="http://schemas.microsoft.com/office/drawing/2014/main" id="{D34763C3-01EF-496C-9109-4452C68C71A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77" name="48 CuadroTexto">
          <a:extLst>
            <a:ext uri="{FF2B5EF4-FFF2-40B4-BE49-F238E27FC236}">
              <a16:creationId xmlns="" xmlns:a16="http://schemas.microsoft.com/office/drawing/2014/main" id="{79694973-9CF8-4A4B-8BCF-E378FDEE862F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78" name="49 CuadroTexto">
          <a:extLst>
            <a:ext uri="{FF2B5EF4-FFF2-40B4-BE49-F238E27FC236}">
              <a16:creationId xmlns="" xmlns:a16="http://schemas.microsoft.com/office/drawing/2014/main" id="{87E253DE-EDCA-477D-9E72-E98C2DE9AB8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79" name="50 CuadroTexto">
          <a:extLst>
            <a:ext uri="{FF2B5EF4-FFF2-40B4-BE49-F238E27FC236}">
              <a16:creationId xmlns="" xmlns:a16="http://schemas.microsoft.com/office/drawing/2014/main" id="{AFAAEDED-304A-48D1-8BAE-1ED8D5A3D0B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80" name="51 CuadroTexto">
          <a:extLst>
            <a:ext uri="{FF2B5EF4-FFF2-40B4-BE49-F238E27FC236}">
              <a16:creationId xmlns="" xmlns:a16="http://schemas.microsoft.com/office/drawing/2014/main" id="{A27C60AB-0DE9-42A4-A310-2F7D675505D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81" name="52 CuadroTexto">
          <a:extLst>
            <a:ext uri="{FF2B5EF4-FFF2-40B4-BE49-F238E27FC236}">
              <a16:creationId xmlns="" xmlns:a16="http://schemas.microsoft.com/office/drawing/2014/main" id="{C6F51F32-F8DC-4896-AE16-2CF2C107B37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82" name="53 CuadroTexto">
          <a:extLst>
            <a:ext uri="{FF2B5EF4-FFF2-40B4-BE49-F238E27FC236}">
              <a16:creationId xmlns="" xmlns:a16="http://schemas.microsoft.com/office/drawing/2014/main" id="{D7F79F23-6C56-446E-ABAC-CEB4D44D2F05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83" name="54 CuadroTexto">
          <a:extLst>
            <a:ext uri="{FF2B5EF4-FFF2-40B4-BE49-F238E27FC236}">
              <a16:creationId xmlns="" xmlns:a16="http://schemas.microsoft.com/office/drawing/2014/main" id="{D143D3FF-576F-4D36-9FE2-DAEF8C32524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84" name="55 CuadroTexto">
          <a:extLst>
            <a:ext uri="{FF2B5EF4-FFF2-40B4-BE49-F238E27FC236}">
              <a16:creationId xmlns="" xmlns:a16="http://schemas.microsoft.com/office/drawing/2014/main" id="{382A8F8B-43E8-4BAE-98B9-E5890FC9BD6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85" name="56 CuadroTexto">
          <a:extLst>
            <a:ext uri="{FF2B5EF4-FFF2-40B4-BE49-F238E27FC236}">
              <a16:creationId xmlns="" xmlns:a16="http://schemas.microsoft.com/office/drawing/2014/main" id="{CECF7233-CF84-427F-A7CA-7AE835B8F59A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86" name="57 CuadroTexto">
          <a:extLst>
            <a:ext uri="{FF2B5EF4-FFF2-40B4-BE49-F238E27FC236}">
              <a16:creationId xmlns="" xmlns:a16="http://schemas.microsoft.com/office/drawing/2014/main" id="{58FD4811-0C5A-4EDC-8E79-E3B4C4169FD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87" name="58 CuadroTexto">
          <a:extLst>
            <a:ext uri="{FF2B5EF4-FFF2-40B4-BE49-F238E27FC236}">
              <a16:creationId xmlns="" xmlns:a16="http://schemas.microsoft.com/office/drawing/2014/main" id="{4C89D82C-95C5-4014-BCD6-BE3642115E31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88" name="59 CuadroTexto">
          <a:extLst>
            <a:ext uri="{FF2B5EF4-FFF2-40B4-BE49-F238E27FC236}">
              <a16:creationId xmlns="" xmlns:a16="http://schemas.microsoft.com/office/drawing/2014/main" id="{7A1181EE-0007-4312-B244-4599C1CB1FB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89" name="60 CuadroTexto">
          <a:extLst>
            <a:ext uri="{FF2B5EF4-FFF2-40B4-BE49-F238E27FC236}">
              <a16:creationId xmlns="" xmlns:a16="http://schemas.microsoft.com/office/drawing/2014/main" id="{8081D948-E639-4589-A471-D5859C31519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90" name="61 CuadroTexto">
          <a:extLst>
            <a:ext uri="{FF2B5EF4-FFF2-40B4-BE49-F238E27FC236}">
              <a16:creationId xmlns="" xmlns:a16="http://schemas.microsoft.com/office/drawing/2014/main" id="{30791603-D816-4A94-8ECC-B5FDFD8B040E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91" name="62 CuadroTexto">
          <a:extLst>
            <a:ext uri="{FF2B5EF4-FFF2-40B4-BE49-F238E27FC236}">
              <a16:creationId xmlns="" xmlns:a16="http://schemas.microsoft.com/office/drawing/2014/main" id="{32C43ACA-711E-4979-9271-1EFC9382537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92" name="63 CuadroTexto">
          <a:extLst>
            <a:ext uri="{FF2B5EF4-FFF2-40B4-BE49-F238E27FC236}">
              <a16:creationId xmlns="" xmlns:a16="http://schemas.microsoft.com/office/drawing/2014/main" id="{6D403E28-E022-4866-A083-20187EF6D608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93" name="64 CuadroTexto">
          <a:extLst>
            <a:ext uri="{FF2B5EF4-FFF2-40B4-BE49-F238E27FC236}">
              <a16:creationId xmlns="" xmlns:a16="http://schemas.microsoft.com/office/drawing/2014/main" id="{D8C0C2CA-1EA0-489D-B22C-33AE171A2277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94" name="65 CuadroTexto">
          <a:extLst>
            <a:ext uri="{FF2B5EF4-FFF2-40B4-BE49-F238E27FC236}">
              <a16:creationId xmlns="" xmlns:a16="http://schemas.microsoft.com/office/drawing/2014/main" id="{C86666E6-808F-4CE6-9CD0-FC8CDE162AE4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95" name="66 CuadroTexto">
          <a:extLst>
            <a:ext uri="{FF2B5EF4-FFF2-40B4-BE49-F238E27FC236}">
              <a16:creationId xmlns="" xmlns:a16="http://schemas.microsoft.com/office/drawing/2014/main" id="{27705890-F410-4655-93A3-51C2F30CC51C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96" name="67 CuadroTexto">
          <a:extLst>
            <a:ext uri="{FF2B5EF4-FFF2-40B4-BE49-F238E27FC236}">
              <a16:creationId xmlns="" xmlns:a16="http://schemas.microsoft.com/office/drawing/2014/main" id="{7B672610-5EA3-4879-AE80-0851C2A8E313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97" name="68 CuadroTexto">
          <a:extLst>
            <a:ext uri="{FF2B5EF4-FFF2-40B4-BE49-F238E27FC236}">
              <a16:creationId xmlns="" xmlns:a16="http://schemas.microsoft.com/office/drawing/2014/main" id="{9F05B230-3F42-4697-A89B-33704025930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98" name="69 CuadroTexto">
          <a:extLst>
            <a:ext uri="{FF2B5EF4-FFF2-40B4-BE49-F238E27FC236}">
              <a16:creationId xmlns="" xmlns:a16="http://schemas.microsoft.com/office/drawing/2014/main" id="{4FC69991-9A5D-447C-BE84-E9ACA54608A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699" name="70 CuadroTexto">
          <a:extLst>
            <a:ext uri="{FF2B5EF4-FFF2-40B4-BE49-F238E27FC236}">
              <a16:creationId xmlns="" xmlns:a16="http://schemas.microsoft.com/office/drawing/2014/main" id="{D05D3315-C751-44DD-B0F3-E7A8C1CA337B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700" name="71 CuadroTexto">
          <a:extLst>
            <a:ext uri="{FF2B5EF4-FFF2-40B4-BE49-F238E27FC236}">
              <a16:creationId xmlns="" xmlns:a16="http://schemas.microsoft.com/office/drawing/2014/main" id="{4CBC87C5-1E02-4EFA-95BB-E376F19BFE76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701" name="72 CuadroTexto">
          <a:extLst>
            <a:ext uri="{FF2B5EF4-FFF2-40B4-BE49-F238E27FC236}">
              <a16:creationId xmlns="" xmlns:a16="http://schemas.microsoft.com/office/drawing/2014/main" id="{F26C2358-2C10-4642-91F4-0073D09B68A2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702" name="73 CuadroTexto">
          <a:extLst>
            <a:ext uri="{FF2B5EF4-FFF2-40B4-BE49-F238E27FC236}">
              <a16:creationId xmlns="" xmlns:a16="http://schemas.microsoft.com/office/drawing/2014/main" id="{A3BFADA7-FB35-4B9F-BA36-EFD4A54A8939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703" name="74 CuadroTexto">
          <a:extLst>
            <a:ext uri="{FF2B5EF4-FFF2-40B4-BE49-F238E27FC236}">
              <a16:creationId xmlns="" xmlns:a16="http://schemas.microsoft.com/office/drawing/2014/main" id="{CEE7B2A0-7167-4077-A5EA-8B1763CB7DC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101</xdr:row>
      <xdr:rowOff>0</xdr:rowOff>
    </xdr:from>
    <xdr:ext cx="184731" cy="264560"/>
    <xdr:sp macro="" textlink="">
      <xdr:nvSpPr>
        <xdr:cNvPr id="2704" name="75 CuadroTexto">
          <a:extLst>
            <a:ext uri="{FF2B5EF4-FFF2-40B4-BE49-F238E27FC236}">
              <a16:creationId xmlns="" xmlns:a16="http://schemas.microsoft.com/office/drawing/2014/main" id="{3609AF19-E628-45ED-9935-5434C50B1300}"/>
            </a:ext>
          </a:extLst>
        </xdr:cNvPr>
        <xdr:cNvSpPr txBox="1"/>
      </xdr:nvSpPr>
      <xdr:spPr>
        <a:xfrm>
          <a:off x="3164052" y="26407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05" name="3 CuadroTexto">
          <a:extLst>
            <a:ext uri="{FF2B5EF4-FFF2-40B4-BE49-F238E27FC236}">
              <a16:creationId xmlns="" xmlns:a16="http://schemas.microsoft.com/office/drawing/2014/main" id="{B67C93FE-C42D-4555-A248-6E5D5E9294B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06" name="4 CuadroTexto">
          <a:extLst>
            <a:ext uri="{FF2B5EF4-FFF2-40B4-BE49-F238E27FC236}">
              <a16:creationId xmlns="" xmlns:a16="http://schemas.microsoft.com/office/drawing/2014/main" id="{D90DAD2D-54C2-419E-9E1F-CB1919243AF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07" name="5 CuadroTexto">
          <a:extLst>
            <a:ext uri="{FF2B5EF4-FFF2-40B4-BE49-F238E27FC236}">
              <a16:creationId xmlns="" xmlns:a16="http://schemas.microsoft.com/office/drawing/2014/main" id="{49D08430-E0B9-42A6-9743-9FEFA81E01F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08" name="6 CuadroTexto">
          <a:extLst>
            <a:ext uri="{FF2B5EF4-FFF2-40B4-BE49-F238E27FC236}">
              <a16:creationId xmlns="" xmlns:a16="http://schemas.microsoft.com/office/drawing/2014/main" id="{D5C55A07-658A-4EC1-A391-7384EF11A2C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09" name="7 CuadroTexto">
          <a:extLst>
            <a:ext uri="{FF2B5EF4-FFF2-40B4-BE49-F238E27FC236}">
              <a16:creationId xmlns="" xmlns:a16="http://schemas.microsoft.com/office/drawing/2014/main" id="{A12B4747-58A0-4A7F-92E6-AAF311EC538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10" name="8 CuadroTexto">
          <a:extLst>
            <a:ext uri="{FF2B5EF4-FFF2-40B4-BE49-F238E27FC236}">
              <a16:creationId xmlns="" xmlns:a16="http://schemas.microsoft.com/office/drawing/2014/main" id="{26E4D87A-8C96-4F34-9B81-4F9D85D2FC3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11" name="9 CuadroTexto">
          <a:extLst>
            <a:ext uri="{FF2B5EF4-FFF2-40B4-BE49-F238E27FC236}">
              <a16:creationId xmlns="" xmlns:a16="http://schemas.microsoft.com/office/drawing/2014/main" id="{1916C5AC-0905-49BF-A2C8-683FDECAAEA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12" name="10 CuadroTexto">
          <a:extLst>
            <a:ext uri="{FF2B5EF4-FFF2-40B4-BE49-F238E27FC236}">
              <a16:creationId xmlns="" xmlns:a16="http://schemas.microsoft.com/office/drawing/2014/main" id="{D09FEC5F-F3C3-4706-94D6-373F60BD57E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13" name="11 CuadroTexto">
          <a:extLst>
            <a:ext uri="{FF2B5EF4-FFF2-40B4-BE49-F238E27FC236}">
              <a16:creationId xmlns="" xmlns:a16="http://schemas.microsoft.com/office/drawing/2014/main" id="{0F0001A3-1A12-4005-A84C-26AA7484C33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14" name="12 CuadroTexto">
          <a:extLst>
            <a:ext uri="{FF2B5EF4-FFF2-40B4-BE49-F238E27FC236}">
              <a16:creationId xmlns="" xmlns:a16="http://schemas.microsoft.com/office/drawing/2014/main" id="{5B2DBA24-3FDC-42E1-BE87-78C0E8E813D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15" name="13 CuadroTexto">
          <a:extLst>
            <a:ext uri="{FF2B5EF4-FFF2-40B4-BE49-F238E27FC236}">
              <a16:creationId xmlns="" xmlns:a16="http://schemas.microsoft.com/office/drawing/2014/main" id="{4A9993E1-7FBA-41A4-BB40-5943387FD6D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16" name="14 CuadroTexto">
          <a:extLst>
            <a:ext uri="{FF2B5EF4-FFF2-40B4-BE49-F238E27FC236}">
              <a16:creationId xmlns="" xmlns:a16="http://schemas.microsoft.com/office/drawing/2014/main" id="{898B8F81-8A4A-4142-8E95-3972AF4F86F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17" name="15 CuadroTexto">
          <a:extLst>
            <a:ext uri="{FF2B5EF4-FFF2-40B4-BE49-F238E27FC236}">
              <a16:creationId xmlns="" xmlns:a16="http://schemas.microsoft.com/office/drawing/2014/main" id="{B6F7030D-10F0-4566-A2CD-F541BD4E098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18" name="16 CuadroTexto">
          <a:extLst>
            <a:ext uri="{FF2B5EF4-FFF2-40B4-BE49-F238E27FC236}">
              <a16:creationId xmlns="" xmlns:a16="http://schemas.microsoft.com/office/drawing/2014/main" id="{DCA05D78-92B9-45D0-B88E-8CF66A0FE72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19" name="17 CuadroTexto">
          <a:extLst>
            <a:ext uri="{FF2B5EF4-FFF2-40B4-BE49-F238E27FC236}">
              <a16:creationId xmlns="" xmlns:a16="http://schemas.microsoft.com/office/drawing/2014/main" id="{19ED29A6-0AD1-48F0-823C-55FD467338F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20" name="18 CuadroTexto">
          <a:extLst>
            <a:ext uri="{FF2B5EF4-FFF2-40B4-BE49-F238E27FC236}">
              <a16:creationId xmlns="" xmlns:a16="http://schemas.microsoft.com/office/drawing/2014/main" id="{9D2EAC53-AFE1-4736-860F-79068D24CA3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21" name="19 CuadroTexto">
          <a:extLst>
            <a:ext uri="{FF2B5EF4-FFF2-40B4-BE49-F238E27FC236}">
              <a16:creationId xmlns="" xmlns:a16="http://schemas.microsoft.com/office/drawing/2014/main" id="{45AC2D35-4708-468B-BB0A-103F8A1B5DD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22" name="20 CuadroTexto">
          <a:extLst>
            <a:ext uri="{FF2B5EF4-FFF2-40B4-BE49-F238E27FC236}">
              <a16:creationId xmlns="" xmlns:a16="http://schemas.microsoft.com/office/drawing/2014/main" id="{DF2CAFF9-C78F-4106-82A7-8729E0DA5F4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23" name="21 CuadroTexto">
          <a:extLst>
            <a:ext uri="{FF2B5EF4-FFF2-40B4-BE49-F238E27FC236}">
              <a16:creationId xmlns="" xmlns:a16="http://schemas.microsoft.com/office/drawing/2014/main" id="{8B1B0D25-B6DD-4412-BD18-04CEA4CCC9C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24" name="22 CuadroTexto">
          <a:extLst>
            <a:ext uri="{FF2B5EF4-FFF2-40B4-BE49-F238E27FC236}">
              <a16:creationId xmlns="" xmlns:a16="http://schemas.microsoft.com/office/drawing/2014/main" id="{22C7BAC4-65A7-49B5-8E1B-77CA36FCD06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25" name="23 CuadroTexto">
          <a:extLst>
            <a:ext uri="{FF2B5EF4-FFF2-40B4-BE49-F238E27FC236}">
              <a16:creationId xmlns="" xmlns:a16="http://schemas.microsoft.com/office/drawing/2014/main" id="{612198DA-D5BA-4F63-A868-E141ABC704C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26" name="24 CuadroTexto">
          <a:extLst>
            <a:ext uri="{FF2B5EF4-FFF2-40B4-BE49-F238E27FC236}">
              <a16:creationId xmlns="" xmlns:a16="http://schemas.microsoft.com/office/drawing/2014/main" id="{900DEC16-01AE-4D92-87E5-32B990C4265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27" name="25 CuadroTexto">
          <a:extLst>
            <a:ext uri="{FF2B5EF4-FFF2-40B4-BE49-F238E27FC236}">
              <a16:creationId xmlns="" xmlns:a16="http://schemas.microsoft.com/office/drawing/2014/main" id="{EC0DC911-4342-44AE-A8D6-9122683FBDF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28" name="26 CuadroTexto">
          <a:extLst>
            <a:ext uri="{FF2B5EF4-FFF2-40B4-BE49-F238E27FC236}">
              <a16:creationId xmlns="" xmlns:a16="http://schemas.microsoft.com/office/drawing/2014/main" id="{CD6245B2-50BE-485B-9F31-8A1D357A6D8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29" name="27 CuadroTexto">
          <a:extLst>
            <a:ext uri="{FF2B5EF4-FFF2-40B4-BE49-F238E27FC236}">
              <a16:creationId xmlns="" xmlns:a16="http://schemas.microsoft.com/office/drawing/2014/main" id="{55BAF0C5-F937-461C-8837-AB65FCEF490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30" name="28 CuadroTexto">
          <a:extLst>
            <a:ext uri="{FF2B5EF4-FFF2-40B4-BE49-F238E27FC236}">
              <a16:creationId xmlns="" xmlns:a16="http://schemas.microsoft.com/office/drawing/2014/main" id="{C4B0BD9C-C96F-49A1-83C3-F541416DDFC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31" name="29 CuadroTexto">
          <a:extLst>
            <a:ext uri="{FF2B5EF4-FFF2-40B4-BE49-F238E27FC236}">
              <a16:creationId xmlns="" xmlns:a16="http://schemas.microsoft.com/office/drawing/2014/main" id="{2515F0B3-C9B2-40E3-85DC-00A887A3574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32" name="30 CuadroTexto">
          <a:extLst>
            <a:ext uri="{FF2B5EF4-FFF2-40B4-BE49-F238E27FC236}">
              <a16:creationId xmlns="" xmlns:a16="http://schemas.microsoft.com/office/drawing/2014/main" id="{1A0B5AAE-8B99-4FBE-BAE1-EFD0B2216A7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33" name="31 CuadroTexto">
          <a:extLst>
            <a:ext uri="{FF2B5EF4-FFF2-40B4-BE49-F238E27FC236}">
              <a16:creationId xmlns="" xmlns:a16="http://schemas.microsoft.com/office/drawing/2014/main" id="{FBA64298-F7D1-42EC-81CE-D845D7C9173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34" name="32 CuadroTexto">
          <a:extLst>
            <a:ext uri="{FF2B5EF4-FFF2-40B4-BE49-F238E27FC236}">
              <a16:creationId xmlns="" xmlns:a16="http://schemas.microsoft.com/office/drawing/2014/main" id="{D11D2FE1-7183-4999-BC49-B64CC0D9CEF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35" name="33 CuadroTexto">
          <a:extLst>
            <a:ext uri="{FF2B5EF4-FFF2-40B4-BE49-F238E27FC236}">
              <a16:creationId xmlns="" xmlns:a16="http://schemas.microsoft.com/office/drawing/2014/main" id="{1F1CE7DD-A657-4025-9EB7-152567B81B7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36" name="34 CuadroTexto">
          <a:extLst>
            <a:ext uri="{FF2B5EF4-FFF2-40B4-BE49-F238E27FC236}">
              <a16:creationId xmlns="" xmlns:a16="http://schemas.microsoft.com/office/drawing/2014/main" id="{3467F34B-0D70-4AA8-A0EB-18BE1241323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37" name="35 CuadroTexto">
          <a:extLst>
            <a:ext uri="{FF2B5EF4-FFF2-40B4-BE49-F238E27FC236}">
              <a16:creationId xmlns="" xmlns:a16="http://schemas.microsoft.com/office/drawing/2014/main" id="{607DE038-ED3B-4029-AF58-4DF80DB07DD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38" name="36 CuadroTexto">
          <a:extLst>
            <a:ext uri="{FF2B5EF4-FFF2-40B4-BE49-F238E27FC236}">
              <a16:creationId xmlns="" xmlns:a16="http://schemas.microsoft.com/office/drawing/2014/main" id="{50C9EB3E-CF1C-4AC3-AD68-23D527E9A35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39" name="37 CuadroTexto">
          <a:extLst>
            <a:ext uri="{FF2B5EF4-FFF2-40B4-BE49-F238E27FC236}">
              <a16:creationId xmlns="" xmlns:a16="http://schemas.microsoft.com/office/drawing/2014/main" id="{AAFE3DC5-5A47-4425-8B9D-0D59EFE2426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40" name="38 CuadroTexto">
          <a:extLst>
            <a:ext uri="{FF2B5EF4-FFF2-40B4-BE49-F238E27FC236}">
              <a16:creationId xmlns="" xmlns:a16="http://schemas.microsoft.com/office/drawing/2014/main" id="{3B392B1F-162F-4C54-94BE-D394437CE53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41" name="39 CuadroTexto">
          <a:extLst>
            <a:ext uri="{FF2B5EF4-FFF2-40B4-BE49-F238E27FC236}">
              <a16:creationId xmlns="" xmlns:a16="http://schemas.microsoft.com/office/drawing/2014/main" id="{218A3EEB-0BEE-4DD0-84A1-5D385C09F31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42" name="40 CuadroTexto">
          <a:extLst>
            <a:ext uri="{FF2B5EF4-FFF2-40B4-BE49-F238E27FC236}">
              <a16:creationId xmlns="" xmlns:a16="http://schemas.microsoft.com/office/drawing/2014/main" id="{AB4D064C-EF39-4732-BCA3-FEE10E03C7D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43" name="41 CuadroTexto">
          <a:extLst>
            <a:ext uri="{FF2B5EF4-FFF2-40B4-BE49-F238E27FC236}">
              <a16:creationId xmlns="" xmlns:a16="http://schemas.microsoft.com/office/drawing/2014/main" id="{2194EBCF-D7CF-4592-BBF2-97AF112E006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44" name="42 CuadroTexto">
          <a:extLst>
            <a:ext uri="{FF2B5EF4-FFF2-40B4-BE49-F238E27FC236}">
              <a16:creationId xmlns="" xmlns:a16="http://schemas.microsoft.com/office/drawing/2014/main" id="{DB8591C0-3833-487A-8D49-B36D09D49DC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45" name="43 CuadroTexto">
          <a:extLst>
            <a:ext uri="{FF2B5EF4-FFF2-40B4-BE49-F238E27FC236}">
              <a16:creationId xmlns="" xmlns:a16="http://schemas.microsoft.com/office/drawing/2014/main" id="{A6BFE7C5-B6B5-4D5B-AC4F-0B7F24FDF3B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46" name="44 CuadroTexto">
          <a:extLst>
            <a:ext uri="{FF2B5EF4-FFF2-40B4-BE49-F238E27FC236}">
              <a16:creationId xmlns="" xmlns:a16="http://schemas.microsoft.com/office/drawing/2014/main" id="{D5AD648A-2696-400D-BB30-BF16A5D5E24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47" name="45 CuadroTexto">
          <a:extLst>
            <a:ext uri="{FF2B5EF4-FFF2-40B4-BE49-F238E27FC236}">
              <a16:creationId xmlns="" xmlns:a16="http://schemas.microsoft.com/office/drawing/2014/main" id="{F2D00DE5-D4E0-467E-8865-DE2F408FC74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48" name="46 CuadroTexto">
          <a:extLst>
            <a:ext uri="{FF2B5EF4-FFF2-40B4-BE49-F238E27FC236}">
              <a16:creationId xmlns="" xmlns:a16="http://schemas.microsoft.com/office/drawing/2014/main" id="{CB5C6FEB-8499-41D0-BA94-611AB8A0B20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49" name="47 CuadroTexto">
          <a:extLst>
            <a:ext uri="{FF2B5EF4-FFF2-40B4-BE49-F238E27FC236}">
              <a16:creationId xmlns="" xmlns:a16="http://schemas.microsoft.com/office/drawing/2014/main" id="{16E55D2D-3502-4651-862C-1667F047F46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50" name="48 CuadroTexto">
          <a:extLst>
            <a:ext uri="{FF2B5EF4-FFF2-40B4-BE49-F238E27FC236}">
              <a16:creationId xmlns="" xmlns:a16="http://schemas.microsoft.com/office/drawing/2014/main" id="{05BF6838-50ED-4D00-8EBD-DBF6FEBA7CB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51" name="49 CuadroTexto">
          <a:extLst>
            <a:ext uri="{FF2B5EF4-FFF2-40B4-BE49-F238E27FC236}">
              <a16:creationId xmlns="" xmlns:a16="http://schemas.microsoft.com/office/drawing/2014/main" id="{C89EC74F-B1CD-4071-A5D7-0D94D02830E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52" name="50 CuadroTexto">
          <a:extLst>
            <a:ext uri="{FF2B5EF4-FFF2-40B4-BE49-F238E27FC236}">
              <a16:creationId xmlns="" xmlns:a16="http://schemas.microsoft.com/office/drawing/2014/main" id="{B36E0701-622A-4D3C-9972-655BA76D59A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53" name="51 CuadroTexto">
          <a:extLst>
            <a:ext uri="{FF2B5EF4-FFF2-40B4-BE49-F238E27FC236}">
              <a16:creationId xmlns="" xmlns:a16="http://schemas.microsoft.com/office/drawing/2014/main" id="{56A610CE-1FA0-4215-A2CF-80B7AB8E005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54" name="52 CuadroTexto">
          <a:extLst>
            <a:ext uri="{FF2B5EF4-FFF2-40B4-BE49-F238E27FC236}">
              <a16:creationId xmlns="" xmlns:a16="http://schemas.microsoft.com/office/drawing/2014/main" id="{184F976C-11A1-407D-8692-564E100F515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55" name="53 CuadroTexto">
          <a:extLst>
            <a:ext uri="{FF2B5EF4-FFF2-40B4-BE49-F238E27FC236}">
              <a16:creationId xmlns="" xmlns:a16="http://schemas.microsoft.com/office/drawing/2014/main" id="{560102AA-C9D1-4E69-BACB-EE8D15E4356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56" name="54 CuadroTexto">
          <a:extLst>
            <a:ext uri="{FF2B5EF4-FFF2-40B4-BE49-F238E27FC236}">
              <a16:creationId xmlns="" xmlns:a16="http://schemas.microsoft.com/office/drawing/2014/main" id="{78FFABE8-442C-46DE-A276-56F06672DBC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57" name="55 CuadroTexto">
          <a:extLst>
            <a:ext uri="{FF2B5EF4-FFF2-40B4-BE49-F238E27FC236}">
              <a16:creationId xmlns="" xmlns:a16="http://schemas.microsoft.com/office/drawing/2014/main" id="{5E04EF0E-E03A-4B8D-AB3F-2F2772D7C7F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58" name="56 CuadroTexto">
          <a:extLst>
            <a:ext uri="{FF2B5EF4-FFF2-40B4-BE49-F238E27FC236}">
              <a16:creationId xmlns="" xmlns:a16="http://schemas.microsoft.com/office/drawing/2014/main" id="{19926D39-6400-48F6-AF63-654AA42D150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59" name="57 CuadroTexto">
          <a:extLst>
            <a:ext uri="{FF2B5EF4-FFF2-40B4-BE49-F238E27FC236}">
              <a16:creationId xmlns="" xmlns:a16="http://schemas.microsoft.com/office/drawing/2014/main" id="{ACDCDF79-988D-4A2E-AC12-082905746D4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60" name="58 CuadroTexto">
          <a:extLst>
            <a:ext uri="{FF2B5EF4-FFF2-40B4-BE49-F238E27FC236}">
              <a16:creationId xmlns="" xmlns:a16="http://schemas.microsoft.com/office/drawing/2014/main" id="{D802DD1C-3A51-4DEB-A0EB-AE7D0D7794D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61" name="59 CuadroTexto">
          <a:extLst>
            <a:ext uri="{FF2B5EF4-FFF2-40B4-BE49-F238E27FC236}">
              <a16:creationId xmlns="" xmlns:a16="http://schemas.microsoft.com/office/drawing/2014/main" id="{72D68957-3E92-4F81-8837-E70E01B5D59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62" name="60 CuadroTexto">
          <a:extLst>
            <a:ext uri="{FF2B5EF4-FFF2-40B4-BE49-F238E27FC236}">
              <a16:creationId xmlns="" xmlns:a16="http://schemas.microsoft.com/office/drawing/2014/main" id="{0639AB84-F71E-48BD-887D-2754DF628B6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63" name="61 CuadroTexto">
          <a:extLst>
            <a:ext uri="{FF2B5EF4-FFF2-40B4-BE49-F238E27FC236}">
              <a16:creationId xmlns="" xmlns:a16="http://schemas.microsoft.com/office/drawing/2014/main" id="{AAAFB883-EADC-45B1-ACAD-FEDF6F857D2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64" name="62 CuadroTexto">
          <a:extLst>
            <a:ext uri="{FF2B5EF4-FFF2-40B4-BE49-F238E27FC236}">
              <a16:creationId xmlns="" xmlns:a16="http://schemas.microsoft.com/office/drawing/2014/main" id="{94414A00-80CB-4B67-9426-92FD66FA0FA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65" name="63 CuadroTexto">
          <a:extLst>
            <a:ext uri="{FF2B5EF4-FFF2-40B4-BE49-F238E27FC236}">
              <a16:creationId xmlns="" xmlns:a16="http://schemas.microsoft.com/office/drawing/2014/main" id="{EC225018-09DB-4693-9DC4-EAF0FBD2862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66" name="64 CuadroTexto">
          <a:extLst>
            <a:ext uri="{FF2B5EF4-FFF2-40B4-BE49-F238E27FC236}">
              <a16:creationId xmlns="" xmlns:a16="http://schemas.microsoft.com/office/drawing/2014/main" id="{A655C59E-CB64-41D3-B998-FFDEA4E2F65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67" name="65 CuadroTexto">
          <a:extLst>
            <a:ext uri="{FF2B5EF4-FFF2-40B4-BE49-F238E27FC236}">
              <a16:creationId xmlns="" xmlns:a16="http://schemas.microsoft.com/office/drawing/2014/main" id="{73A366AA-BE72-41F9-AC09-640C7D438A9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68" name="66 CuadroTexto">
          <a:extLst>
            <a:ext uri="{FF2B5EF4-FFF2-40B4-BE49-F238E27FC236}">
              <a16:creationId xmlns="" xmlns:a16="http://schemas.microsoft.com/office/drawing/2014/main" id="{B64796B1-B9B9-425C-8BA3-154A5A77D4D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69" name="67 CuadroTexto">
          <a:extLst>
            <a:ext uri="{FF2B5EF4-FFF2-40B4-BE49-F238E27FC236}">
              <a16:creationId xmlns="" xmlns:a16="http://schemas.microsoft.com/office/drawing/2014/main" id="{43D20C92-DB44-4026-A856-68EB7CA487B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70" name="68 CuadroTexto">
          <a:extLst>
            <a:ext uri="{FF2B5EF4-FFF2-40B4-BE49-F238E27FC236}">
              <a16:creationId xmlns="" xmlns:a16="http://schemas.microsoft.com/office/drawing/2014/main" id="{8B4EBB73-E4DD-40FC-800D-F6FA5BDB566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71" name="69 CuadroTexto">
          <a:extLst>
            <a:ext uri="{FF2B5EF4-FFF2-40B4-BE49-F238E27FC236}">
              <a16:creationId xmlns="" xmlns:a16="http://schemas.microsoft.com/office/drawing/2014/main" id="{CD13F90A-361E-4938-872F-7FC9D4494CF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72" name="70 CuadroTexto">
          <a:extLst>
            <a:ext uri="{FF2B5EF4-FFF2-40B4-BE49-F238E27FC236}">
              <a16:creationId xmlns="" xmlns:a16="http://schemas.microsoft.com/office/drawing/2014/main" id="{098C1E98-B5C7-45B4-AA60-4F8EBB6805C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73" name="71 CuadroTexto">
          <a:extLst>
            <a:ext uri="{FF2B5EF4-FFF2-40B4-BE49-F238E27FC236}">
              <a16:creationId xmlns="" xmlns:a16="http://schemas.microsoft.com/office/drawing/2014/main" id="{5B0BC0F6-BE96-41BC-8AF8-1E6D5381E18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74" name="72 CuadroTexto">
          <a:extLst>
            <a:ext uri="{FF2B5EF4-FFF2-40B4-BE49-F238E27FC236}">
              <a16:creationId xmlns="" xmlns:a16="http://schemas.microsoft.com/office/drawing/2014/main" id="{2B314B0C-E00A-41A8-8EF2-527ED954AE2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75" name="73 CuadroTexto">
          <a:extLst>
            <a:ext uri="{FF2B5EF4-FFF2-40B4-BE49-F238E27FC236}">
              <a16:creationId xmlns="" xmlns:a16="http://schemas.microsoft.com/office/drawing/2014/main" id="{608CDDE1-3DD9-4AC7-B45E-EB572C2074E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76" name="74 CuadroTexto">
          <a:extLst>
            <a:ext uri="{FF2B5EF4-FFF2-40B4-BE49-F238E27FC236}">
              <a16:creationId xmlns="" xmlns:a16="http://schemas.microsoft.com/office/drawing/2014/main" id="{35E8F641-17EA-4946-ADBF-2806EE4A121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103</xdr:row>
      <xdr:rowOff>0</xdr:rowOff>
    </xdr:from>
    <xdr:ext cx="184731" cy="264560"/>
    <xdr:sp macro="" textlink="">
      <xdr:nvSpPr>
        <xdr:cNvPr id="2777" name="75 CuadroTexto">
          <a:extLst>
            <a:ext uri="{FF2B5EF4-FFF2-40B4-BE49-F238E27FC236}">
              <a16:creationId xmlns="" xmlns:a16="http://schemas.microsoft.com/office/drawing/2014/main" id="{446AE57F-6514-471B-B7CA-DB3DE3A40FB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78" name="3 CuadroTexto">
          <a:extLst>
            <a:ext uri="{FF2B5EF4-FFF2-40B4-BE49-F238E27FC236}">
              <a16:creationId xmlns="" xmlns:a16="http://schemas.microsoft.com/office/drawing/2014/main" id="{197BD473-398C-4CFC-BB7E-A933D68B9B6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79" name="4 CuadroTexto">
          <a:extLst>
            <a:ext uri="{FF2B5EF4-FFF2-40B4-BE49-F238E27FC236}">
              <a16:creationId xmlns="" xmlns:a16="http://schemas.microsoft.com/office/drawing/2014/main" id="{7E959568-0AFC-440E-89AF-8D4B4F0B9E8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80" name="5 CuadroTexto">
          <a:extLst>
            <a:ext uri="{FF2B5EF4-FFF2-40B4-BE49-F238E27FC236}">
              <a16:creationId xmlns="" xmlns:a16="http://schemas.microsoft.com/office/drawing/2014/main" id="{FBC82A7E-F4B6-4169-AA7F-B1AE063838A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81" name="6 CuadroTexto">
          <a:extLst>
            <a:ext uri="{FF2B5EF4-FFF2-40B4-BE49-F238E27FC236}">
              <a16:creationId xmlns="" xmlns:a16="http://schemas.microsoft.com/office/drawing/2014/main" id="{4FF144F4-359A-4A59-A4DD-5AC8D006992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82" name="7 CuadroTexto">
          <a:extLst>
            <a:ext uri="{FF2B5EF4-FFF2-40B4-BE49-F238E27FC236}">
              <a16:creationId xmlns="" xmlns:a16="http://schemas.microsoft.com/office/drawing/2014/main" id="{D5CEB56E-58A8-47AB-9785-465AA6195B9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83" name="8 CuadroTexto">
          <a:extLst>
            <a:ext uri="{FF2B5EF4-FFF2-40B4-BE49-F238E27FC236}">
              <a16:creationId xmlns="" xmlns:a16="http://schemas.microsoft.com/office/drawing/2014/main" id="{13BEAF28-20C6-4103-8B6A-BD447416594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84" name="9 CuadroTexto">
          <a:extLst>
            <a:ext uri="{FF2B5EF4-FFF2-40B4-BE49-F238E27FC236}">
              <a16:creationId xmlns="" xmlns:a16="http://schemas.microsoft.com/office/drawing/2014/main" id="{036E5914-67DE-4C7A-B4C7-545A115F434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85" name="10 CuadroTexto">
          <a:extLst>
            <a:ext uri="{FF2B5EF4-FFF2-40B4-BE49-F238E27FC236}">
              <a16:creationId xmlns="" xmlns:a16="http://schemas.microsoft.com/office/drawing/2014/main" id="{5FC03B30-B908-4706-8643-5C0CE324612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86" name="11 CuadroTexto">
          <a:extLst>
            <a:ext uri="{FF2B5EF4-FFF2-40B4-BE49-F238E27FC236}">
              <a16:creationId xmlns="" xmlns:a16="http://schemas.microsoft.com/office/drawing/2014/main" id="{08BE00C8-F64E-4C27-B677-1FC99FA8603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87" name="12 CuadroTexto">
          <a:extLst>
            <a:ext uri="{FF2B5EF4-FFF2-40B4-BE49-F238E27FC236}">
              <a16:creationId xmlns="" xmlns:a16="http://schemas.microsoft.com/office/drawing/2014/main" id="{9624E2F9-FC7D-4AAF-A049-7DB36300AC5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88" name="13 CuadroTexto">
          <a:extLst>
            <a:ext uri="{FF2B5EF4-FFF2-40B4-BE49-F238E27FC236}">
              <a16:creationId xmlns="" xmlns:a16="http://schemas.microsoft.com/office/drawing/2014/main" id="{BDEF7A84-82AD-44CE-B923-6B130CF6613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89" name="14 CuadroTexto">
          <a:extLst>
            <a:ext uri="{FF2B5EF4-FFF2-40B4-BE49-F238E27FC236}">
              <a16:creationId xmlns="" xmlns:a16="http://schemas.microsoft.com/office/drawing/2014/main" id="{B5B5ED21-1BD5-4B60-8D12-ADB2062AEF4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90" name="15 CuadroTexto">
          <a:extLst>
            <a:ext uri="{FF2B5EF4-FFF2-40B4-BE49-F238E27FC236}">
              <a16:creationId xmlns="" xmlns:a16="http://schemas.microsoft.com/office/drawing/2014/main" id="{64187107-4470-42C9-8C27-A2E7F9B0731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91" name="16 CuadroTexto">
          <a:extLst>
            <a:ext uri="{FF2B5EF4-FFF2-40B4-BE49-F238E27FC236}">
              <a16:creationId xmlns="" xmlns:a16="http://schemas.microsoft.com/office/drawing/2014/main" id="{0A4CBE44-C348-4C36-9F32-219A0D43F4C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92" name="17 CuadroTexto">
          <a:extLst>
            <a:ext uri="{FF2B5EF4-FFF2-40B4-BE49-F238E27FC236}">
              <a16:creationId xmlns="" xmlns:a16="http://schemas.microsoft.com/office/drawing/2014/main" id="{0C3C0A9F-557B-4EE5-A444-1DAE41E6A37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93" name="18 CuadroTexto">
          <a:extLst>
            <a:ext uri="{FF2B5EF4-FFF2-40B4-BE49-F238E27FC236}">
              <a16:creationId xmlns="" xmlns:a16="http://schemas.microsoft.com/office/drawing/2014/main" id="{37E2CF00-C79B-4EC1-BA66-2D98EFA2E61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94" name="19 CuadroTexto">
          <a:extLst>
            <a:ext uri="{FF2B5EF4-FFF2-40B4-BE49-F238E27FC236}">
              <a16:creationId xmlns="" xmlns:a16="http://schemas.microsoft.com/office/drawing/2014/main" id="{B0C7BDEC-76FE-4907-A2CF-95986F2AFE2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95" name="20 CuadroTexto">
          <a:extLst>
            <a:ext uri="{FF2B5EF4-FFF2-40B4-BE49-F238E27FC236}">
              <a16:creationId xmlns="" xmlns:a16="http://schemas.microsoft.com/office/drawing/2014/main" id="{38DF9D36-CD32-4F1E-8B96-563951DDF99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96" name="21 CuadroTexto">
          <a:extLst>
            <a:ext uri="{FF2B5EF4-FFF2-40B4-BE49-F238E27FC236}">
              <a16:creationId xmlns="" xmlns:a16="http://schemas.microsoft.com/office/drawing/2014/main" id="{329E818E-8D46-437C-B81C-48DBAD987BB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97" name="22 CuadroTexto">
          <a:extLst>
            <a:ext uri="{FF2B5EF4-FFF2-40B4-BE49-F238E27FC236}">
              <a16:creationId xmlns="" xmlns:a16="http://schemas.microsoft.com/office/drawing/2014/main" id="{97E4372B-4DC0-4AB0-AE58-96B02C40DE5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98" name="23 CuadroTexto">
          <a:extLst>
            <a:ext uri="{FF2B5EF4-FFF2-40B4-BE49-F238E27FC236}">
              <a16:creationId xmlns="" xmlns:a16="http://schemas.microsoft.com/office/drawing/2014/main" id="{BF816BE3-18F9-4D3B-A9E1-59FC53D9BC8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799" name="24 CuadroTexto">
          <a:extLst>
            <a:ext uri="{FF2B5EF4-FFF2-40B4-BE49-F238E27FC236}">
              <a16:creationId xmlns="" xmlns:a16="http://schemas.microsoft.com/office/drawing/2014/main" id="{EDAEAA16-16FF-4900-A3B4-297E85E3844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00" name="25 CuadroTexto">
          <a:extLst>
            <a:ext uri="{FF2B5EF4-FFF2-40B4-BE49-F238E27FC236}">
              <a16:creationId xmlns="" xmlns:a16="http://schemas.microsoft.com/office/drawing/2014/main" id="{0696E0AE-C9CC-4BEF-B121-57FE3C122A1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01" name="26 CuadroTexto">
          <a:extLst>
            <a:ext uri="{FF2B5EF4-FFF2-40B4-BE49-F238E27FC236}">
              <a16:creationId xmlns="" xmlns:a16="http://schemas.microsoft.com/office/drawing/2014/main" id="{6C326B6D-6500-4E63-AC8D-4AB7EB31594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02" name="27 CuadroTexto">
          <a:extLst>
            <a:ext uri="{FF2B5EF4-FFF2-40B4-BE49-F238E27FC236}">
              <a16:creationId xmlns="" xmlns:a16="http://schemas.microsoft.com/office/drawing/2014/main" id="{63C3528D-B7D5-4520-A271-E566FC9477B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03" name="28 CuadroTexto">
          <a:extLst>
            <a:ext uri="{FF2B5EF4-FFF2-40B4-BE49-F238E27FC236}">
              <a16:creationId xmlns="" xmlns:a16="http://schemas.microsoft.com/office/drawing/2014/main" id="{6DD55569-EBCC-4C23-862E-7B9C1A28E3D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04" name="29 CuadroTexto">
          <a:extLst>
            <a:ext uri="{FF2B5EF4-FFF2-40B4-BE49-F238E27FC236}">
              <a16:creationId xmlns="" xmlns:a16="http://schemas.microsoft.com/office/drawing/2014/main" id="{F44F700E-D4C9-40EF-AB63-E0E04BD343D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05" name="30 CuadroTexto">
          <a:extLst>
            <a:ext uri="{FF2B5EF4-FFF2-40B4-BE49-F238E27FC236}">
              <a16:creationId xmlns="" xmlns:a16="http://schemas.microsoft.com/office/drawing/2014/main" id="{845D43BE-C81B-4986-A3AE-A2B14A3A95A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06" name="31 CuadroTexto">
          <a:extLst>
            <a:ext uri="{FF2B5EF4-FFF2-40B4-BE49-F238E27FC236}">
              <a16:creationId xmlns="" xmlns:a16="http://schemas.microsoft.com/office/drawing/2014/main" id="{D60F4476-15C9-4418-9CC1-99E9111ECFF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07" name="32 CuadroTexto">
          <a:extLst>
            <a:ext uri="{FF2B5EF4-FFF2-40B4-BE49-F238E27FC236}">
              <a16:creationId xmlns="" xmlns:a16="http://schemas.microsoft.com/office/drawing/2014/main" id="{B32EE0AD-0926-4820-97FC-F069D7CF42E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08" name="33 CuadroTexto">
          <a:extLst>
            <a:ext uri="{FF2B5EF4-FFF2-40B4-BE49-F238E27FC236}">
              <a16:creationId xmlns="" xmlns:a16="http://schemas.microsoft.com/office/drawing/2014/main" id="{5CE6A1DE-8C3D-4D85-96F6-78D79E79EA2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09" name="34 CuadroTexto">
          <a:extLst>
            <a:ext uri="{FF2B5EF4-FFF2-40B4-BE49-F238E27FC236}">
              <a16:creationId xmlns="" xmlns:a16="http://schemas.microsoft.com/office/drawing/2014/main" id="{76E760A4-D38A-48FA-A89E-2C73FD2050E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10" name="35 CuadroTexto">
          <a:extLst>
            <a:ext uri="{FF2B5EF4-FFF2-40B4-BE49-F238E27FC236}">
              <a16:creationId xmlns="" xmlns:a16="http://schemas.microsoft.com/office/drawing/2014/main" id="{95A1C98B-F200-4AA6-B24B-E5075D20D19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11" name="36 CuadroTexto">
          <a:extLst>
            <a:ext uri="{FF2B5EF4-FFF2-40B4-BE49-F238E27FC236}">
              <a16:creationId xmlns="" xmlns:a16="http://schemas.microsoft.com/office/drawing/2014/main" id="{8DFC13EE-35B1-4B96-824A-F95B84D4BB5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12" name="37 CuadroTexto">
          <a:extLst>
            <a:ext uri="{FF2B5EF4-FFF2-40B4-BE49-F238E27FC236}">
              <a16:creationId xmlns="" xmlns:a16="http://schemas.microsoft.com/office/drawing/2014/main" id="{8D39DDF5-143D-4B75-839B-887B659F961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13" name="38 CuadroTexto">
          <a:extLst>
            <a:ext uri="{FF2B5EF4-FFF2-40B4-BE49-F238E27FC236}">
              <a16:creationId xmlns="" xmlns:a16="http://schemas.microsoft.com/office/drawing/2014/main" id="{42622854-8CAE-4DD0-AF7D-C1BFD9A86E9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14" name="39 CuadroTexto">
          <a:extLst>
            <a:ext uri="{FF2B5EF4-FFF2-40B4-BE49-F238E27FC236}">
              <a16:creationId xmlns="" xmlns:a16="http://schemas.microsoft.com/office/drawing/2014/main" id="{148BA730-BFB3-4146-B795-A6B40F3B461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15" name="40 CuadroTexto">
          <a:extLst>
            <a:ext uri="{FF2B5EF4-FFF2-40B4-BE49-F238E27FC236}">
              <a16:creationId xmlns="" xmlns:a16="http://schemas.microsoft.com/office/drawing/2014/main" id="{A1CE4477-33EE-44A2-9921-954B48228CE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16" name="41 CuadroTexto">
          <a:extLst>
            <a:ext uri="{FF2B5EF4-FFF2-40B4-BE49-F238E27FC236}">
              <a16:creationId xmlns="" xmlns:a16="http://schemas.microsoft.com/office/drawing/2014/main" id="{DC015BF3-F8A3-43C8-B317-421D5A8D7E0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17" name="42 CuadroTexto">
          <a:extLst>
            <a:ext uri="{FF2B5EF4-FFF2-40B4-BE49-F238E27FC236}">
              <a16:creationId xmlns="" xmlns:a16="http://schemas.microsoft.com/office/drawing/2014/main" id="{3ECBCFAD-B1A1-4A33-8FD6-5C1632452D9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18" name="43 CuadroTexto">
          <a:extLst>
            <a:ext uri="{FF2B5EF4-FFF2-40B4-BE49-F238E27FC236}">
              <a16:creationId xmlns="" xmlns:a16="http://schemas.microsoft.com/office/drawing/2014/main" id="{39346502-F5B7-4C52-A518-E9ED42760F4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19" name="44 CuadroTexto">
          <a:extLst>
            <a:ext uri="{FF2B5EF4-FFF2-40B4-BE49-F238E27FC236}">
              <a16:creationId xmlns="" xmlns:a16="http://schemas.microsoft.com/office/drawing/2014/main" id="{44D58FFB-C40E-46D7-BC48-75E3B40EAD0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20" name="45 CuadroTexto">
          <a:extLst>
            <a:ext uri="{FF2B5EF4-FFF2-40B4-BE49-F238E27FC236}">
              <a16:creationId xmlns="" xmlns:a16="http://schemas.microsoft.com/office/drawing/2014/main" id="{15003F3E-5038-4D6B-A01A-AEA4592C24B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21" name="46 CuadroTexto">
          <a:extLst>
            <a:ext uri="{FF2B5EF4-FFF2-40B4-BE49-F238E27FC236}">
              <a16:creationId xmlns="" xmlns:a16="http://schemas.microsoft.com/office/drawing/2014/main" id="{BF6D1BF0-2B0A-40A4-A2D8-90109018C48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22" name="47 CuadroTexto">
          <a:extLst>
            <a:ext uri="{FF2B5EF4-FFF2-40B4-BE49-F238E27FC236}">
              <a16:creationId xmlns="" xmlns:a16="http://schemas.microsoft.com/office/drawing/2014/main" id="{11FACDAA-A6D5-46F0-A5AF-916E85DAD1A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23" name="48 CuadroTexto">
          <a:extLst>
            <a:ext uri="{FF2B5EF4-FFF2-40B4-BE49-F238E27FC236}">
              <a16:creationId xmlns="" xmlns:a16="http://schemas.microsoft.com/office/drawing/2014/main" id="{37F16A31-67EB-4CF0-BE3C-7FF591441EC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24" name="49 CuadroTexto">
          <a:extLst>
            <a:ext uri="{FF2B5EF4-FFF2-40B4-BE49-F238E27FC236}">
              <a16:creationId xmlns="" xmlns:a16="http://schemas.microsoft.com/office/drawing/2014/main" id="{2F3A1FB1-9CBA-4DEF-B354-2828D2EE50F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25" name="50 CuadroTexto">
          <a:extLst>
            <a:ext uri="{FF2B5EF4-FFF2-40B4-BE49-F238E27FC236}">
              <a16:creationId xmlns="" xmlns:a16="http://schemas.microsoft.com/office/drawing/2014/main" id="{58C9296D-C47F-4E25-8191-7CD4B7D7C18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26" name="51 CuadroTexto">
          <a:extLst>
            <a:ext uri="{FF2B5EF4-FFF2-40B4-BE49-F238E27FC236}">
              <a16:creationId xmlns="" xmlns:a16="http://schemas.microsoft.com/office/drawing/2014/main" id="{65C5BF7D-DA59-4B24-A789-4F29E0A79A6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27" name="52 CuadroTexto">
          <a:extLst>
            <a:ext uri="{FF2B5EF4-FFF2-40B4-BE49-F238E27FC236}">
              <a16:creationId xmlns="" xmlns:a16="http://schemas.microsoft.com/office/drawing/2014/main" id="{979B504F-9BAE-4180-B4F0-209AA02205D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28" name="53 CuadroTexto">
          <a:extLst>
            <a:ext uri="{FF2B5EF4-FFF2-40B4-BE49-F238E27FC236}">
              <a16:creationId xmlns="" xmlns:a16="http://schemas.microsoft.com/office/drawing/2014/main" id="{22DC1393-8494-4DAD-82C5-7B81ECEEA01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29" name="54 CuadroTexto">
          <a:extLst>
            <a:ext uri="{FF2B5EF4-FFF2-40B4-BE49-F238E27FC236}">
              <a16:creationId xmlns="" xmlns:a16="http://schemas.microsoft.com/office/drawing/2014/main" id="{19490F1E-672E-4CB3-A875-8078D196C8E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30" name="55 CuadroTexto">
          <a:extLst>
            <a:ext uri="{FF2B5EF4-FFF2-40B4-BE49-F238E27FC236}">
              <a16:creationId xmlns="" xmlns:a16="http://schemas.microsoft.com/office/drawing/2014/main" id="{AE702D69-D8CD-46B8-9B55-0FA998EE215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31" name="56 CuadroTexto">
          <a:extLst>
            <a:ext uri="{FF2B5EF4-FFF2-40B4-BE49-F238E27FC236}">
              <a16:creationId xmlns="" xmlns:a16="http://schemas.microsoft.com/office/drawing/2014/main" id="{C8DDBA05-BB11-4B93-8EF1-A079EC34ECD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32" name="57 CuadroTexto">
          <a:extLst>
            <a:ext uri="{FF2B5EF4-FFF2-40B4-BE49-F238E27FC236}">
              <a16:creationId xmlns="" xmlns:a16="http://schemas.microsoft.com/office/drawing/2014/main" id="{D84109C5-FABD-4A7B-BFE2-9E4BD3FD85F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33" name="58 CuadroTexto">
          <a:extLst>
            <a:ext uri="{FF2B5EF4-FFF2-40B4-BE49-F238E27FC236}">
              <a16:creationId xmlns="" xmlns:a16="http://schemas.microsoft.com/office/drawing/2014/main" id="{B17F7658-16DE-439E-A8E8-BDE617CDCB3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34" name="59 CuadroTexto">
          <a:extLst>
            <a:ext uri="{FF2B5EF4-FFF2-40B4-BE49-F238E27FC236}">
              <a16:creationId xmlns="" xmlns:a16="http://schemas.microsoft.com/office/drawing/2014/main" id="{4E0B4DB4-877E-4E5F-B42B-7BAA83AF702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35" name="60 CuadroTexto">
          <a:extLst>
            <a:ext uri="{FF2B5EF4-FFF2-40B4-BE49-F238E27FC236}">
              <a16:creationId xmlns="" xmlns:a16="http://schemas.microsoft.com/office/drawing/2014/main" id="{BD3B5893-43AC-4702-875B-26021926F65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36" name="61 CuadroTexto">
          <a:extLst>
            <a:ext uri="{FF2B5EF4-FFF2-40B4-BE49-F238E27FC236}">
              <a16:creationId xmlns="" xmlns:a16="http://schemas.microsoft.com/office/drawing/2014/main" id="{75CAE764-7FB4-455D-B848-75E8B8FFC5A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37" name="62 CuadroTexto">
          <a:extLst>
            <a:ext uri="{FF2B5EF4-FFF2-40B4-BE49-F238E27FC236}">
              <a16:creationId xmlns="" xmlns:a16="http://schemas.microsoft.com/office/drawing/2014/main" id="{5F8E6006-8BAE-4944-A40F-D50BD467687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38" name="63 CuadroTexto">
          <a:extLst>
            <a:ext uri="{FF2B5EF4-FFF2-40B4-BE49-F238E27FC236}">
              <a16:creationId xmlns="" xmlns:a16="http://schemas.microsoft.com/office/drawing/2014/main" id="{6569A4ED-7489-46FD-9B12-A3F91012A1C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39" name="64 CuadroTexto">
          <a:extLst>
            <a:ext uri="{FF2B5EF4-FFF2-40B4-BE49-F238E27FC236}">
              <a16:creationId xmlns="" xmlns:a16="http://schemas.microsoft.com/office/drawing/2014/main" id="{B8455DAE-2755-4463-9036-962C77B62A7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40" name="65 CuadroTexto">
          <a:extLst>
            <a:ext uri="{FF2B5EF4-FFF2-40B4-BE49-F238E27FC236}">
              <a16:creationId xmlns="" xmlns:a16="http://schemas.microsoft.com/office/drawing/2014/main" id="{993FB1EB-BDAF-48E2-8186-CDE2B21172A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41" name="66 CuadroTexto">
          <a:extLst>
            <a:ext uri="{FF2B5EF4-FFF2-40B4-BE49-F238E27FC236}">
              <a16:creationId xmlns="" xmlns:a16="http://schemas.microsoft.com/office/drawing/2014/main" id="{163EB448-7D91-4A0E-A67C-8C6B6892BE7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42" name="67 CuadroTexto">
          <a:extLst>
            <a:ext uri="{FF2B5EF4-FFF2-40B4-BE49-F238E27FC236}">
              <a16:creationId xmlns="" xmlns:a16="http://schemas.microsoft.com/office/drawing/2014/main" id="{96BC1AD0-8589-4329-88BF-40412390157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43" name="68 CuadroTexto">
          <a:extLst>
            <a:ext uri="{FF2B5EF4-FFF2-40B4-BE49-F238E27FC236}">
              <a16:creationId xmlns="" xmlns:a16="http://schemas.microsoft.com/office/drawing/2014/main" id="{2924469B-CA94-440B-841F-74A00B0E15E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44" name="69 CuadroTexto">
          <a:extLst>
            <a:ext uri="{FF2B5EF4-FFF2-40B4-BE49-F238E27FC236}">
              <a16:creationId xmlns="" xmlns:a16="http://schemas.microsoft.com/office/drawing/2014/main" id="{1F534FBD-69EC-440A-A99E-56E6847BF2A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45" name="70 CuadroTexto">
          <a:extLst>
            <a:ext uri="{FF2B5EF4-FFF2-40B4-BE49-F238E27FC236}">
              <a16:creationId xmlns="" xmlns:a16="http://schemas.microsoft.com/office/drawing/2014/main" id="{016A565C-EB36-4DEF-A06D-9F9D9D19AEC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46" name="71 CuadroTexto">
          <a:extLst>
            <a:ext uri="{FF2B5EF4-FFF2-40B4-BE49-F238E27FC236}">
              <a16:creationId xmlns="" xmlns:a16="http://schemas.microsoft.com/office/drawing/2014/main" id="{BE69329B-5A4F-4E04-B7C7-1BE24569033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47" name="72 CuadroTexto">
          <a:extLst>
            <a:ext uri="{FF2B5EF4-FFF2-40B4-BE49-F238E27FC236}">
              <a16:creationId xmlns="" xmlns:a16="http://schemas.microsoft.com/office/drawing/2014/main" id="{F998A25E-419A-4D90-8898-A7B1A3D18AF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48" name="73 CuadroTexto">
          <a:extLst>
            <a:ext uri="{FF2B5EF4-FFF2-40B4-BE49-F238E27FC236}">
              <a16:creationId xmlns="" xmlns:a16="http://schemas.microsoft.com/office/drawing/2014/main" id="{410394DB-4A4C-44D1-9CA3-E5836A24291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49" name="74 CuadroTexto">
          <a:extLst>
            <a:ext uri="{FF2B5EF4-FFF2-40B4-BE49-F238E27FC236}">
              <a16:creationId xmlns="" xmlns:a16="http://schemas.microsoft.com/office/drawing/2014/main" id="{2FD75264-4BB8-4816-8CB2-0083752A002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104</xdr:row>
      <xdr:rowOff>0</xdr:rowOff>
    </xdr:from>
    <xdr:ext cx="184731" cy="264560"/>
    <xdr:sp macro="" textlink="">
      <xdr:nvSpPr>
        <xdr:cNvPr id="2850" name="75 CuadroTexto">
          <a:extLst>
            <a:ext uri="{FF2B5EF4-FFF2-40B4-BE49-F238E27FC236}">
              <a16:creationId xmlns="" xmlns:a16="http://schemas.microsoft.com/office/drawing/2014/main" id="{E6D21C59-FE4B-4835-BD9C-B55DDEBB8F5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51" name="3 CuadroTexto">
          <a:extLst>
            <a:ext uri="{FF2B5EF4-FFF2-40B4-BE49-F238E27FC236}">
              <a16:creationId xmlns="" xmlns:a16="http://schemas.microsoft.com/office/drawing/2014/main" id="{C22CA40B-7581-4F5B-8808-4EC80A88934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52" name="4 CuadroTexto">
          <a:extLst>
            <a:ext uri="{FF2B5EF4-FFF2-40B4-BE49-F238E27FC236}">
              <a16:creationId xmlns="" xmlns:a16="http://schemas.microsoft.com/office/drawing/2014/main" id="{60930A64-A32C-45C0-B413-E922638691B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53" name="5 CuadroTexto">
          <a:extLst>
            <a:ext uri="{FF2B5EF4-FFF2-40B4-BE49-F238E27FC236}">
              <a16:creationId xmlns="" xmlns:a16="http://schemas.microsoft.com/office/drawing/2014/main" id="{731DE40B-277C-4C5D-BA26-0941BC90CC7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54" name="6 CuadroTexto">
          <a:extLst>
            <a:ext uri="{FF2B5EF4-FFF2-40B4-BE49-F238E27FC236}">
              <a16:creationId xmlns="" xmlns:a16="http://schemas.microsoft.com/office/drawing/2014/main" id="{7984B2BA-1D34-4211-AC45-7E787C07DEA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55" name="7 CuadroTexto">
          <a:extLst>
            <a:ext uri="{FF2B5EF4-FFF2-40B4-BE49-F238E27FC236}">
              <a16:creationId xmlns="" xmlns:a16="http://schemas.microsoft.com/office/drawing/2014/main" id="{8573CC88-FF3A-40A7-BF37-788A11F2A03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56" name="8 CuadroTexto">
          <a:extLst>
            <a:ext uri="{FF2B5EF4-FFF2-40B4-BE49-F238E27FC236}">
              <a16:creationId xmlns="" xmlns:a16="http://schemas.microsoft.com/office/drawing/2014/main" id="{0ED2438D-A20A-4E25-97A3-50DE6E01553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57" name="9 CuadroTexto">
          <a:extLst>
            <a:ext uri="{FF2B5EF4-FFF2-40B4-BE49-F238E27FC236}">
              <a16:creationId xmlns="" xmlns:a16="http://schemas.microsoft.com/office/drawing/2014/main" id="{E591BE5A-8875-47CD-B889-CCC66E28BF1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58" name="10 CuadroTexto">
          <a:extLst>
            <a:ext uri="{FF2B5EF4-FFF2-40B4-BE49-F238E27FC236}">
              <a16:creationId xmlns="" xmlns:a16="http://schemas.microsoft.com/office/drawing/2014/main" id="{60D26F07-6364-46BB-8000-00A8FC57ECE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59" name="11 CuadroTexto">
          <a:extLst>
            <a:ext uri="{FF2B5EF4-FFF2-40B4-BE49-F238E27FC236}">
              <a16:creationId xmlns="" xmlns:a16="http://schemas.microsoft.com/office/drawing/2014/main" id="{3B8ACE3B-6965-41B4-BAA7-D778C9FDA3A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60" name="12 CuadroTexto">
          <a:extLst>
            <a:ext uri="{FF2B5EF4-FFF2-40B4-BE49-F238E27FC236}">
              <a16:creationId xmlns="" xmlns:a16="http://schemas.microsoft.com/office/drawing/2014/main" id="{6A37CDEB-1AB0-4788-91C6-7A006759384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61" name="13 CuadroTexto">
          <a:extLst>
            <a:ext uri="{FF2B5EF4-FFF2-40B4-BE49-F238E27FC236}">
              <a16:creationId xmlns="" xmlns:a16="http://schemas.microsoft.com/office/drawing/2014/main" id="{79E3286F-FCD6-48FF-8AE8-CB427779D6A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62" name="14 CuadroTexto">
          <a:extLst>
            <a:ext uri="{FF2B5EF4-FFF2-40B4-BE49-F238E27FC236}">
              <a16:creationId xmlns="" xmlns:a16="http://schemas.microsoft.com/office/drawing/2014/main" id="{9D28DB27-FBEC-4161-A184-7CA486624BD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63" name="15 CuadroTexto">
          <a:extLst>
            <a:ext uri="{FF2B5EF4-FFF2-40B4-BE49-F238E27FC236}">
              <a16:creationId xmlns="" xmlns:a16="http://schemas.microsoft.com/office/drawing/2014/main" id="{3DAF5CEF-3599-404E-B959-7EC13D9759C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64" name="16 CuadroTexto">
          <a:extLst>
            <a:ext uri="{FF2B5EF4-FFF2-40B4-BE49-F238E27FC236}">
              <a16:creationId xmlns="" xmlns:a16="http://schemas.microsoft.com/office/drawing/2014/main" id="{F7874817-9407-4B01-9FE8-B5FA764F0F5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65" name="17 CuadroTexto">
          <a:extLst>
            <a:ext uri="{FF2B5EF4-FFF2-40B4-BE49-F238E27FC236}">
              <a16:creationId xmlns="" xmlns:a16="http://schemas.microsoft.com/office/drawing/2014/main" id="{515C35F3-9A6E-4A9D-A93C-CB5D43DCB4F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66" name="18 CuadroTexto">
          <a:extLst>
            <a:ext uri="{FF2B5EF4-FFF2-40B4-BE49-F238E27FC236}">
              <a16:creationId xmlns="" xmlns:a16="http://schemas.microsoft.com/office/drawing/2014/main" id="{1448BEF7-96F9-4215-941B-5E413A536A8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67" name="19 CuadroTexto">
          <a:extLst>
            <a:ext uri="{FF2B5EF4-FFF2-40B4-BE49-F238E27FC236}">
              <a16:creationId xmlns="" xmlns:a16="http://schemas.microsoft.com/office/drawing/2014/main" id="{5B869FBB-EAA7-4C97-A7D6-A5DCB0D9C47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68" name="20 CuadroTexto">
          <a:extLst>
            <a:ext uri="{FF2B5EF4-FFF2-40B4-BE49-F238E27FC236}">
              <a16:creationId xmlns="" xmlns:a16="http://schemas.microsoft.com/office/drawing/2014/main" id="{84573B64-55C8-44E7-8EB4-59BF3687E75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69" name="21 CuadroTexto">
          <a:extLst>
            <a:ext uri="{FF2B5EF4-FFF2-40B4-BE49-F238E27FC236}">
              <a16:creationId xmlns="" xmlns:a16="http://schemas.microsoft.com/office/drawing/2014/main" id="{436FFCFE-21D7-404A-B821-8F563200FB9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70" name="22 CuadroTexto">
          <a:extLst>
            <a:ext uri="{FF2B5EF4-FFF2-40B4-BE49-F238E27FC236}">
              <a16:creationId xmlns="" xmlns:a16="http://schemas.microsoft.com/office/drawing/2014/main" id="{BF434325-E21F-47E6-B31A-6DB70F522E1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71" name="23 CuadroTexto">
          <a:extLst>
            <a:ext uri="{FF2B5EF4-FFF2-40B4-BE49-F238E27FC236}">
              <a16:creationId xmlns="" xmlns:a16="http://schemas.microsoft.com/office/drawing/2014/main" id="{60E5B8A3-D03B-4CDE-817E-6FACD8DE810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72" name="24 CuadroTexto">
          <a:extLst>
            <a:ext uri="{FF2B5EF4-FFF2-40B4-BE49-F238E27FC236}">
              <a16:creationId xmlns="" xmlns:a16="http://schemas.microsoft.com/office/drawing/2014/main" id="{5A1794AC-06A7-42FE-8DCD-1E8860E52C7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73" name="25 CuadroTexto">
          <a:extLst>
            <a:ext uri="{FF2B5EF4-FFF2-40B4-BE49-F238E27FC236}">
              <a16:creationId xmlns="" xmlns:a16="http://schemas.microsoft.com/office/drawing/2014/main" id="{DA2A775F-3704-48EF-B429-BA03DC14B0F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74" name="26 CuadroTexto">
          <a:extLst>
            <a:ext uri="{FF2B5EF4-FFF2-40B4-BE49-F238E27FC236}">
              <a16:creationId xmlns="" xmlns:a16="http://schemas.microsoft.com/office/drawing/2014/main" id="{C29932BA-0451-4DB6-AEFF-88A0ACC3024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75" name="27 CuadroTexto">
          <a:extLst>
            <a:ext uri="{FF2B5EF4-FFF2-40B4-BE49-F238E27FC236}">
              <a16:creationId xmlns="" xmlns:a16="http://schemas.microsoft.com/office/drawing/2014/main" id="{8510B928-DB54-43DF-AA8E-F5809F25340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76" name="28 CuadroTexto">
          <a:extLst>
            <a:ext uri="{FF2B5EF4-FFF2-40B4-BE49-F238E27FC236}">
              <a16:creationId xmlns="" xmlns:a16="http://schemas.microsoft.com/office/drawing/2014/main" id="{A1056A9B-37D4-4A99-95F5-9EC7D95139C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77" name="29 CuadroTexto">
          <a:extLst>
            <a:ext uri="{FF2B5EF4-FFF2-40B4-BE49-F238E27FC236}">
              <a16:creationId xmlns="" xmlns:a16="http://schemas.microsoft.com/office/drawing/2014/main" id="{4A594792-98D9-45E6-9A51-F8D00840670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78" name="30 CuadroTexto">
          <a:extLst>
            <a:ext uri="{FF2B5EF4-FFF2-40B4-BE49-F238E27FC236}">
              <a16:creationId xmlns="" xmlns:a16="http://schemas.microsoft.com/office/drawing/2014/main" id="{AE05355B-6F0C-4C46-A7DD-64ADA4C9BC8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79" name="31 CuadroTexto">
          <a:extLst>
            <a:ext uri="{FF2B5EF4-FFF2-40B4-BE49-F238E27FC236}">
              <a16:creationId xmlns="" xmlns:a16="http://schemas.microsoft.com/office/drawing/2014/main" id="{4F2EB61E-F59A-4EF9-A95A-D6FA0F3864D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80" name="32 CuadroTexto">
          <a:extLst>
            <a:ext uri="{FF2B5EF4-FFF2-40B4-BE49-F238E27FC236}">
              <a16:creationId xmlns="" xmlns:a16="http://schemas.microsoft.com/office/drawing/2014/main" id="{0DCF1072-244A-4DB1-8F5E-E069444CC2B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81" name="33 CuadroTexto">
          <a:extLst>
            <a:ext uri="{FF2B5EF4-FFF2-40B4-BE49-F238E27FC236}">
              <a16:creationId xmlns="" xmlns:a16="http://schemas.microsoft.com/office/drawing/2014/main" id="{10DA4ED6-0E5B-4E0E-B383-8426BCBD92E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82" name="34 CuadroTexto">
          <a:extLst>
            <a:ext uri="{FF2B5EF4-FFF2-40B4-BE49-F238E27FC236}">
              <a16:creationId xmlns="" xmlns:a16="http://schemas.microsoft.com/office/drawing/2014/main" id="{5CBEE689-D3E3-4825-9591-7CB06E12591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83" name="35 CuadroTexto">
          <a:extLst>
            <a:ext uri="{FF2B5EF4-FFF2-40B4-BE49-F238E27FC236}">
              <a16:creationId xmlns="" xmlns:a16="http://schemas.microsoft.com/office/drawing/2014/main" id="{01F8CB54-9838-4BCD-BFF1-E55866F234F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84" name="36 CuadroTexto">
          <a:extLst>
            <a:ext uri="{FF2B5EF4-FFF2-40B4-BE49-F238E27FC236}">
              <a16:creationId xmlns="" xmlns:a16="http://schemas.microsoft.com/office/drawing/2014/main" id="{1CE3AD4A-F6B4-454C-9E62-3AF8B552BC8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85" name="37 CuadroTexto">
          <a:extLst>
            <a:ext uri="{FF2B5EF4-FFF2-40B4-BE49-F238E27FC236}">
              <a16:creationId xmlns="" xmlns:a16="http://schemas.microsoft.com/office/drawing/2014/main" id="{2CF40A70-8CD4-49A4-B5C0-F91FBF002E1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86" name="38 CuadroTexto">
          <a:extLst>
            <a:ext uri="{FF2B5EF4-FFF2-40B4-BE49-F238E27FC236}">
              <a16:creationId xmlns="" xmlns:a16="http://schemas.microsoft.com/office/drawing/2014/main" id="{D7AABD33-6F63-4D50-8144-9BC3517FF71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87" name="39 CuadroTexto">
          <a:extLst>
            <a:ext uri="{FF2B5EF4-FFF2-40B4-BE49-F238E27FC236}">
              <a16:creationId xmlns="" xmlns:a16="http://schemas.microsoft.com/office/drawing/2014/main" id="{CB831F8D-179D-4558-A41C-7B15895E6D0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88" name="40 CuadroTexto">
          <a:extLst>
            <a:ext uri="{FF2B5EF4-FFF2-40B4-BE49-F238E27FC236}">
              <a16:creationId xmlns="" xmlns:a16="http://schemas.microsoft.com/office/drawing/2014/main" id="{D51A72ED-CDEC-4E80-8CF8-C7D688AF7FA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89" name="41 CuadroTexto">
          <a:extLst>
            <a:ext uri="{FF2B5EF4-FFF2-40B4-BE49-F238E27FC236}">
              <a16:creationId xmlns="" xmlns:a16="http://schemas.microsoft.com/office/drawing/2014/main" id="{D286E563-1118-41EB-8A36-12E753B2A72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90" name="42 CuadroTexto">
          <a:extLst>
            <a:ext uri="{FF2B5EF4-FFF2-40B4-BE49-F238E27FC236}">
              <a16:creationId xmlns="" xmlns:a16="http://schemas.microsoft.com/office/drawing/2014/main" id="{76F7A7D5-7845-4AFE-9A44-661512824CE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91" name="43 CuadroTexto">
          <a:extLst>
            <a:ext uri="{FF2B5EF4-FFF2-40B4-BE49-F238E27FC236}">
              <a16:creationId xmlns="" xmlns:a16="http://schemas.microsoft.com/office/drawing/2014/main" id="{E0F5233E-D5DC-4CA7-AF24-C587C0B89F2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92" name="44 CuadroTexto">
          <a:extLst>
            <a:ext uri="{FF2B5EF4-FFF2-40B4-BE49-F238E27FC236}">
              <a16:creationId xmlns="" xmlns:a16="http://schemas.microsoft.com/office/drawing/2014/main" id="{CC5821B1-85C8-4D8B-AD81-AC22E607916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93" name="45 CuadroTexto">
          <a:extLst>
            <a:ext uri="{FF2B5EF4-FFF2-40B4-BE49-F238E27FC236}">
              <a16:creationId xmlns="" xmlns:a16="http://schemas.microsoft.com/office/drawing/2014/main" id="{6439E18F-2C53-4F5B-92E2-C0FD7C033EC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94" name="46 CuadroTexto">
          <a:extLst>
            <a:ext uri="{FF2B5EF4-FFF2-40B4-BE49-F238E27FC236}">
              <a16:creationId xmlns="" xmlns:a16="http://schemas.microsoft.com/office/drawing/2014/main" id="{DEF273CD-55CA-4A7C-A00C-1F8C51A902A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95" name="47 CuadroTexto">
          <a:extLst>
            <a:ext uri="{FF2B5EF4-FFF2-40B4-BE49-F238E27FC236}">
              <a16:creationId xmlns="" xmlns:a16="http://schemas.microsoft.com/office/drawing/2014/main" id="{B47FFC52-A90C-40E2-A416-1D129B97999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96" name="48 CuadroTexto">
          <a:extLst>
            <a:ext uri="{FF2B5EF4-FFF2-40B4-BE49-F238E27FC236}">
              <a16:creationId xmlns="" xmlns:a16="http://schemas.microsoft.com/office/drawing/2014/main" id="{F74040F7-741D-49CD-94BE-DC2AB4DB959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97" name="49 CuadroTexto">
          <a:extLst>
            <a:ext uri="{FF2B5EF4-FFF2-40B4-BE49-F238E27FC236}">
              <a16:creationId xmlns="" xmlns:a16="http://schemas.microsoft.com/office/drawing/2014/main" id="{225C5CD9-467D-436B-884E-ECA47C37605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98" name="50 CuadroTexto">
          <a:extLst>
            <a:ext uri="{FF2B5EF4-FFF2-40B4-BE49-F238E27FC236}">
              <a16:creationId xmlns="" xmlns:a16="http://schemas.microsoft.com/office/drawing/2014/main" id="{5BBBC8FB-477F-47CE-92DA-5FF00D1F6B9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899" name="51 CuadroTexto">
          <a:extLst>
            <a:ext uri="{FF2B5EF4-FFF2-40B4-BE49-F238E27FC236}">
              <a16:creationId xmlns="" xmlns:a16="http://schemas.microsoft.com/office/drawing/2014/main" id="{1A6F9FD8-DCC5-4173-B038-344EA5387B6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00" name="52 CuadroTexto">
          <a:extLst>
            <a:ext uri="{FF2B5EF4-FFF2-40B4-BE49-F238E27FC236}">
              <a16:creationId xmlns="" xmlns:a16="http://schemas.microsoft.com/office/drawing/2014/main" id="{629476B3-21C6-4759-97F8-B0824837B37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01" name="53 CuadroTexto">
          <a:extLst>
            <a:ext uri="{FF2B5EF4-FFF2-40B4-BE49-F238E27FC236}">
              <a16:creationId xmlns="" xmlns:a16="http://schemas.microsoft.com/office/drawing/2014/main" id="{145C6AEF-0761-4E39-8A4C-BFE03D09103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02" name="54 CuadroTexto">
          <a:extLst>
            <a:ext uri="{FF2B5EF4-FFF2-40B4-BE49-F238E27FC236}">
              <a16:creationId xmlns="" xmlns:a16="http://schemas.microsoft.com/office/drawing/2014/main" id="{104D5D06-FE86-4A1F-8AD7-C8BF4686441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03" name="55 CuadroTexto">
          <a:extLst>
            <a:ext uri="{FF2B5EF4-FFF2-40B4-BE49-F238E27FC236}">
              <a16:creationId xmlns="" xmlns:a16="http://schemas.microsoft.com/office/drawing/2014/main" id="{2DA8C525-BAD7-407C-A5AD-DC89DAB56EF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04" name="56 CuadroTexto">
          <a:extLst>
            <a:ext uri="{FF2B5EF4-FFF2-40B4-BE49-F238E27FC236}">
              <a16:creationId xmlns="" xmlns:a16="http://schemas.microsoft.com/office/drawing/2014/main" id="{93A399EA-5541-4248-8E97-9F67B097BFC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05" name="57 CuadroTexto">
          <a:extLst>
            <a:ext uri="{FF2B5EF4-FFF2-40B4-BE49-F238E27FC236}">
              <a16:creationId xmlns="" xmlns:a16="http://schemas.microsoft.com/office/drawing/2014/main" id="{46574E67-DF62-4161-8D72-A8CFA7E0A24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06" name="58 CuadroTexto">
          <a:extLst>
            <a:ext uri="{FF2B5EF4-FFF2-40B4-BE49-F238E27FC236}">
              <a16:creationId xmlns="" xmlns:a16="http://schemas.microsoft.com/office/drawing/2014/main" id="{45C2C8B0-840C-4506-A3BF-CBBF09AFCB1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07" name="59 CuadroTexto">
          <a:extLst>
            <a:ext uri="{FF2B5EF4-FFF2-40B4-BE49-F238E27FC236}">
              <a16:creationId xmlns="" xmlns:a16="http://schemas.microsoft.com/office/drawing/2014/main" id="{E1C9F041-EBBC-4ABB-8E26-890145FB293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08" name="60 CuadroTexto">
          <a:extLst>
            <a:ext uri="{FF2B5EF4-FFF2-40B4-BE49-F238E27FC236}">
              <a16:creationId xmlns="" xmlns:a16="http://schemas.microsoft.com/office/drawing/2014/main" id="{D2803377-C674-40FA-BC77-C7C6A4145FA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09" name="61 CuadroTexto">
          <a:extLst>
            <a:ext uri="{FF2B5EF4-FFF2-40B4-BE49-F238E27FC236}">
              <a16:creationId xmlns="" xmlns:a16="http://schemas.microsoft.com/office/drawing/2014/main" id="{92476263-7F56-4715-961E-211FBC0378A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10" name="62 CuadroTexto">
          <a:extLst>
            <a:ext uri="{FF2B5EF4-FFF2-40B4-BE49-F238E27FC236}">
              <a16:creationId xmlns="" xmlns:a16="http://schemas.microsoft.com/office/drawing/2014/main" id="{9B0FC7FB-0CCA-4961-B8C3-27564494D64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11" name="63 CuadroTexto">
          <a:extLst>
            <a:ext uri="{FF2B5EF4-FFF2-40B4-BE49-F238E27FC236}">
              <a16:creationId xmlns="" xmlns:a16="http://schemas.microsoft.com/office/drawing/2014/main" id="{02BA52EE-6DE9-4372-847C-DD0B6140093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12" name="64 CuadroTexto">
          <a:extLst>
            <a:ext uri="{FF2B5EF4-FFF2-40B4-BE49-F238E27FC236}">
              <a16:creationId xmlns="" xmlns:a16="http://schemas.microsoft.com/office/drawing/2014/main" id="{EAF2BD22-E90F-4800-9FB0-42BF104BCE0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13" name="65 CuadroTexto">
          <a:extLst>
            <a:ext uri="{FF2B5EF4-FFF2-40B4-BE49-F238E27FC236}">
              <a16:creationId xmlns="" xmlns:a16="http://schemas.microsoft.com/office/drawing/2014/main" id="{E236C6A0-E8D9-429A-A616-FAF9610B78D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14" name="66 CuadroTexto">
          <a:extLst>
            <a:ext uri="{FF2B5EF4-FFF2-40B4-BE49-F238E27FC236}">
              <a16:creationId xmlns="" xmlns:a16="http://schemas.microsoft.com/office/drawing/2014/main" id="{746B8D61-2D75-4BA7-9273-F30F9DB9C47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15" name="67 CuadroTexto">
          <a:extLst>
            <a:ext uri="{FF2B5EF4-FFF2-40B4-BE49-F238E27FC236}">
              <a16:creationId xmlns="" xmlns:a16="http://schemas.microsoft.com/office/drawing/2014/main" id="{BDF8856F-CC66-4DB1-A279-8C1CF03E26A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16" name="68 CuadroTexto">
          <a:extLst>
            <a:ext uri="{FF2B5EF4-FFF2-40B4-BE49-F238E27FC236}">
              <a16:creationId xmlns="" xmlns:a16="http://schemas.microsoft.com/office/drawing/2014/main" id="{A244C2B3-B289-4BBB-9272-16F51F881CC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17" name="69 CuadroTexto">
          <a:extLst>
            <a:ext uri="{FF2B5EF4-FFF2-40B4-BE49-F238E27FC236}">
              <a16:creationId xmlns="" xmlns:a16="http://schemas.microsoft.com/office/drawing/2014/main" id="{5633B20F-A95E-4D45-A6ED-39766AEDB57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18" name="70 CuadroTexto">
          <a:extLst>
            <a:ext uri="{FF2B5EF4-FFF2-40B4-BE49-F238E27FC236}">
              <a16:creationId xmlns="" xmlns:a16="http://schemas.microsoft.com/office/drawing/2014/main" id="{2A9FDDF0-85FA-41DD-B2A4-6D1FBB7F5DD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19" name="71 CuadroTexto">
          <a:extLst>
            <a:ext uri="{FF2B5EF4-FFF2-40B4-BE49-F238E27FC236}">
              <a16:creationId xmlns="" xmlns:a16="http://schemas.microsoft.com/office/drawing/2014/main" id="{6E05D036-97D5-42E7-9B38-2676F51A613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20" name="72 CuadroTexto">
          <a:extLst>
            <a:ext uri="{FF2B5EF4-FFF2-40B4-BE49-F238E27FC236}">
              <a16:creationId xmlns="" xmlns:a16="http://schemas.microsoft.com/office/drawing/2014/main" id="{E98E2DA8-63F3-421C-98B8-9202605DBC4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21" name="73 CuadroTexto">
          <a:extLst>
            <a:ext uri="{FF2B5EF4-FFF2-40B4-BE49-F238E27FC236}">
              <a16:creationId xmlns="" xmlns:a16="http://schemas.microsoft.com/office/drawing/2014/main" id="{C1514ECA-44E6-49A9-839D-E0A505EFD5F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22" name="74 CuadroTexto">
          <a:extLst>
            <a:ext uri="{FF2B5EF4-FFF2-40B4-BE49-F238E27FC236}">
              <a16:creationId xmlns="" xmlns:a16="http://schemas.microsoft.com/office/drawing/2014/main" id="{FA4A859B-2137-4F21-993E-3D5597BBA0F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105</xdr:row>
      <xdr:rowOff>0</xdr:rowOff>
    </xdr:from>
    <xdr:ext cx="184731" cy="264560"/>
    <xdr:sp macro="" textlink="">
      <xdr:nvSpPr>
        <xdr:cNvPr id="2923" name="75 CuadroTexto">
          <a:extLst>
            <a:ext uri="{FF2B5EF4-FFF2-40B4-BE49-F238E27FC236}">
              <a16:creationId xmlns="" xmlns:a16="http://schemas.microsoft.com/office/drawing/2014/main" id="{2DD4AF72-A9C2-4AC8-A198-EF063F1E5D4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24" name="3 CuadroTexto">
          <a:extLst>
            <a:ext uri="{FF2B5EF4-FFF2-40B4-BE49-F238E27FC236}">
              <a16:creationId xmlns="" xmlns:a16="http://schemas.microsoft.com/office/drawing/2014/main" id="{DBB5E48D-3233-4E41-9FE4-F5C84C22B74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25" name="4 CuadroTexto">
          <a:extLst>
            <a:ext uri="{FF2B5EF4-FFF2-40B4-BE49-F238E27FC236}">
              <a16:creationId xmlns="" xmlns:a16="http://schemas.microsoft.com/office/drawing/2014/main" id="{99E9004C-42CB-4250-8974-B68A9FB4637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26" name="5 CuadroTexto">
          <a:extLst>
            <a:ext uri="{FF2B5EF4-FFF2-40B4-BE49-F238E27FC236}">
              <a16:creationId xmlns="" xmlns:a16="http://schemas.microsoft.com/office/drawing/2014/main" id="{9424E5A7-8795-49D5-A8EB-E98F4A1B271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27" name="6 CuadroTexto">
          <a:extLst>
            <a:ext uri="{FF2B5EF4-FFF2-40B4-BE49-F238E27FC236}">
              <a16:creationId xmlns="" xmlns:a16="http://schemas.microsoft.com/office/drawing/2014/main" id="{3885ECFB-0E54-4BC1-89ED-1A91198480A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28" name="7 CuadroTexto">
          <a:extLst>
            <a:ext uri="{FF2B5EF4-FFF2-40B4-BE49-F238E27FC236}">
              <a16:creationId xmlns="" xmlns:a16="http://schemas.microsoft.com/office/drawing/2014/main" id="{40BBDF7B-EC5F-436D-A837-372728AD5CC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29" name="8 CuadroTexto">
          <a:extLst>
            <a:ext uri="{FF2B5EF4-FFF2-40B4-BE49-F238E27FC236}">
              <a16:creationId xmlns="" xmlns:a16="http://schemas.microsoft.com/office/drawing/2014/main" id="{AF5380DE-A2EE-43E9-9A22-C7177D7DFC6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30" name="9 CuadroTexto">
          <a:extLst>
            <a:ext uri="{FF2B5EF4-FFF2-40B4-BE49-F238E27FC236}">
              <a16:creationId xmlns="" xmlns:a16="http://schemas.microsoft.com/office/drawing/2014/main" id="{9F7A8EC4-2FB1-4619-8C75-B632C853E15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31" name="10 CuadroTexto">
          <a:extLst>
            <a:ext uri="{FF2B5EF4-FFF2-40B4-BE49-F238E27FC236}">
              <a16:creationId xmlns="" xmlns:a16="http://schemas.microsoft.com/office/drawing/2014/main" id="{ED51CBF6-51A8-43EF-8515-C7C361516A3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32" name="11 CuadroTexto">
          <a:extLst>
            <a:ext uri="{FF2B5EF4-FFF2-40B4-BE49-F238E27FC236}">
              <a16:creationId xmlns="" xmlns:a16="http://schemas.microsoft.com/office/drawing/2014/main" id="{86E6AEF4-6DA2-4BA5-900B-24237742ECD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33" name="12 CuadroTexto">
          <a:extLst>
            <a:ext uri="{FF2B5EF4-FFF2-40B4-BE49-F238E27FC236}">
              <a16:creationId xmlns="" xmlns:a16="http://schemas.microsoft.com/office/drawing/2014/main" id="{C5B90540-D2AB-4B21-9ABC-4557D4DDD9D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34" name="13 CuadroTexto">
          <a:extLst>
            <a:ext uri="{FF2B5EF4-FFF2-40B4-BE49-F238E27FC236}">
              <a16:creationId xmlns="" xmlns:a16="http://schemas.microsoft.com/office/drawing/2014/main" id="{6A8F7459-554E-462D-B2A3-A7217581A08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35" name="14 CuadroTexto">
          <a:extLst>
            <a:ext uri="{FF2B5EF4-FFF2-40B4-BE49-F238E27FC236}">
              <a16:creationId xmlns="" xmlns:a16="http://schemas.microsoft.com/office/drawing/2014/main" id="{EC079431-E04B-4060-BD49-089F913F378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36" name="15 CuadroTexto">
          <a:extLst>
            <a:ext uri="{FF2B5EF4-FFF2-40B4-BE49-F238E27FC236}">
              <a16:creationId xmlns="" xmlns:a16="http://schemas.microsoft.com/office/drawing/2014/main" id="{EDC3BDA2-089B-4854-9E54-9DDF93BF190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37" name="16 CuadroTexto">
          <a:extLst>
            <a:ext uri="{FF2B5EF4-FFF2-40B4-BE49-F238E27FC236}">
              <a16:creationId xmlns="" xmlns:a16="http://schemas.microsoft.com/office/drawing/2014/main" id="{BD30CE04-12F3-46BA-A106-08DE9F66E9E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38" name="17 CuadroTexto">
          <a:extLst>
            <a:ext uri="{FF2B5EF4-FFF2-40B4-BE49-F238E27FC236}">
              <a16:creationId xmlns="" xmlns:a16="http://schemas.microsoft.com/office/drawing/2014/main" id="{A9E48A7A-28FA-4E59-B0C6-44FD09BE324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39" name="18 CuadroTexto">
          <a:extLst>
            <a:ext uri="{FF2B5EF4-FFF2-40B4-BE49-F238E27FC236}">
              <a16:creationId xmlns="" xmlns:a16="http://schemas.microsoft.com/office/drawing/2014/main" id="{15AF35F2-4105-44AD-9B73-22AD08CB9BA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40" name="19 CuadroTexto">
          <a:extLst>
            <a:ext uri="{FF2B5EF4-FFF2-40B4-BE49-F238E27FC236}">
              <a16:creationId xmlns="" xmlns:a16="http://schemas.microsoft.com/office/drawing/2014/main" id="{6960381A-DA2B-4BCD-87D1-2F57BB82230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41" name="20 CuadroTexto">
          <a:extLst>
            <a:ext uri="{FF2B5EF4-FFF2-40B4-BE49-F238E27FC236}">
              <a16:creationId xmlns="" xmlns:a16="http://schemas.microsoft.com/office/drawing/2014/main" id="{42A81F0A-A66B-41A5-B9AA-1592A03D0B8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42" name="21 CuadroTexto">
          <a:extLst>
            <a:ext uri="{FF2B5EF4-FFF2-40B4-BE49-F238E27FC236}">
              <a16:creationId xmlns="" xmlns:a16="http://schemas.microsoft.com/office/drawing/2014/main" id="{2244E786-89E8-43FB-9C0D-1B3B1B11DF8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43" name="22 CuadroTexto">
          <a:extLst>
            <a:ext uri="{FF2B5EF4-FFF2-40B4-BE49-F238E27FC236}">
              <a16:creationId xmlns="" xmlns:a16="http://schemas.microsoft.com/office/drawing/2014/main" id="{943ADF10-C21F-4C93-B52E-70DE009B745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44" name="23 CuadroTexto">
          <a:extLst>
            <a:ext uri="{FF2B5EF4-FFF2-40B4-BE49-F238E27FC236}">
              <a16:creationId xmlns="" xmlns:a16="http://schemas.microsoft.com/office/drawing/2014/main" id="{B441E8FF-5640-4873-B13A-1A59A79C7BC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45" name="24 CuadroTexto">
          <a:extLst>
            <a:ext uri="{FF2B5EF4-FFF2-40B4-BE49-F238E27FC236}">
              <a16:creationId xmlns="" xmlns:a16="http://schemas.microsoft.com/office/drawing/2014/main" id="{877DF6B9-481D-4CF2-B485-718EF68B7F5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46" name="25 CuadroTexto">
          <a:extLst>
            <a:ext uri="{FF2B5EF4-FFF2-40B4-BE49-F238E27FC236}">
              <a16:creationId xmlns="" xmlns:a16="http://schemas.microsoft.com/office/drawing/2014/main" id="{FF10D277-E3DB-477A-9903-CFCE807F240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47" name="26 CuadroTexto">
          <a:extLst>
            <a:ext uri="{FF2B5EF4-FFF2-40B4-BE49-F238E27FC236}">
              <a16:creationId xmlns="" xmlns:a16="http://schemas.microsoft.com/office/drawing/2014/main" id="{A24881BC-5136-470F-A830-DEF3B21F130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48" name="27 CuadroTexto">
          <a:extLst>
            <a:ext uri="{FF2B5EF4-FFF2-40B4-BE49-F238E27FC236}">
              <a16:creationId xmlns="" xmlns:a16="http://schemas.microsoft.com/office/drawing/2014/main" id="{8087165E-C8EA-41AA-97BB-18BA5801ED2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49" name="28 CuadroTexto">
          <a:extLst>
            <a:ext uri="{FF2B5EF4-FFF2-40B4-BE49-F238E27FC236}">
              <a16:creationId xmlns="" xmlns:a16="http://schemas.microsoft.com/office/drawing/2014/main" id="{E8E9C0CA-EAA2-48CB-B935-B16CED00BD2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50" name="29 CuadroTexto">
          <a:extLst>
            <a:ext uri="{FF2B5EF4-FFF2-40B4-BE49-F238E27FC236}">
              <a16:creationId xmlns="" xmlns:a16="http://schemas.microsoft.com/office/drawing/2014/main" id="{5AA9CE22-E1AD-41B5-B1DD-A2F4F48EC68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51" name="30 CuadroTexto">
          <a:extLst>
            <a:ext uri="{FF2B5EF4-FFF2-40B4-BE49-F238E27FC236}">
              <a16:creationId xmlns="" xmlns:a16="http://schemas.microsoft.com/office/drawing/2014/main" id="{B9F8E877-39F2-4A95-A4A1-C5325BE9294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52" name="31 CuadroTexto">
          <a:extLst>
            <a:ext uri="{FF2B5EF4-FFF2-40B4-BE49-F238E27FC236}">
              <a16:creationId xmlns="" xmlns:a16="http://schemas.microsoft.com/office/drawing/2014/main" id="{6664E1A3-062F-4FFA-8919-BB65CB249F0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53" name="32 CuadroTexto">
          <a:extLst>
            <a:ext uri="{FF2B5EF4-FFF2-40B4-BE49-F238E27FC236}">
              <a16:creationId xmlns="" xmlns:a16="http://schemas.microsoft.com/office/drawing/2014/main" id="{9B97AD0A-5B85-4B18-A1DA-A562116F08C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54" name="33 CuadroTexto">
          <a:extLst>
            <a:ext uri="{FF2B5EF4-FFF2-40B4-BE49-F238E27FC236}">
              <a16:creationId xmlns="" xmlns:a16="http://schemas.microsoft.com/office/drawing/2014/main" id="{456E5409-B952-48D1-BE04-41AD44F627A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55" name="34 CuadroTexto">
          <a:extLst>
            <a:ext uri="{FF2B5EF4-FFF2-40B4-BE49-F238E27FC236}">
              <a16:creationId xmlns="" xmlns:a16="http://schemas.microsoft.com/office/drawing/2014/main" id="{435F93BC-C46E-4A37-9E23-6A8D83A312C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56" name="35 CuadroTexto">
          <a:extLst>
            <a:ext uri="{FF2B5EF4-FFF2-40B4-BE49-F238E27FC236}">
              <a16:creationId xmlns="" xmlns:a16="http://schemas.microsoft.com/office/drawing/2014/main" id="{8B3F6A03-CB70-4AB0-A21F-8E02F3E7318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57" name="36 CuadroTexto">
          <a:extLst>
            <a:ext uri="{FF2B5EF4-FFF2-40B4-BE49-F238E27FC236}">
              <a16:creationId xmlns="" xmlns:a16="http://schemas.microsoft.com/office/drawing/2014/main" id="{217910B6-B034-4F82-8DA0-715E0621C1F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58" name="37 CuadroTexto">
          <a:extLst>
            <a:ext uri="{FF2B5EF4-FFF2-40B4-BE49-F238E27FC236}">
              <a16:creationId xmlns="" xmlns:a16="http://schemas.microsoft.com/office/drawing/2014/main" id="{8F42276A-EDB6-42FC-8AAE-5E76101BBD5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59" name="38 CuadroTexto">
          <a:extLst>
            <a:ext uri="{FF2B5EF4-FFF2-40B4-BE49-F238E27FC236}">
              <a16:creationId xmlns="" xmlns:a16="http://schemas.microsoft.com/office/drawing/2014/main" id="{C19983A1-4165-4FA7-A8C7-0E02AB0CD2E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60" name="39 CuadroTexto">
          <a:extLst>
            <a:ext uri="{FF2B5EF4-FFF2-40B4-BE49-F238E27FC236}">
              <a16:creationId xmlns="" xmlns:a16="http://schemas.microsoft.com/office/drawing/2014/main" id="{E97B6DEC-4886-4F91-8C7E-FF1124B5DDA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61" name="40 CuadroTexto">
          <a:extLst>
            <a:ext uri="{FF2B5EF4-FFF2-40B4-BE49-F238E27FC236}">
              <a16:creationId xmlns="" xmlns:a16="http://schemas.microsoft.com/office/drawing/2014/main" id="{8221D791-B8FE-4CFB-9469-DDA69CCE204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62" name="41 CuadroTexto">
          <a:extLst>
            <a:ext uri="{FF2B5EF4-FFF2-40B4-BE49-F238E27FC236}">
              <a16:creationId xmlns="" xmlns:a16="http://schemas.microsoft.com/office/drawing/2014/main" id="{3AAA4B6E-A514-4824-B8D5-4F33E2DF34D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63" name="42 CuadroTexto">
          <a:extLst>
            <a:ext uri="{FF2B5EF4-FFF2-40B4-BE49-F238E27FC236}">
              <a16:creationId xmlns="" xmlns:a16="http://schemas.microsoft.com/office/drawing/2014/main" id="{040CAFDA-C02F-4F11-98B4-57B026595DA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64" name="43 CuadroTexto">
          <a:extLst>
            <a:ext uri="{FF2B5EF4-FFF2-40B4-BE49-F238E27FC236}">
              <a16:creationId xmlns="" xmlns:a16="http://schemas.microsoft.com/office/drawing/2014/main" id="{5C2714B0-E7A4-4BC0-A936-A2AAB8F2ECE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65" name="44 CuadroTexto">
          <a:extLst>
            <a:ext uri="{FF2B5EF4-FFF2-40B4-BE49-F238E27FC236}">
              <a16:creationId xmlns="" xmlns:a16="http://schemas.microsoft.com/office/drawing/2014/main" id="{3E794EE6-B736-4E31-8A11-C029631A974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66" name="45 CuadroTexto">
          <a:extLst>
            <a:ext uri="{FF2B5EF4-FFF2-40B4-BE49-F238E27FC236}">
              <a16:creationId xmlns="" xmlns:a16="http://schemas.microsoft.com/office/drawing/2014/main" id="{677D9A4F-BA4D-4474-8218-15BE8D9C196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67" name="46 CuadroTexto">
          <a:extLst>
            <a:ext uri="{FF2B5EF4-FFF2-40B4-BE49-F238E27FC236}">
              <a16:creationId xmlns="" xmlns:a16="http://schemas.microsoft.com/office/drawing/2014/main" id="{A6925B4C-B2D9-416D-879D-1C32AF24964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68" name="47 CuadroTexto">
          <a:extLst>
            <a:ext uri="{FF2B5EF4-FFF2-40B4-BE49-F238E27FC236}">
              <a16:creationId xmlns="" xmlns:a16="http://schemas.microsoft.com/office/drawing/2014/main" id="{A91E3D28-AFEA-423A-8E6D-07E640F63CC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69" name="48 CuadroTexto">
          <a:extLst>
            <a:ext uri="{FF2B5EF4-FFF2-40B4-BE49-F238E27FC236}">
              <a16:creationId xmlns="" xmlns:a16="http://schemas.microsoft.com/office/drawing/2014/main" id="{114FFC44-E414-4F18-A6D0-A7E576BF6D1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70" name="49 CuadroTexto">
          <a:extLst>
            <a:ext uri="{FF2B5EF4-FFF2-40B4-BE49-F238E27FC236}">
              <a16:creationId xmlns="" xmlns:a16="http://schemas.microsoft.com/office/drawing/2014/main" id="{86BE6BFD-BE34-410E-84FA-B979D5ABF2F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71" name="50 CuadroTexto">
          <a:extLst>
            <a:ext uri="{FF2B5EF4-FFF2-40B4-BE49-F238E27FC236}">
              <a16:creationId xmlns="" xmlns:a16="http://schemas.microsoft.com/office/drawing/2014/main" id="{10C2644A-8A1F-4F79-AE87-8FD5C713B5F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72" name="51 CuadroTexto">
          <a:extLst>
            <a:ext uri="{FF2B5EF4-FFF2-40B4-BE49-F238E27FC236}">
              <a16:creationId xmlns="" xmlns:a16="http://schemas.microsoft.com/office/drawing/2014/main" id="{259DAB01-ED1F-4592-BC52-7B5274DABDD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73" name="52 CuadroTexto">
          <a:extLst>
            <a:ext uri="{FF2B5EF4-FFF2-40B4-BE49-F238E27FC236}">
              <a16:creationId xmlns="" xmlns:a16="http://schemas.microsoft.com/office/drawing/2014/main" id="{190CC5F6-910F-4F7D-9099-31EB186B70B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74" name="53 CuadroTexto">
          <a:extLst>
            <a:ext uri="{FF2B5EF4-FFF2-40B4-BE49-F238E27FC236}">
              <a16:creationId xmlns="" xmlns:a16="http://schemas.microsoft.com/office/drawing/2014/main" id="{11C58AD2-81A3-4AA9-A008-14596333DAF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75" name="54 CuadroTexto">
          <a:extLst>
            <a:ext uri="{FF2B5EF4-FFF2-40B4-BE49-F238E27FC236}">
              <a16:creationId xmlns="" xmlns:a16="http://schemas.microsoft.com/office/drawing/2014/main" id="{C54A5B55-28DE-4D63-9224-ABA7F1694E2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76" name="55 CuadroTexto">
          <a:extLst>
            <a:ext uri="{FF2B5EF4-FFF2-40B4-BE49-F238E27FC236}">
              <a16:creationId xmlns="" xmlns:a16="http://schemas.microsoft.com/office/drawing/2014/main" id="{62C3A413-03FA-4349-B8D5-C26D4D73A74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77" name="56 CuadroTexto">
          <a:extLst>
            <a:ext uri="{FF2B5EF4-FFF2-40B4-BE49-F238E27FC236}">
              <a16:creationId xmlns="" xmlns:a16="http://schemas.microsoft.com/office/drawing/2014/main" id="{DC006DCA-D21D-45E9-A9C7-33567E9155A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78" name="57 CuadroTexto">
          <a:extLst>
            <a:ext uri="{FF2B5EF4-FFF2-40B4-BE49-F238E27FC236}">
              <a16:creationId xmlns="" xmlns:a16="http://schemas.microsoft.com/office/drawing/2014/main" id="{8ADE3753-57D2-4B67-A2B4-B7E374AE790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79" name="58 CuadroTexto">
          <a:extLst>
            <a:ext uri="{FF2B5EF4-FFF2-40B4-BE49-F238E27FC236}">
              <a16:creationId xmlns="" xmlns:a16="http://schemas.microsoft.com/office/drawing/2014/main" id="{462221E8-8115-47EC-BA06-1A6D0376678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80" name="59 CuadroTexto">
          <a:extLst>
            <a:ext uri="{FF2B5EF4-FFF2-40B4-BE49-F238E27FC236}">
              <a16:creationId xmlns="" xmlns:a16="http://schemas.microsoft.com/office/drawing/2014/main" id="{CDD3E0E5-A0F6-4FA4-9772-CF42795FCA1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81" name="60 CuadroTexto">
          <a:extLst>
            <a:ext uri="{FF2B5EF4-FFF2-40B4-BE49-F238E27FC236}">
              <a16:creationId xmlns="" xmlns:a16="http://schemas.microsoft.com/office/drawing/2014/main" id="{08157173-031F-4F2A-A23E-0D541E29111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82" name="61 CuadroTexto">
          <a:extLst>
            <a:ext uri="{FF2B5EF4-FFF2-40B4-BE49-F238E27FC236}">
              <a16:creationId xmlns="" xmlns:a16="http://schemas.microsoft.com/office/drawing/2014/main" id="{BDA7D3C4-FD4E-4D8C-B8EF-A7638A416C5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83" name="62 CuadroTexto">
          <a:extLst>
            <a:ext uri="{FF2B5EF4-FFF2-40B4-BE49-F238E27FC236}">
              <a16:creationId xmlns="" xmlns:a16="http://schemas.microsoft.com/office/drawing/2014/main" id="{C10AD65C-2020-4F63-905B-6AAFF5C2AD9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84" name="63 CuadroTexto">
          <a:extLst>
            <a:ext uri="{FF2B5EF4-FFF2-40B4-BE49-F238E27FC236}">
              <a16:creationId xmlns="" xmlns:a16="http://schemas.microsoft.com/office/drawing/2014/main" id="{EC38762B-B895-4D04-A14D-453A31A0C80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85" name="64 CuadroTexto">
          <a:extLst>
            <a:ext uri="{FF2B5EF4-FFF2-40B4-BE49-F238E27FC236}">
              <a16:creationId xmlns="" xmlns:a16="http://schemas.microsoft.com/office/drawing/2014/main" id="{106AF440-9263-40C2-96A8-E3D805C1BE7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86" name="65 CuadroTexto">
          <a:extLst>
            <a:ext uri="{FF2B5EF4-FFF2-40B4-BE49-F238E27FC236}">
              <a16:creationId xmlns="" xmlns:a16="http://schemas.microsoft.com/office/drawing/2014/main" id="{F354095B-D404-4E51-A4F4-352CF5A3FE1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87" name="66 CuadroTexto">
          <a:extLst>
            <a:ext uri="{FF2B5EF4-FFF2-40B4-BE49-F238E27FC236}">
              <a16:creationId xmlns="" xmlns:a16="http://schemas.microsoft.com/office/drawing/2014/main" id="{192F876B-21CD-45F6-BF15-B926800858A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88" name="67 CuadroTexto">
          <a:extLst>
            <a:ext uri="{FF2B5EF4-FFF2-40B4-BE49-F238E27FC236}">
              <a16:creationId xmlns="" xmlns:a16="http://schemas.microsoft.com/office/drawing/2014/main" id="{FAE437A4-1C36-4A90-98D4-A4A1FD7B57E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89" name="68 CuadroTexto">
          <a:extLst>
            <a:ext uri="{FF2B5EF4-FFF2-40B4-BE49-F238E27FC236}">
              <a16:creationId xmlns="" xmlns:a16="http://schemas.microsoft.com/office/drawing/2014/main" id="{AB9488B7-6486-4B61-819E-15CD7298DED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90" name="69 CuadroTexto">
          <a:extLst>
            <a:ext uri="{FF2B5EF4-FFF2-40B4-BE49-F238E27FC236}">
              <a16:creationId xmlns="" xmlns:a16="http://schemas.microsoft.com/office/drawing/2014/main" id="{D532E4E4-6E74-43ED-873E-0AEA7960DB5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91" name="70 CuadroTexto">
          <a:extLst>
            <a:ext uri="{FF2B5EF4-FFF2-40B4-BE49-F238E27FC236}">
              <a16:creationId xmlns="" xmlns:a16="http://schemas.microsoft.com/office/drawing/2014/main" id="{9A13E10A-F885-4F22-ABF5-F51B6817D34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92" name="71 CuadroTexto">
          <a:extLst>
            <a:ext uri="{FF2B5EF4-FFF2-40B4-BE49-F238E27FC236}">
              <a16:creationId xmlns="" xmlns:a16="http://schemas.microsoft.com/office/drawing/2014/main" id="{B3C56920-CAD7-4FE0-9CEE-EF8FA0CDFD6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93" name="72 CuadroTexto">
          <a:extLst>
            <a:ext uri="{FF2B5EF4-FFF2-40B4-BE49-F238E27FC236}">
              <a16:creationId xmlns="" xmlns:a16="http://schemas.microsoft.com/office/drawing/2014/main" id="{F1C675EC-DE0E-4CE5-A0DF-715A351D9F4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94" name="73 CuadroTexto">
          <a:extLst>
            <a:ext uri="{FF2B5EF4-FFF2-40B4-BE49-F238E27FC236}">
              <a16:creationId xmlns="" xmlns:a16="http://schemas.microsoft.com/office/drawing/2014/main" id="{F65955CE-152F-4CEC-843E-95EFE98B1BB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95" name="74 CuadroTexto">
          <a:extLst>
            <a:ext uri="{FF2B5EF4-FFF2-40B4-BE49-F238E27FC236}">
              <a16:creationId xmlns="" xmlns:a16="http://schemas.microsoft.com/office/drawing/2014/main" id="{02088A2D-D41F-46C2-96B5-E56BC7D35B8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106</xdr:row>
      <xdr:rowOff>0</xdr:rowOff>
    </xdr:from>
    <xdr:ext cx="184731" cy="264560"/>
    <xdr:sp macro="" textlink="">
      <xdr:nvSpPr>
        <xdr:cNvPr id="2996" name="75 CuadroTexto">
          <a:extLst>
            <a:ext uri="{FF2B5EF4-FFF2-40B4-BE49-F238E27FC236}">
              <a16:creationId xmlns="" xmlns:a16="http://schemas.microsoft.com/office/drawing/2014/main" id="{82ADCDD9-E771-4DBC-9C49-FD8DD7352B7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2997" name="3 CuadroTexto">
          <a:extLst>
            <a:ext uri="{FF2B5EF4-FFF2-40B4-BE49-F238E27FC236}">
              <a16:creationId xmlns="" xmlns:a16="http://schemas.microsoft.com/office/drawing/2014/main" id="{5315E892-4154-4736-8541-E18F398C58F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2998" name="4 CuadroTexto">
          <a:extLst>
            <a:ext uri="{FF2B5EF4-FFF2-40B4-BE49-F238E27FC236}">
              <a16:creationId xmlns="" xmlns:a16="http://schemas.microsoft.com/office/drawing/2014/main" id="{30A8BA16-9969-4056-9369-4F3508825D3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2999" name="5 CuadroTexto">
          <a:extLst>
            <a:ext uri="{FF2B5EF4-FFF2-40B4-BE49-F238E27FC236}">
              <a16:creationId xmlns="" xmlns:a16="http://schemas.microsoft.com/office/drawing/2014/main" id="{4B1E7992-1425-4E08-91CB-74B2584A780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00" name="6 CuadroTexto">
          <a:extLst>
            <a:ext uri="{FF2B5EF4-FFF2-40B4-BE49-F238E27FC236}">
              <a16:creationId xmlns="" xmlns:a16="http://schemas.microsoft.com/office/drawing/2014/main" id="{125EBA8E-ED60-41B3-94D7-0EA22EB5A94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01" name="7 CuadroTexto">
          <a:extLst>
            <a:ext uri="{FF2B5EF4-FFF2-40B4-BE49-F238E27FC236}">
              <a16:creationId xmlns="" xmlns:a16="http://schemas.microsoft.com/office/drawing/2014/main" id="{772CE4E4-E406-4162-A327-C5EFDEA4A0E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02" name="8 CuadroTexto">
          <a:extLst>
            <a:ext uri="{FF2B5EF4-FFF2-40B4-BE49-F238E27FC236}">
              <a16:creationId xmlns="" xmlns:a16="http://schemas.microsoft.com/office/drawing/2014/main" id="{74B49430-83B4-465A-8C9C-FBDC7597050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03" name="9 CuadroTexto">
          <a:extLst>
            <a:ext uri="{FF2B5EF4-FFF2-40B4-BE49-F238E27FC236}">
              <a16:creationId xmlns="" xmlns:a16="http://schemas.microsoft.com/office/drawing/2014/main" id="{EFD82CAE-1BE4-44F4-88AD-556AAA2C7AA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04" name="10 CuadroTexto">
          <a:extLst>
            <a:ext uri="{FF2B5EF4-FFF2-40B4-BE49-F238E27FC236}">
              <a16:creationId xmlns="" xmlns:a16="http://schemas.microsoft.com/office/drawing/2014/main" id="{87089E6F-F16D-43F6-A5AB-97E85C00940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05" name="11 CuadroTexto">
          <a:extLst>
            <a:ext uri="{FF2B5EF4-FFF2-40B4-BE49-F238E27FC236}">
              <a16:creationId xmlns="" xmlns:a16="http://schemas.microsoft.com/office/drawing/2014/main" id="{B25E4888-7988-4B4C-8C4B-4787DA14B33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06" name="12 CuadroTexto">
          <a:extLst>
            <a:ext uri="{FF2B5EF4-FFF2-40B4-BE49-F238E27FC236}">
              <a16:creationId xmlns="" xmlns:a16="http://schemas.microsoft.com/office/drawing/2014/main" id="{B99A1082-F9B1-47F8-AA1F-7AEC4C9EB17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07" name="13 CuadroTexto">
          <a:extLst>
            <a:ext uri="{FF2B5EF4-FFF2-40B4-BE49-F238E27FC236}">
              <a16:creationId xmlns="" xmlns:a16="http://schemas.microsoft.com/office/drawing/2014/main" id="{5B92B53F-A85F-4308-B1F2-932CFC40550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08" name="14 CuadroTexto">
          <a:extLst>
            <a:ext uri="{FF2B5EF4-FFF2-40B4-BE49-F238E27FC236}">
              <a16:creationId xmlns="" xmlns:a16="http://schemas.microsoft.com/office/drawing/2014/main" id="{972BA7EE-A9AD-4587-87EA-4CBDE3C6F1F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09" name="15 CuadroTexto">
          <a:extLst>
            <a:ext uri="{FF2B5EF4-FFF2-40B4-BE49-F238E27FC236}">
              <a16:creationId xmlns="" xmlns:a16="http://schemas.microsoft.com/office/drawing/2014/main" id="{62686FB9-6CA5-4AFE-9A97-B2C7A21D4F0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10" name="16 CuadroTexto">
          <a:extLst>
            <a:ext uri="{FF2B5EF4-FFF2-40B4-BE49-F238E27FC236}">
              <a16:creationId xmlns="" xmlns:a16="http://schemas.microsoft.com/office/drawing/2014/main" id="{11960A59-9D1C-4E45-8186-2FF9364906B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11" name="17 CuadroTexto">
          <a:extLst>
            <a:ext uri="{FF2B5EF4-FFF2-40B4-BE49-F238E27FC236}">
              <a16:creationId xmlns="" xmlns:a16="http://schemas.microsoft.com/office/drawing/2014/main" id="{7F4C2E9A-6D53-4696-9E12-A6E8E80876A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12" name="18 CuadroTexto">
          <a:extLst>
            <a:ext uri="{FF2B5EF4-FFF2-40B4-BE49-F238E27FC236}">
              <a16:creationId xmlns="" xmlns:a16="http://schemas.microsoft.com/office/drawing/2014/main" id="{E559DC95-A90B-4148-90C5-8821F127403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13" name="19 CuadroTexto">
          <a:extLst>
            <a:ext uri="{FF2B5EF4-FFF2-40B4-BE49-F238E27FC236}">
              <a16:creationId xmlns="" xmlns:a16="http://schemas.microsoft.com/office/drawing/2014/main" id="{58D98784-3EC8-40DB-8DFB-B9D07E12E46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14" name="20 CuadroTexto">
          <a:extLst>
            <a:ext uri="{FF2B5EF4-FFF2-40B4-BE49-F238E27FC236}">
              <a16:creationId xmlns="" xmlns:a16="http://schemas.microsoft.com/office/drawing/2014/main" id="{8B39A212-15EF-4395-B833-2818027EC26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15" name="21 CuadroTexto">
          <a:extLst>
            <a:ext uri="{FF2B5EF4-FFF2-40B4-BE49-F238E27FC236}">
              <a16:creationId xmlns="" xmlns:a16="http://schemas.microsoft.com/office/drawing/2014/main" id="{F3042CB8-D723-43C3-BD7C-45F008AC783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16" name="22 CuadroTexto">
          <a:extLst>
            <a:ext uri="{FF2B5EF4-FFF2-40B4-BE49-F238E27FC236}">
              <a16:creationId xmlns="" xmlns:a16="http://schemas.microsoft.com/office/drawing/2014/main" id="{DF30EA16-9CAC-46AB-BD18-6F6A82CD6B4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17" name="23 CuadroTexto">
          <a:extLst>
            <a:ext uri="{FF2B5EF4-FFF2-40B4-BE49-F238E27FC236}">
              <a16:creationId xmlns="" xmlns:a16="http://schemas.microsoft.com/office/drawing/2014/main" id="{40A99647-55DC-4BA5-A0F5-29B87A87148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18" name="24 CuadroTexto">
          <a:extLst>
            <a:ext uri="{FF2B5EF4-FFF2-40B4-BE49-F238E27FC236}">
              <a16:creationId xmlns="" xmlns:a16="http://schemas.microsoft.com/office/drawing/2014/main" id="{DAAE9465-AAB4-4CE7-AAE5-1E218EAC824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19" name="25 CuadroTexto">
          <a:extLst>
            <a:ext uri="{FF2B5EF4-FFF2-40B4-BE49-F238E27FC236}">
              <a16:creationId xmlns="" xmlns:a16="http://schemas.microsoft.com/office/drawing/2014/main" id="{D52CCF93-EAD6-404D-BD19-3157F08509D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20" name="26 CuadroTexto">
          <a:extLst>
            <a:ext uri="{FF2B5EF4-FFF2-40B4-BE49-F238E27FC236}">
              <a16:creationId xmlns="" xmlns:a16="http://schemas.microsoft.com/office/drawing/2014/main" id="{C5D550E4-F4D8-457A-AA26-547BB1E26C6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21" name="27 CuadroTexto">
          <a:extLst>
            <a:ext uri="{FF2B5EF4-FFF2-40B4-BE49-F238E27FC236}">
              <a16:creationId xmlns="" xmlns:a16="http://schemas.microsoft.com/office/drawing/2014/main" id="{3D9C46B5-3A0F-423F-9B24-59B75AAE4BA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22" name="28 CuadroTexto">
          <a:extLst>
            <a:ext uri="{FF2B5EF4-FFF2-40B4-BE49-F238E27FC236}">
              <a16:creationId xmlns="" xmlns:a16="http://schemas.microsoft.com/office/drawing/2014/main" id="{3F24D7A0-09EE-4F9D-929F-769632D7959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23" name="29 CuadroTexto">
          <a:extLst>
            <a:ext uri="{FF2B5EF4-FFF2-40B4-BE49-F238E27FC236}">
              <a16:creationId xmlns="" xmlns:a16="http://schemas.microsoft.com/office/drawing/2014/main" id="{8F6BAAB6-0FC3-4BD1-A7C1-43B2CEE3359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24" name="30 CuadroTexto">
          <a:extLst>
            <a:ext uri="{FF2B5EF4-FFF2-40B4-BE49-F238E27FC236}">
              <a16:creationId xmlns="" xmlns:a16="http://schemas.microsoft.com/office/drawing/2014/main" id="{1D2D95B7-C1ED-4701-95FF-9F1FF855A8F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25" name="31 CuadroTexto">
          <a:extLst>
            <a:ext uri="{FF2B5EF4-FFF2-40B4-BE49-F238E27FC236}">
              <a16:creationId xmlns="" xmlns:a16="http://schemas.microsoft.com/office/drawing/2014/main" id="{FE412BA0-D181-4D12-A4B1-B859CC7384E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26" name="32 CuadroTexto">
          <a:extLst>
            <a:ext uri="{FF2B5EF4-FFF2-40B4-BE49-F238E27FC236}">
              <a16:creationId xmlns="" xmlns:a16="http://schemas.microsoft.com/office/drawing/2014/main" id="{21B9DBA0-FC0E-4060-BAE9-AB81445B156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27" name="33 CuadroTexto">
          <a:extLst>
            <a:ext uri="{FF2B5EF4-FFF2-40B4-BE49-F238E27FC236}">
              <a16:creationId xmlns="" xmlns:a16="http://schemas.microsoft.com/office/drawing/2014/main" id="{8101B407-E4FB-4E0F-8F32-8B1CF6AD824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28" name="34 CuadroTexto">
          <a:extLst>
            <a:ext uri="{FF2B5EF4-FFF2-40B4-BE49-F238E27FC236}">
              <a16:creationId xmlns="" xmlns:a16="http://schemas.microsoft.com/office/drawing/2014/main" id="{02CD75BC-EFC6-4B29-BF59-F21EF501817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29" name="35 CuadroTexto">
          <a:extLst>
            <a:ext uri="{FF2B5EF4-FFF2-40B4-BE49-F238E27FC236}">
              <a16:creationId xmlns="" xmlns:a16="http://schemas.microsoft.com/office/drawing/2014/main" id="{E0FE3A85-9C68-4D32-8C9E-6B8C64C7E4D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30" name="36 CuadroTexto">
          <a:extLst>
            <a:ext uri="{FF2B5EF4-FFF2-40B4-BE49-F238E27FC236}">
              <a16:creationId xmlns="" xmlns:a16="http://schemas.microsoft.com/office/drawing/2014/main" id="{578A5ED2-8F20-485B-B726-F79012C7B47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31" name="37 CuadroTexto">
          <a:extLst>
            <a:ext uri="{FF2B5EF4-FFF2-40B4-BE49-F238E27FC236}">
              <a16:creationId xmlns="" xmlns:a16="http://schemas.microsoft.com/office/drawing/2014/main" id="{41E58D28-196E-457B-A2A5-075D3CE2D7A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32" name="38 CuadroTexto">
          <a:extLst>
            <a:ext uri="{FF2B5EF4-FFF2-40B4-BE49-F238E27FC236}">
              <a16:creationId xmlns="" xmlns:a16="http://schemas.microsoft.com/office/drawing/2014/main" id="{52714FD0-1F35-4F2F-BC05-EF3EC6D8C4F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33" name="39 CuadroTexto">
          <a:extLst>
            <a:ext uri="{FF2B5EF4-FFF2-40B4-BE49-F238E27FC236}">
              <a16:creationId xmlns="" xmlns:a16="http://schemas.microsoft.com/office/drawing/2014/main" id="{E0049A45-6664-48C5-8CCF-57539E7367C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34" name="40 CuadroTexto">
          <a:extLst>
            <a:ext uri="{FF2B5EF4-FFF2-40B4-BE49-F238E27FC236}">
              <a16:creationId xmlns="" xmlns:a16="http://schemas.microsoft.com/office/drawing/2014/main" id="{7B9FEB65-779C-453B-8C31-074F84E8184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35" name="41 CuadroTexto">
          <a:extLst>
            <a:ext uri="{FF2B5EF4-FFF2-40B4-BE49-F238E27FC236}">
              <a16:creationId xmlns="" xmlns:a16="http://schemas.microsoft.com/office/drawing/2014/main" id="{A5387C0A-0855-4E6A-BD94-1606ACA25E2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36" name="42 CuadroTexto">
          <a:extLst>
            <a:ext uri="{FF2B5EF4-FFF2-40B4-BE49-F238E27FC236}">
              <a16:creationId xmlns="" xmlns:a16="http://schemas.microsoft.com/office/drawing/2014/main" id="{F77D08A7-9E1E-4ADC-A44E-1CD734EBFA4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37" name="43 CuadroTexto">
          <a:extLst>
            <a:ext uri="{FF2B5EF4-FFF2-40B4-BE49-F238E27FC236}">
              <a16:creationId xmlns="" xmlns:a16="http://schemas.microsoft.com/office/drawing/2014/main" id="{B718971D-1542-4731-930D-383F1CF67B4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38" name="44 CuadroTexto">
          <a:extLst>
            <a:ext uri="{FF2B5EF4-FFF2-40B4-BE49-F238E27FC236}">
              <a16:creationId xmlns="" xmlns:a16="http://schemas.microsoft.com/office/drawing/2014/main" id="{D776FE55-E197-4D0D-868C-83C2013B856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39" name="45 CuadroTexto">
          <a:extLst>
            <a:ext uri="{FF2B5EF4-FFF2-40B4-BE49-F238E27FC236}">
              <a16:creationId xmlns="" xmlns:a16="http://schemas.microsoft.com/office/drawing/2014/main" id="{38BCB692-0275-4FD6-85E9-839372B854A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40" name="46 CuadroTexto">
          <a:extLst>
            <a:ext uri="{FF2B5EF4-FFF2-40B4-BE49-F238E27FC236}">
              <a16:creationId xmlns="" xmlns:a16="http://schemas.microsoft.com/office/drawing/2014/main" id="{57340BA3-C854-46C0-BA58-5DCB6956FF8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41" name="47 CuadroTexto">
          <a:extLst>
            <a:ext uri="{FF2B5EF4-FFF2-40B4-BE49-F238E27FC236}">
              <a16:creationId xmlns="" xmlns:a16="http://schemas.microsoft.com/office/drawing/2014/main" id="{0E662801-33B8-4D6F-805C-99E4127D7CB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42" name="48 CuadroTexto">
          <a:extLst>
            <a:ext uri="{FF2B5EF4-FFF2-40B4-BE49-F238E27FC236}">
              <a16:creationId xmlns="" xmlns:a16="http://schemas.microsoft.com/office/drawing/2014/main" id="{01DE8472-0167-4881-94AE-0E41B59CECD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43" name="49 CuadroTexto">
          <a:extLst>
            <a:ext uri="{FF2B5EF4-FFF2-40B4-BE49-F238E27FC236}">
              <a16:creationId xmlns="" xmlns:a16="http://schemas.microsoft.com/office/drawing/2014/main" id="{C2F5C864-DAA1-4978-8A8B-EBAB1F221A4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44" name="50 CuadroTexto">
          <a:extLst>
            <a:ext uri="{FF2B5EF4-FFF2-40B4-BE49-F238E27FC236}">
              <a16:creationId xmlns="" xmlns:a16="http://schemas.microsoft.com/office/drawing/2014/main" id="{44473633-AF79-47AE-861A-3EEFAFC720E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45" name="51 CuadroTexto">
          <a:extLst>
            <a:ext uri="{FF2B5EF4-FFF2-40B4-BE49-F238E27FC236}">
              <a16:creationId xmlns="" xmlns:a16="http://schemas.microsoft.com/office/drawing/2014/main" id="{0E8F932A-11BC-4B33-B555-78122259DD7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46" name="52 CuadroTexto">
          <a:extLst>
            <a:ext uri="{FF2B5EF4-FFF2-40B4-BE49-F238E27FC236}">
              <a16:creationId xmlns="" xmlns:a16="http://schemas.microsoft.com/office/drawing/2014/main" id="{E41D9606-950D-4339-8C45-771F3B3FC33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47" name="53 CuadroTexto">
          <a:extLst>
            <a:ext uri="{FF2B5EF4-FFF2-40B4-BE49-F238E27FC236}">
              <a16:creationId xmlns="" xmlns:a16="http://schemas.microsoft.com/office/drawing/2014/main" id="{6A893E48-19E4-4605-9324-1833079CA4F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48" name="54 CuadroTexto">
          <a:extLst>
            <a:ext uri="{FF2B5EF4-FFF2-40B4-BE49-F238E27FC236}">
              <a16:creationId xmlns="" xmlns:a16="http://schemas.microsoft.com/office/drawing/2014/main" id="{3BE03DAE-7610-4024-94E5-6CA8A078C63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49" name="55 CuadroTexto">
          <a:extLst>
            <a:ext uri="{FF2B5EF4-FFF2-40B4-BE49-F238E27FC236}">
              <a16:creationId xmlns="" xmlns:a16="http://schemas.microsoft.com/office/drawing/2014/main" id="{88C363A6-E0D4-401D-B669-202BD3E44A4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50" name="56 CuadroTexto">
          <a:extLst>
            <a:ext uri="{FF2B5EF4-FFF2-40B4-BE49-F238E27FC236}">
              <a16:creationId xmlns="" xmlns:a16="http://schemas.microsoft.com/office/drawing/2014/main" id="{0DEF82BB-B2DC-4BD0-A53A-9AE79A5AD28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51" name="57 CuadroTexto">
          <a:extLst>
            <a:ext uri="{FF2B5EF4-FFF2-40B4-BE49-F238E27FC236}">
              <a16:creationId xmlns="" xmlns:a16="http://schemas.microsoft.com/office/drawing/2014/main" id="{AD9BCC74-861C-4F51-9BED-91B3ADF0C97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52" name="58 CuadroTexto">
          <a:extLst>
            <a:ext uri="{FF2B5EF4-FFF2-40B4-BE49-F238E27FC236}">
              <a16:creationId xmlns="" xmlns:a16="http://schemas.microsoft.com/office/drawing/2014/main" id="{613B5D1F-5575-4F5E-A4D9-B5DDE5B01EC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53" name="59 CuadroTexto">
          <a:extLst>
            <a:ext uri="{FF2B5EF4-FFF2-40B4-BE49-F238E27FC236}">
              <a16:creationId xmlns="" xmlns:a16="http://schemas.microsoft.com/office/drawing/2014/main" id="{52370A8E-D586-446C-8993-83691C05120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54" name="60 CuadroTexto">
          <a:extLst>
            <a:ext uri="{FF2B5EF4-FFF2-40B4-BE49-F238E27FC236}">
              <a16:creationId xmlns="" xmlns:a16="http://schemas.microsoft.com/office/drawing/2014/main" id="{5FE19F6D-45C6-4C85-9ED5-AC3566BB8FF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55" name="61 CuadroTexto">
          <a:extLst>
            <a:ext uri="{FF2B5EF4-FFF2-40B4-BE49-F238E27FC236}">
              <a16:creationId xmlns="" xmlns:a16="http://schemas.microsoft.com/office/drawing/2014/main" id="{169F5F56-F0E0-43EE-9479-EE57D078C5E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56" name="62 CuadroTexto">
          <a:extLst>
            <a:ext uri="{FF2B5EF4-FFF2-40B4-BE49-F238E27FC236}">
              <a16:creationId xmlns="" xmlns:a16="http://schemas.microsoft.com/office/drawing/2014/main" id="{10AE3A8C-390F-4C68-BE08-D96711482FF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57" name="63 CuadroTexto">
          <a:extLst>
            <a:ext uri="{FF2B5EF4-FFF2-40B4-BE49-F238E27FC236}">
              <a16:creationId xmlns="" xmlns:a16="http://schemas.microsoft.com/office/drawing/2014/main" id="{6F165359-7FC8-4CB9-8D0F-14A9DFC6D5A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58" name="64 CuadroTexto">
          <a:extLst>
            <a:ext uri="{FF2B5EF4-FFF2-40B4-BE49-F238E27FC236}">
              <a16:creationId xmlns="" xmlns:a16="http://schemas.microsoft.com/office/drawing/2014/main" id="{F04272E5-DD97-438E-8C71-64F71E66AF8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59" name="65 CuadroTexto">
          <a:extLst>
            <a:ext uri="{FF2B5EF4-FFF2-40B4-BE49-F238E27FC236}">
              <a16:creationId xmlns="" xmlns:a16="http://schemas.microsoft.com/office/drawing/2014/main" id="{C99A1A5C-D184-4336-9611-04142F03181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60" name="66 CuadroTexto">
          <a:extLst>
            <a:ext uri="{FF2B5EF4-FFF2-40B4-BE49-F238E27FC236}">
              <a16:creationId xmlns="" xmlns:a16="http://schemas.microsoft.com/office/drawing/2014/main" id="{C313EF32-AA16-4FB4-92DF-C30FF51FE7F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61" name="67 CuadroTexto">
          <a:extLst>
            <a:ext uri="{FF2B5EF4-FFF2-40B4-BE49-F238E27FC236}">
              <a16:creationId xmlns="" xmlns:a16="http://schemas.microsoft.com/office/drawing/2014/main" id="{BB6C1706-D2D4-46C5-A21B-9E7AFB35F2E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62" name="68 CuadroTexto">
          <a:extLst>
            <a:ext uri="{FF2B5EF4-FFF2-40B4-BE49-F238E27FC236}">
              <a16:creationId xmlns="" xmlns:a16="http://schemas.microsoft.com/office/drawing/2014/main" id="{807ED0A3-4BFD-4196-9C4B-697293FFA9F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63" name="69 CuadroTexto">
          <a:extLst>
            <a:ext uri="{FF2B5EF4-FFF2-40B4-BE49-F238E27FC236}">
              <a16:creationId xmlns="" xmlns:a16="http://schemas.microsoft.com/office/drawing/2014/main" id="{2591D5B8-31DA-451F-B20D-D27624B9B9D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64" name="70 CuadroTexto">
          <a:extLst>
            <a:ext uri="{FF2B5EF4-FFF2-40B4-BE49-F238E27FC236}">
              <a16:creationId xmlns="" xmlns:a16="http://schemas.microsoft.com/office/drawing/2014/main" id="{81B175F6-7F71-4E4A-88BE-FE9860BF2AF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65" name="71 CuadroTexto">
          <a:extLst>
            <a:ext uri="{FF2B5EF4-FFF2-40B4-BE49-F238E27FC236}">
              <a16:creationId xmlns="" xmlns:a16="http://schemas.microsoft.com/office/drawing/2014/main" id="{90B14E0E-8590-4BB7-99F1-832A100541C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66" name="72 CuadroTexto">
          <a:extLst>
            <a:ext uri="{FF2B5EF4-FFF2-40B4-BE49-F238E27FC236}">
              <a16:creationId xmlns="" xmlns:a16="http://schemas.microsoft.com/office/drawing/2014/main" id="{C085A7DC-964B-40D9-BD7D-18C02D4FB06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67" name="73 CuadroTexto">
          <a:extLst>
            <a:ext uri="{FF2B5EF4-FFF2-40B4-BE49-F238E27FC236}">
              <a16:creationId xmlns="" xmlns:a16="http://schemas.microsoft.com/office/drawing/2014/main" id="{80858803-8123-44F9-BEB9-55BD867D92E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68" name="74 CuadroTexto">
          <a:extLst>
            <a:ext uri="{FF2B5EF4-FFF2-40B4-BE49-F238E27FC236}">
              <a16:creationId xmlns="" xmlns:a16="http://schemas.microsoft.com/office/drawing/2014/main" id="{1D256FB7-D480-44D6-9BBB-52FAB3034F4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107</xdr:row>
      <xdr:rowOff>0</xdr:rowOff>
    </xdr:from>
    <xdr:ext cx="184731" cy="264560"/>
    <xdr:sp macro="" textlink="">
      <xdr:nvSpPr>
        <xdr:cNvPr id="3069" name="75 CuadroTexto">
          <a:extLst>
            <a:ext uri="{FF2B5EF4-FFF2-40B4-BE49-F238E27FC236}">
              <a16:creationId xmlns="" xmlns:a16="http://schemas.microsoft.com/office/drawing/2014/main" id="{FBB8D448-CA51-4AD5-B6B3-22109CE88F3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70" name="3 CuadroTexto">
          <a:extLst>
            <a:ext uri="{FF2B5EF4-FFF2-40B4-BE49-F238E27FC236}">
              <a16:creationId xmlns="" xmlns:a16="http://schemas.microsoft.com/office/drawing/2014/main" id="{FD1C4CA4-95B4-4580-8D43-50232CD501F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71" name="4 CuadroTexto">
          <a:extLst>
            <a:ext uri="{FF2B5EF4-FFF2-40B4-BE49-F238E27FC236}">
              <a16:creationId xmlns="" xmlns:a16="http://schemas.microsoft.com/office/drawing/2014/main" id="{D2DD2B31-E4E2-4C96-AD88-9321FFAFC83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72" name="5 CuadroTexto">
          <a:extLst>
            <a:ext uri="{FF2B5EF4-FFF2-40B4-BE49-F238E27FC236}">
              <a16:creationId xmlns="" xmlns:a16="http://schemas.microsoft.com/office/drawing/2014/main" id="{0257AAA6-D380-4347-A2F9-C9259E4DC10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73" name="6 CuadroTexto">
          <a:extLst>
            <a:ext uri="{FF2B5EF4-FFF2-40B4-BE49-F238E27FC236}">
              <a16:creationId xmlns="" xmlns:a16="http://schemas.microsoft.com/office/drawing/2014/main" id="{BEE64F2F-30FE-4AFA-B4D7-E08C50C4DCE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74" name="7 CuadroTexto">
          <a:extLst>
            <a:ext uri="{FF2B5EF4-FFF2-40B4-BE49-F238E27FC236}">
              <a16:creationId xmlns="" xmlns:a16="http://schemas.microsoft.com/office/drawing/2014/main" id="{63675FD3-4913-49EE-BF92-25668D3888C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75" name="8 CuadroTexto">
          <a:extLst>
            <a:ext uri="{FF2B5EF4-FFF2-40B4-BE49-F238E27FC236}">
              <a16:creationId xmlns="" xmlns:a16="http://schemas.microsoft.com/office/drawing/2014/main" id="{F75EB71F-9D85-4655-A301-18A47B32F1F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76" name="9 CuadroTexto">
          <a:extLst>
            <a:ext uri="{FF2B5EF4-FFF2-40B4-BE49-F238E27FC236}">
              <a16:creationId xmlns="" xmlns:a16="http://schemas.microsoft.com/office/drawing/2014/main" id="{746FBCA9-D518-4AD2-B262-E8D01EEC73B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77" name="10 CuadroTexto">
          <a:extLst>
            <a:ext uri="{FF2B5EF4-FFF2-40B4-BE49-F238E27FC236}">
              <a16:creationId xmlns="" xmlns:a16="http://schemas.microsoft.com/office/drawing/2014/main" id="{EB459721-BD56-4417-8644-396F3E2289A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78" name="11 CuadroTexto">
          <a:extLst>
            <a:ext uri="{FF2B5EF4-FFF2-40B4-BE49-F238E27FC236}">
              <a16:creationId xmlns="" xmlns:a16="http://schemas.microsoft.com/office/drawing/2014/main" id="{965E7818-5898-40F2-A99D-40EBB6B8728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79" name="12 CuadroTexto">
          <a:extLst>
            <a:ext uri="{FF2B5EF4-FFF2-40B4-BE49-F238E27FC236}">
              <a16:creationId xmlns="" xmlns:a16="http://schemas.microsoft.com/office/drawing/2014/main" id="{B126AA38-1EBB-4473-B3E8-8BE43257531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80" name="13 CuadroTexto">
          <a:extLst>
            <a:ext uri="{FF2B5EF4-FFF2-40B4-BE49-F238E27FC236}">
              <a16:creationId xmlns="" xmlns:a16="http://schemas.microsoft.com/office/drawing/2014/main" id="{2EB13256-188B-4C40-9309-9E1C37DD0C3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81" name="14 CuadroTexto">
          <a:extLst>
            <a:ext uri="{FF2B5EF4-FFF2-40B4-BE49-F238E27FC236}">
              <a16:creationId xmlns="" xmlns:a16="http://schemas.microsoft.com/office/drawing/2014/main" id="{AB6BE313-8EEE-4998-9DD0-318C5E9CE81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82" name="15 CuadroTexto">
          <a:extLst>
            <a:ext uri="{FF2B5EF4-FFF2-40B4-BE49-F238E27FC236}">
              <a16:creationId xmlns="" xmlns:a16="http://schemas.microsoft.com/office/drawing/2014/main" id="{784341E5-C50B-4530-954C-37D3BAF74F6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83" name="16 CuadroTexto">
          <a:extLst>
            <a:ext uri="{FF2B5EF4-FFF2-40B4-BE49-F238E27FC236}">
              <a16:creationId xmlns="" xmlns:a16="http://schemas.microsoft.com/office/drawing/2014/main" id="{A9EA578B-D7E3-40E0-839E-ABCCFE39320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84" name="17 CuadroTexto">
          <a:extLst>
            <a:ext uri="{FF2B5EF4-FFF2-40B4-BE49-F238E27FC236}">
              <a16:creationId xmlns="" xmlns:a16="http://schemas.microsoft.com/office/drawing/2014/main" id="{F2F582F3-CB24-41C2-A646-E9C7EDD465F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85" name="18 CuadroTexto">
          <a:extLst>
            <a:ext uri="{FF2B5EF4-FFF2-40B4-BE49-F238E27FC236}">
              <a16:creationId xmlns="" xmlns:a16="http://schemas.microsoft.com/office/drawing/2014/main" id="{AF026FAF-8C5F-4010-A25D-34F362417D0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86" name="19 CuadroTexto">
          <a:extLst>
            <a:ext uri="{FF2B5EF4-FFF2-40B4-BE49-F238E27FC236}">
              <a16:creationId xmlns="" xmlns:a16="http://schemas.microsoft.com/office/drawing/2014/main" id="{8141B0C4-57C9-4184-A416-44588EA9A08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87" name="20 CuadroTexto">
          <a:extLst>
            <a:ext uri="{FF2B5EF4-FFF2-40B4-BE49-F238E27FC236}">
              <a16:creationId xmlns="" xmlns:a16="http://schemas.microsoft.com/office/drawing/2014/main" id="{14A4F301-180C-4755-B3A3-C5B9C830D54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88" name="21 CuadroTexto">
          <a:extLst>
            <a:ext uri="{FF2B5EF4-FFF2-40B4-BE49-F238E27FC236}">
              <a16:creationId xmlns="" xmlns:a16="http://schemas.microsoft.com/office/drawing/2014/main" id="{0CA56E4D-D829-47B5-ACC7-410666BEE40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89" name="22 CuadroTexto">
          <a:extLst>
            <a:ext uri="{FF2B5EF4-FFF2-40B4-BE49-F238E27FC236}">
              <a16:creationId xmlns="" xmlns:a16="http://schemas.microsoft.com/office/drawing/2014/main" id="{F2D86570-9766-450F-9743-F3D11EC9B23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90" name="23 CuadroTexto">
          <a:extLst>
            <a:ext uri="{FF2B5EF4-FFF2-40B4-BE49-F238E27FC236}">
              <a16:creationId xmlns="" xmlns:a16="http://schemas.microsoft.com/office/drawing/2014/main" id="{770862CD-C482-4D46-8442-A48E86086C8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91" name="24 CuadroTexto">
          <a:extLst>
            <a:ext uri="{FF2B5EF4-FFF2-40B4-BE49-F238E27FC236}">
              <a16:creationId xmlns="" xmlns:a16="http://schemas.microsoft.com/office/drawing/2014/main" id="{12ACC133-724D-4E1E-A4BE-5549BB65172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92" name="25 CuadroTexto">
          <a:extLst>
            <a:ext uri="{FF2B5EF4-FFF2-40B4-BE49-F238E27FC236}">
              <a16:creationId xmlns="" xmlns:a16="http://schemas.microsoft.com/office/drawing/2014/main" id="{49DFB6DE-D238-480A-BBD4-31B24126BA7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93" name="26 CuadroTexto">
          <a:extLst>
            <a:ext uri="{FF2B5EF4-FFF2-40B4-BE49-F238E27FC236}">
              <a16:creationId xmlns="" xmlns:a16="http://schemas.microsoft.com/office/drawing/2014/main" id="{2FEC00FB-B943-43F3-AE4E-AAB3C802156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94" name="27 CuadroTexto">
          <a:extLst>
            <a:ext uri="{FF2B5EF4-FFF2-40B4-BE49-F238E27FC236}">
              <a16:creationId xmlns="" xmlns:a16="http://schemas.microsoft.com/office/drawing/2014/main" id="{AD5ABB1F-C7FF-4D6B-A691-4CE4A7382AA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95" name="28 CuadroTexto">
          <a:extLst>
            <a:ext uri="{FF2B5EF4-FFF2-40B4-BE49-F238E27FC236}">
              <a16:creationId xmlns="" xmlns:a16="http://schemas.microsoft.com/office/drawing/2014/main" id="{28DABF04-4B27-4283-9C1E-5F68494F7DC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96" name="29 CuadroTexto">
          <a:extLst>
            <a:ext uri="{FF2B5EF4-FFF2-40B4-BE49-F238E27FC236}">
              <a16:creationId xmlns="" xmlns:a16="http://schemas.microsoft.com/office/drawing/2014/main" id="{BF27C26F-EA04-465B-9A74-A96CF00B9CC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97" name="30 CuadroTexto">
          <a:extLst>
            <a:ext uri="{FF2B5EF4-FFF2-40B4-BE49-F238E27FC236}">
              <a16:creationId xmlns="" xmlns:a16="http://schemas.microsoft.com/office/drawing/2014/main" id="{55F1417D-EE04-4360-8A0A-D0EC985BB50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98" name="31 CuadroTexto">
          <a:extLst>
            <a:ext uri="{FF2B5EF4-FFF2-40B4-BE49-F238E27FC236}">
              <a16:creationId xmlns="" xmlns:a16="http://schemas.microsoft.com/office/drawing/2014/main" id="{5A526C84-6060-4E42-B60A-EB0C7251070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099" name="32 CuadroTexto">
          <a:extLst>
            <a:ext uri="{FF2B5EF4-FFF2-40B4-BE49-F238E27FC236}">
              <a16:creationId xmlns="" xmlns:a16="http://schemas.microsoft.com/office/drawing/2014/main" id="{7D6497EC-3509-457C-B592-2E1CECBC657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00" name="33 CuadroTexto">
          <a:extLst>
            <a:ext uri="{FF2B5EF4-FFF2-40B4-BE49-F238E27FC236}">
              <a16:creationId xmlns="" xmlns:a16="http://schemas.microsoft.com/office/drawing/2014/main" id="{A97B1B44-AE93-4F4A-822D-7D2008C3F5F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01" name="34 CuadroTexto">
          <a:extLst>
            <a:ext uri="{FF2B5EF4-FFF2-40B4-BE49-F238E27FC236}">
              <a16:creationId xmlns="" xmlns:a16="http://schemas.microsoft.com/office/drawing/2014/main" id="{E20F07EB-444F-4E72-BFB8-67B40D8378F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02" name="35 CuadroTexto">
          <a:extLst>
            <a:ext uri="{FF2B5EF4-FFF2-40B4-BE49-F238E27FC236}">
              <a16:creationId xmlns="" xmlns:a16="http://schemas.microsoft.com/office/drawing/2014/main" id="{C117C200-C580-44E5-84FC-D12D14A9E1E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03" name="36 CuadroTexto">
          <a:extLst>
            <a:ext uri="{FF2B5EF4-FFF2-40B4-BE49-F238E27FC236}">
              <a16:creationId xmlns="" xmlns:a16="http://schemas.microsoft.com/office/drawing/2014/main" id="{84E36FEC-93EE-4B3E-A8B0-6E8C0E7D05F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04" name="37 CuadroTexto">
          <a:extLst>
            <a:ext uri="{FF2B5EF4-FFF2-40B4-BE49-F238E27FC236}">
              <a16:creationId xmlns="" xmlns:a16="http://schemas.microsoft.com/office/drawing/2014/main" id="{D4FB6B8C-D5A6-4030-B5FC-6EBD1AAAA07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05" name="38 CuadroTexto">
          <a:extLst>
            <a:ext uri="{FF2B5EF4-FFF2-40B4-BE49-F238E27FC236}">
              <a16:creationId xmlns="" xmlns:a16="http://schemas.microsoft.com/office/drawing/2014/main" id="{9064027A-BA89-40ED-98CA-91C37D00614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06" name="39 CuadroTexto">
          <a:extLst>
            <a:ext uri="{FF2B5EF4-FFF2-40B4-BE49-F238E27FC236}">
              <a16:creationId xmlns="" xmlns:a16="http://schemas.microsoft.com/office/drawing/2014/main" id="{7FB2DD9C-6FF1-48EB-A1BE-5F4DF8CBF17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07" name="40 CuadroTexto">
          <a:extLst>
            <a:ext uri="{FF2B5EF4-FFF2-40B4-BE49-F238E27FC236}">
              <a16:creationId xmlns="" xmlns:a16="http://schemas.microsoft.com/office/drawing/2014/main" id="{3CA96D91-3984-43A1-AE45-167812E79C6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08" name="41 CuadroTexto">
          <a:extLst>
            <a:ext uri="{FF2B5EF4-FFF2-40B4-BE49-F238E27FC236}">
              <a16:creationId xmlns="" xmlns:a16="http://schemas.microsoft.com/office/drawing/2014/main" id="{92D3AA13-B8DB-4307-9164-EF8F1B61035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09" name="42 CuadroTexto">
          <a:extLst>
            <a:ext uri="{FF2B5EF4-FFF2-40B4-BE49-F238E27FC236}">
              <a16:creationId xmlns="" xmlns:a16="http://schemas.microsoft.com/office/drawing/2014/main" id="{D8C8E94E-EAAD-4AA5-A232-B4CFF67B0DB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10" name="43 CuadroTexto">
          <a:extLst>
            <a:ext uri="{FF2B5EF4-FFF2-40B4-BE49-F238E27FC236}">
              <a16:creationId xmlns="" xmlns:a16="http://schemas.microsoft.com/office/drawing/2014/main" id="{8639DD8C-BBB4-43C9-B40A-266DF2BF202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11" name="44 CuadroTexto">
          <a:extLst>
            <a:ext uri="{FF2B5EF4-FFF2-40B4-BE49-F238E27FC236}">
              <a16:creationId xmlns="" xmlns:a16="http://schemas.microsoft.com/office/drawing/2014/main" id="{DD77E612-0069-48AB-91BE-4AEFD16C519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12" name="45 CuadroTexto">
          <a:extLst>
            <a:ext uri="{FF2B5EF4-FFF2-40B4-BE49-F238E27FC236}">
              <a16:creationId xmlns="" xmlns:a16="http://schemas.microsoft.com/office/drawing/2014/main" id="{B25484CE-AA9C-449C-AB6F-BDC14627EE9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13" name="46 CuadroTexto">
          <a:extLst>
            <a:ext uri="{FF2B5EF4-FFF2-40B4-BE49-F238E27FC236}">
              <a16:creationId xmlns="" xmlns:a16="http://schemas.microsoft.com/office/drawing/2014/main" id="{61813AF0-AD5E-4D12-B885-C31AD5AD5B8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14" name="47 CuadroTexto">
          <a:extLst>
            <a:ext uri="{FF2B5EF4-FFF2-40B4-BE49-F238E27FC236}">
              <a16:creationId xmlns="" xmlns:a16="http://schemas.microsoft.com/office/drawing/2014/main" id="{DB202038-F8BA-4CB6-86FC-A7D25CBB550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15" name="48 CuadroTexto">
          <a:extLst>
            <a:ext uri="{FF2B5EF4-FFF2-40B4-BE49-F238E27FC236}">
              <a16:creationId xmlns="" xmlns:a16="http://schemas.microsoft.com/office/drawing/2014/main" id="{E16B5B3D-AC2F-41B9-AEE4-03B854A65EB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16" name="49 CuadroTexto">
          <a:extLst>
            <a:ext uri="{FF2B5EF4-FFF2-40B4-BE49-F238E27FC236}">
              <a16:creationId xmlns="" xmlns:a16="http://schemas.microsoft.com/office/drawing/2014/main" id="{3109056B-10C2-4599-BE87-01E5BCA0A88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17" name="50 CuadroTexto">
          <a:extLst>
            <a:ext uri="{FF2B5EF4-FFF2-40B4-BE49-F238E27FC236}">
              <a16:creationId xmlns="" xmlns:a16="http://schemas.microsoft.com/office/drawing/2014/main" id="{67A138D2-81C8-4636-8234-AE7779F5369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18" name="51 CuadroTexto">
          <a:extLst>
            <a:ext uri="{FF2B5EF4-FFF2-40B4-BE49-F238E27FC236}">
              <a16:creationId xmlns="" xmlns:a16="http://schemas.microsoft.com/office/drawing/2014/main" id="{6A3864B9-68FC-4C64-BA02-04171E5CDEF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19" name="52 CuadroTexto">
          <a:extLst>
            <a:ext uri="{FF2B5EF4-FFF2-40B4-BE49-F238E27FC236}">
              <a16:creationId xmlns="" xmlns:a16="http://schemas.microsoft.com/office/drawing/2014/main" id="{2BB8B6D1-C6C7-42E9-9D7C-1ED554D6ABD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20" name="53 CuadroTexto">
          <a:extLst>
            <a:ext uri="{FF2B5EF4-FFF2-40B4-BE49-F238E27FC236}">
              <a16:creationId xmlns="" xmlns:a16="http://schemas.microsoft.com/office/drawing/2014/main" id="{FAD2001A-E7B4-491B-8247-9004BE8580C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21" name="54 CuadroTexto">
          <a:extLst>
            <a:ext uri="{FF2B5EF4-FFF2-40B4-BE49-F238E27FC236}">
              <a16:creationId xmlns="" xmlns:a16="http://schemas.microsoft.com/office/drawing/2014/main" id="{9A619A94-4430-4E9B-8F23-D129288029B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22" name="55 CuadroTexto">
          <a:extLst>
            <a:ext uri="{FF2B5EF4-FFF2-40B4-BE49-F238E27FC236}">
              <a16:creationId xmlns="" xmlns:a16="http://schemas.microsoft.com/office/drawing/2014/main" id="{ACC8A8BB-D047-435A-A2A5-5246FB7E9A9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23" name="56 CuadroTexto">
          <a:extLst>
            <a:ext uri="{FF2B5EF4-FFF2-40B4-BE49-F238E27FC236}">
              <a16:creationId xmlns="" xmlns:a16="http://schemas.microsoft.com/office/drawing/2014/main" id="{16DBDD84-214F-48EF-883D-4597846768C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24" name="57 CuadroTexto">
          <a:extLst>
            <a:ext uri="{FF2B5EF4-FFF2-40B4-BE49-F238E27FC236}">
              <a16:creationId xmlns="" xmlns:a16="http://schemas.microsoft.com/office/drawing/2014/main" id="{5CFB6AE2-9C08-473B-918D-2388757C82F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25" name="58 CuadroTexto">
          <a:extLst>
            <a:ext uri="{FF2B5EF4-FFF2-40B4-BE49-F238E27FC236}">
              <a16:creationId xmlns="" xmlns:a16="http://schemas.microsoft.com/office/drawing/2014/main" id="{10359B7C-0E20-4E05-B96D-292A124F87E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26" name="59 CuadroTexto">
          <a:extLst>
            <a:ext uri="{FF2B5EF4-FFF2-40B4-BE49-F238E27FC236}">
              <a16:creationId xmlns="" xmlns:a16="http://schemas.microsoft.com/office/drawing/2014/main" id="{0395A310-E915-4894-8162-CE53971A737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27" name="60 CuadroTexto">
          <a:extLst>
            <a:ext uri="{FF2B5EF4-FFF2-40B4-BE49-F238E27FC236}">
              <a16:creationId xmlns="" xmlns:a16="http://schemas.microsoft.com/office/drawing/2014/main" id="{679DEE10-073B-4667-9578-A0B9D970510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28" name="61 CuadroTexto">
          <a:extLst>
            <a:ext uri="{FF2B5EF4-FFF2-40B4-BE49-F238E27FC236}">
              <a16:creationId xmlns="" xmlns:a16="http://schemas.microsoft.com/office/drawing/2014/main" id="{5B37E0B4-81F8-4C8A-8DAF-CB7B07A4948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29" name="62 CuadroTexto">
          <a:extLst>
            <a:ext uri="{FF2B5EF4-FFF2-40B4-BE49-F238E27FC236}">
              <a16:creationId xmlns="" xmlns:a16="http://schemas.microsoft.com/office/drawing/2014/main" id="{274CBC33-0AE6-41C5-8FC9-DD3D7CA0084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30" name="63 CuadroTexto">
          <a:extLst>
            <a:ext uri="{FF2B5EF4-FFF2-40B4-BE49-F238E27FC236}">
              <a16:creationId xmlns="" xmlns:a16="http://schemas.microsoft.com/office/drawing/2014/main" id="{5DAD921C-51CE-43FC-B586-AF7B2AF51B4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31" name="64 CuadroTexto">
          <a:extLst>
            <a:ext uri="{FF2B5EF4-FFF2-40B4-BE49-F238E27FC236}">
              <a16:creationId xmlns="" xmlns:a16="http://schemas.microsoft.com/office/drawing/2014/main" id="{DAD841AA-938C-415B-AA0D-77139BB9426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32" name="65 CuadroTexto">
          <a:extLst>
            <a:ext uri="{FF2B5EF4-FFF2-40B4-BE49-F238E27FC236}">
              <a16:creationId xmlns="" xmlns:a16="http://schemas.microsoft.com/office/drawing/2014/main" id="{B203FD37-BBEE-4C6C-92A1-95692E9E265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33" name="66 CuadroTexto">
          <a:extLst>
            <a:ext uri="{FF2B5EF4-FFF2-40B4-BE49-F238E27FC236}">
              <a16:creationId xmlns="" xmlns:a16="http://schemas.microsoft.com/office/drawing/2014/main" id="{8CC5128E-C692-4399-941A-FE7969CD7CC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34" name="67 CuadroTexto">
          <a:extLst>
            <a:ext uri="{FF2B5EF4-FFF2-40B4-BE49-F238E27FC236}">
              <a16:creationId xmlns="" xmlns:a16="http://schemas.microsoft.com/office/drawing/2014/main" id="{A169842C-C59B-4356-9FDA-B219AC5B5AB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35" name="68 CuadroTexto">
          <a:extLst>
            <a:ext uri="{FF2B5EF4-FFF2-40B4-BE49-F238E27FC236}">
              <a16:creationId xmlns="" xmlns:a16="http://schemas.microsoft.com/office/drawing/2014/main" id="{AE23CA2B-66F7-4FD9-B6FD-63F40043E9A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36" name="69 CuadroTexto">
          <a:extLst>
            <a:ext uri="{FF2B5EF4-FFF2-40B4-BE49-F238E27FC236}">
              <a16:creationId xmlns="" xmlns:a16="http://schemas.microsoft.com/office/drawing/2014/main" id="{9E608CCF-B5AB-4508-85FC-AF8E1F3E62D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37" name="70 CuadroTexto">
          <a:extLst>
            <a:ext uri="{FF2B5EF4-FFF2-40B4-BE49-F238E27FC236}">
              <a16:creationId xmlns="" xmlns:a16="http://schemas.microsoft.com/office/drawing/2014/main" id="{8F87E402-E369-4ACA-AD3A-03F90B7139D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38" name="71 CuadroTexto">
          <a:extLst>
            <a:ext uri="{FF2B5EF4-FFF2-40B4-BE49-F238E27FC236}">
              <a16:creationId xmlns="" xmlns:a16="http://schemas.microsoft.com/office/drawing/2014/main" id="{314470A4-7CA4-4513-B539-A8D22D908A7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39" name="72 CuadroTexto">
          <a:extLst>
            <a:ext uri="{FF2B5EF4-FFF2-40B4-BE49-F238E27FC236}">
              <a16:creationId xmlns="" xmlns:a16="http://schemas.microsoft.com/office/drawing/2014/main" id="{1367A1FC-0D6A-4BC5-9C2C-8F7A827D7F3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40" name="73 CuadroTexto">
          <a:extLst>
            <a:ext uri="{FF2B5EF4-FFF2-40B4-BE49-F238E27FC236}">
              <a16:creationId xmlns="" xmlns:a16="http://schemas.microsoft.com/office/drawing/2014/main" id="{783D53E2-C023-41FC-BC40-00DEE61940D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41" name="74 CuadroTexto">
          <a:extLst>
            <a:ext uri="{FF2B5EF4-FFF2-40B4-BE49-F238E27FC236}">
              <a16:creationId xmlns="" xmlns:a16="http://schemas.microsoft.com/office/drawing/2014/main" id="{E62BF950-1D03-45A7-A9C9-6D216956472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108</xdr:row>
      <xdr:rowOff>0</xdr:rowOff>
    </xdr:from>
    <xdr:ext cx="184731" cy="264560"/>
    <xdr:sp macro="" textlink="">
      <xdr:nvSpPr>
        <xdr:cNvPr id="3142" name="75 CuadroTexto">
          <a:extLst>
            <a:ext uri="{FF2B5EF4-FFF2-40B4-BE49-F238E27FC236}">
              <a16:creationId xmlns="" xmlns:a16="http://schemas.microsoft.com/office/drawing/2014/main" id="{6F7CACCE-E16C-47FD-A8D3-7A9B141EB48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43" name="3 CuadroTexto">
          <a:extLst>
            <a:ext uri="{FF2B5EF4-FFF2-40B4-BE49-F238E27FC236}">
              <a16:creationId xmlns="" xmlns:a16="http://schemas.microsoft.com/office/drawing/2014/main" id="{86BE9283-462B-49B9-AB36-42DDCC7252A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44" name="4 CuadroTexto">
          <a:extLst>
            <a:ext uri="{FF2B5EF4-FFF2-40B4-BE49-F238E27FC236}">
              <a16:creationId xmlns="" xmlns:a16="http://schemas.microsoft.com/office/drawing/2014/main" id="{DDD508B0-4515-4DDA-A796-CB01175E16E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45" name="5 CuadroTexto">
          <a:extLst>
            <a:ext uri="{FF2B5EF4-FFF2-40B4-BE49-F238E27FC236}">
              <a16:creationId xmlns="" xmlns:a16="http://schemas.microsoft.com/office/drawing/2014/main" id="{960E2627-59A8-4391-B10A-905E384C015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46" name="6 CuadroTexto">
          <a:extLst>
            <a:ext uri="{FF2B5EF4-FFF2-40B4-BE49-F238E27FC236}">
              <a16:creationId xmlns="" xmlns:a16="http://schemas.microsoft.com/office/drawing/2014/main" id="{8B69E8EA-7AAB-4FB3-87E5-1775CEBE338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47" name="7 CuadroTexto">
          <a:extLst>
            <a:ext uri="{FF2B5EF4-FFF2-40B4-BE49-F238E27FC236}">
              <a16:creationId xmlns="" xmlns:a16="http://schemas.microsoft.com/office/drawing/2014/main" id="{890F1603-C863-4D5D-9836-94E105C58FC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48" name="8 CuadroTexto">
          <a:extLst>
            <a:ext uri="{FF2B5EF4-FFF2-40B4-BE49-F238E27FC236}">
              <a16:creationId xmlns="" xmlns:a16="http://schemas.microsoft.com/office/drawing/2014/main" id="{9B55C352-B037-473A-AB33-D7DB24FB332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49" name="9 CuadroTexto">
          <a:extLst>
            <a:ext uri="{FF2B5EF4-FFF2-40B4-BE49-F238E27FC236}">
              <a16:creationId xmlns="" xmlns:a16="http://schemas.microsoft.com/office/drawing/2014/main" id="{DC9B9F61-74B4-41A4-BA59-4E1E3A15BC8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50" name="10 CuadroTexto">
          <a:extLst>
            <a:ext uri="{FF2B5EF4-FFF2-40B4-BE49-F238E27FC236}">
              <a16:creationId xmlns="" xmlns:a16="http://schemas.microsoft.com/office/drawing/2014/main" id="{3E39B8E1-5572-4871-A630-7EADC669878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51" name="11 CuadroTexto">
          <a:extLst>
            <a:ext uri="{FF2B5EF4-FFF2-40B4-BE49-F238E27FC236}">
              <a16:creationId xmlns="" xmlns:a16="http://schemas.microsoft.com/office/drawing/2014/main" id="{9DBFAC75-AA0E-471B-B2FA-22DF5C35105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52" name="12 CuadroTexto">
          <a:extLst>
            <a:ext uri="{FF2B5EF4-FFF2-40B4-BE49-F238E27FC236}">
              <a16:creationId xmlns="" xmlns:a16="http://schemas.microsoft.com/office/drawing/2014/main" id="{55192951-B685-4198-9FFF-BFA011BE9F9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53" name="13 CuadroTexto">
          <a:extLst>
            <a:ext uri="{FF2B5EF4-FFF2-40B4-BE49-F238E27FC236}">
              <a16:creationId xmlns="" xmlns:a16="http://schemas.microsoft.com/office/drawing/2014/main" id="{0139BA4D-25D9-4175-AE7A-AAB3811D3AF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54" name="14 CuadroTexto">
          <a:extLst>
            <a:ext uri="{FF2B5EF4-FFF2-40B4-BE49-F238E27FC236}">
              <a16:creationId xmlns="" xmlns:a16="http://schemas.microsoft.com/office/drawing/2014/main" id="{186FA824-2E95-4867-ADE8-9C2210DEE22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55" name="15 CuadroTexto">
          <a:extLst>
            <a:ext uri="{FF2B5EF4-FFF2-40B4-BE49-F238E27FC236}">
              <a16:creationId xmlns="" xmlns:a16="http://schemas.microsoft.com/office/drawing/2014/main" id="{24082AAE-E2DF-425E-8127-8FCC8B2EDDE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56" name="16 CuadroTexto">
          <a:extLst>
            <a:ext uri="{FF2B5EF4-FFF2-40B4-BE49-F238E27FC236}">
              <a16:creationId xmlns="" xmlns:a16="http://schemas.microsoft.com/office/drawing/2014/main" id="{0C94D2E6-930B-42B6-806C-A46CAB724CB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57" name="17 CuadroTexto">
          <a:extLst>
            <a:ext uri="{FF2B5EF4-FFF2-40B4-BE49-F238E27FC236}">
              <a16:creationId xmlns="" xmlns:a16="http://schemas.microsoft.com/office/drawing/2014/main" id="{52AB9D57-C7F7-4344-826C-C500E64979A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58" name="18 CuadroTexto">
          <a:extLst>
            <a:ext uri="{FF2B5EF4-FFF2-40B4-BE49-F238E27FC236}">
              <a16:creationId xmlns="" xmlns:a16="http://schemas.microsoft.com/office/drawing/2014/main" id="{970162D3-924F-40A2-BE3D-EA86E8E6FA3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59" name="19 CuadroTexto">
          <a:extLst>
            <a:ext uri="{FF2B5EF4-FFF2-40B4-BE49-F238E27FC236}">
              <a16:creationId xmlns="" xmlns:a16="http://schemas.microsoft.com/office/drawing/2014/main" id="{59715DCF-E594-4861-B371-0AAB99169F3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60" name="20 CuadroTexto">
          <a:extLst>
            <a:ext uri="{FF2B5EF4-FFF2-40B4-BE49-F238E27FC236}">
              <a16:creationId xmlns="" xmlns:a16="http://schemas.microsoft.com/office/drawing/2014/main" id="{932ADF81-13AF-41B2-9B64-7A2C5345860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61" name="21 CuadroTexto">
          <a:extLst>
            <a:ext uri="{FF2B5EF4-FFF2-40B4-BE49-F238E27FC236}">
              <a16:creationId xmlns="" xmlns:a16="http://schemas.microsoft.com/office/drawing/2014/main" id="{0EB68043-D90E-422B-80E1-9C986704DD3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62" name="22 CuadroTexto">
          <a:extLst>
            <a:ext uri="{FF2B5EF4-FFF2-40B4-BE49-F238E27FC236}">
              <a16:creationId xmlns="" xmlns:a16="http://schemas.microsoft.com/office/drawing/2014/main" id="{B58E9EE9-83DA-437C-B637-5293F2E9685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63" name="23 CuadroTexto">
          <a:extLst>
            <a:ext uri="{FF2B5EF4-FFF2-40B4-BE49-F238E27FC236}">
              <a16:creationId xmlns="" xmlns:a16="http://schemas.microsoft.com/office/drawing/2014/main" id="{BBE6A0B6-3564-404E-ADED-B9996C6E0C9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64" name="24 CuadroTexto">
          <a:extLst>
            <a:ext uri="{FF2B5EF4-FFF2-40B4-BE49-F238E27FC236}">
              <a16:creationId xmlns="" xmlns:a16="http://schemas.microsoft.com/office/drawing/2014/main" id="{E3A9D050-20BC-47FD-BE68-486A478E7AB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65" name="25 CuadroTexto">
          <a:extLst>
            <a:ext uri="{FF2B5EF4-FFF2-40B4-BE49-F238E27FC236}">
              <a16:creationId xmlns="" xmlns:a16="http://schemas.microsoft.com/office/drawing/2014/main" id="{168666AB-A6CB-4608-93D8-320890387A9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66" name="26 CuadroTexto">
          <a:extLst>
            <a:ext uri="{FF2B5EF4-FFF2-40B4-BE49-F238E27FC236}">
              <a16:creationId xmlns="" xmlns:a16="http://schemas.microsoft.com/office/drawing/2014/main" id="{A4C9C6AB-DD3D-426C-A6C3-8B5A69CF876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67" name="27 CuadroTexto">
          <a:extLst>
            <a:ext uri="{FF2B5EF4-FFF2-40B4-BE49-F238E27FC236}">
              <a16:creationId xmlns="" xmlns:a16="http://schemas.microsoft.com/office/drawing/2014/main" id="{50FC7941-2DB8-4F6E-9510-32E64F4D1C6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68" name="28 CuadroTexto">
          <a:extLst>
            <a:ext uri="{FF2B5EF4-FFF2-40B4-BE49-F238E27FC236}">
              <a16:creationId xmlns="" xmlns:a16="http://schemas.microsoft.com/office/drawing/2014/main" id="{1447CB1D-2768-4386-9BEE-14D1B2D080E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69" name="29 CuadroTexto">
          <a:extLst>
            <a:ext uri="{FF2B5EF4-FFF2-40B4-BE49-F238E27FC236}">
              <a16:creationId xmlns="" xmlns:a16="http://schemas.microsoft.com/office/drawing/2014/main" id="{57DB0B86-90EF-4664-818D-63E58B2D808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70" name="30 CuadroTexto">
          <a:extLst>
            <a:ext uri="{FF2B5EF4-FFF2-40B4-BE49-F238E27FC236}">
              <a16:creationId xmlns="" xmlns:a16="http://schemas.microsoft.com/office/drawing/2014/main" id="{86226891-1896-40F7-BCEB-0D7EE4656D0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71" name="31 CuadroTexto">
          <a:extLst>
            <a:ext uri="{FF2B5EF4-FFF2-40B4-BE49-F238E27FC236}">
              <a16:creationId xmlns="" xmlns:a16="http://schemas.microsoft.com/office/drawing/2014/main" id="{2FA4E35B-D9E8-4815-BA8C-246DF1FAC21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72" name="32 CuadroTexto">
          <a:extLst>
            <a:ext uri="{FF2B5EF4-FFF2-40B4-BE49-F238E27FC236}">
              <a16:creationId xmlns="" xmlns:a16="http://schemas.microsoft.com/office/drawing/2014/main" id="{E0A2B3D0-77AC-44DA-B48E-3BE8442A538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73" name="33 CuadroTexto">
          <a:extLst>
            <a:ext uri="{FF2B5EF4-FFF2-40B4-BE49-F238E27FC236}">
              <a16:creationId xmlns="" xmlns:a16="http://schemas.microsoft.com/office/drawing/2014/main" id="{6FBECA47-432C-4BB1-8AFA-B265701069C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74" name="34 CuadroTexto">
          <a:extLst>
            <a:ext uri="{FF2B5EF4-FFF2-40B4-BE49-F238E27FC236}">
              <a16:creationId xmlns="" xmlns:a16="http://schemas.microsoft.com/office/drawing/2014/main" id="{16765C16-6B41-4348-B690-3D20EE3A97D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75" name="35 CuadroTexto">
          <a:extLst>
            <a:ext uri="{FF2B5EF4-FFF2-40B4-BE49-F238E27FC236}">
              <a16:creationId xmlns="" xmlns:a16="http://schemas.microsoft.com/office/drawing/2014/main" id="{6ACF4427-EC7A-4934-94B7-70861B334A4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76" name="36 CuadroTexto">
          <a:extLst>
            <a:ext uri="{FF2B5EF4-FFF2-40B4-BE49-F238E27FC236}">
              <a16:creationId xmlns="" xmlns:a16="http://schemas.microsoft.com/office/drawing/2014/main" id="{8790FE14-D065-4C4A-AE05-E682E315AAD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77" name="37 CuadroTexto">
          <a:extLst>
            <a:ext uri="{FF2B5EF4-FFF2-40B4-BE49-F238E27FC236}">
              <a16:creationId xmlns="" xmlns:a16="http://schemas.microsoft.com/office/drawing/2014/main" id="{1975B5BC-BBC1-471C-9E74-F978573E8BD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78" name="38 CuadroTexto">
          <a:extLst>
            <a:ext uri="{FF2B5EF4-FFF2-40B4-BE49-F238E27FC236}">
              <a16:creationId xmlns="" xmlns:a16="http://schemas.microsoft.com/office/drawing/2014/main" id="{6D16C284-8EF6-459D-80AE-FC107EF2586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79" name="39 CuadroTexto">
          <a:extLst>
            <a:ext uri="{FF2B5EF4-FFF2-40B4-BE49-F238E27FC236}">
              <a16:creationId xmlns="" xmlns:a16="http://schemas.microsoft.com/office/drawing/2014/main" id="{2F00D77C-F128-4BE4-B54B-A764F9ECDD3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80" name="40 CuadroTexto">
          <a:extLst>
            <a:ext uri="{FF2B5EF4-FFF2-40B4-BE49-F238E27FC236}">
              <a16:creationId xmlns="" xmlns:a16="http://schemas.microsoft.com/office/drawing/2014/main" id="{8BC0FF98-C18E-4590-8EF4-5494CCAC90D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81" name="41 CuadroTexto">
          <a:extLst>
            <a:ext uri="{FF2B5EF4-FFF2-40B4-BE49-F238E27FC236}">
              <a16:creationId xmlns="" xmlns:a16="http://schemas.microsoft.com/office/drawing/2014/main" id="{32B7AA99-FDAD-426E-A47D-4A7917FE663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82" name="42 CuadroTexto">
          <a:extLst>
            <a:ext uri="{FF2B5EF4-FFF2-40B4-BE49-F238E27FC236}">
              <a16:creationId xmlns="" xmlns:a16="http://schemas.microsoft.com/office/drawing/2014/main" id="{561ADDA6-32AF-453C-B3CF-D6C859AF3ED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83" name="43 CuadroTexto">
          <a:extLst>
            <a:ext uri="{FF2B5EF4-FFF2-40B4-BE49-F238E27FC236}">
              <a16:creationId xmlns="" xmlns:a16="http://schemas.microsoft.com/office/drawing/2014/main" id="{AFFCB1E3-9F29-41FF-BC2C-BC7551A45FE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84" name="44 CuadroTexto">
          <a:extLst>
            <a:ext uri="{FF2B5EF4-FFF2-40B4-BE49-F238E27FC236}">
              <a16:creationId xmlns="" xmlns:a16="http://schemas.microsoft.com/office/drawing/2014/main" id="{3053C762-1AC3-4A1B-973B-AEABD45869E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85" name="45 CuadroTexto">
          <a:extLst>
            <a:ext uri="{FF2B5EF4-FFF2-40B4-BE49-F238E27FC236}">
              <a16:creationId xmlns="" xmlns:a16="http://schemas.microsoft.com/office/drawing/2014/main" id="{49C043F4-47E8-45D0-B7F4-957CF48ACC6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86" name="46 CuadroTexto">
          <a:extLst>
            <a:ext uri="{FF2B5EF4-FFF2-40B4-BE49-F238E27FC236}">
              <a16:creationId xmlns="" xmlns:a16="http://schemas.microsoft.com/office/drawing/2014/main" id="{8D67311F-DE3B-481C-9511-5DFFFEFF532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87" name="47 CuadroTexto">
          <a:extLst>
            <a:ext uri="{FF2B5EF4-FFF2-40B4-BE49-F238E27FC236}">
              <a16:creationId xmlns="" xmlns:a16="http://schemas.microsoft.com/office/drawing/2014/main" id="{BD572457-02DB-4528-BAAF-02C4ED537A2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88" name="48 CuadroTexto">
          <a:extLst>
            <a:ext uri="{FF2B5EF4-FFF2-40B4-BE49-F238E27FC236}">
              <a16:creationId xmlns="" xmlns:a16="http://schemas.microsoft.com/office/drawing/2014/main" id="{079558DE-F8F9-41E2-85B5-F2841EEC0F2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89" name="49 CuadroTexto">
          <a:extLst>
            <a:ext uri="{FF2B5EF4-FFF2-40B4-BE49-F238E27FC236}">
              <a16:creationId xmlns="" xmlns:a16="http://schemas.microsoft.com/office/drawing/2014/main" id="{F1CA1270-F716-4F10-8E9C-2994C1F6417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90" name="50 CuadroTexto">
          <a:extLst>
            <a:ext uri="{FF2B5EF4-FFF2-40B4-BE49-F238E27FC236}">
              <a16:creationId xmlns="" xmlns:a16="http://schemas.microsoft.com/office/drawing/2014/main" id="{EDA86E52-A321-4B9B-9DF2-5BBFDE730B5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91" name="51 CuadroTexto">
          <a:extLst>
            <a:ext uri="{FF2B5EF4-FFF2-40B4-BE49-F238E27FC236}">
              <a16:creationId xmlns="" xmlns:a16="http://schemas.microsoft.com/office/drawing/2014/main" id="{B833D38A-1633-46D4-B450-2B5F75939E8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92" name="52 CuadroTexto">
          <a:extLst>
            <a:ext uri="{FF2B5EF4-FFF2-40B4-BE49-F238E27FC236}">
              <a16:creationId xmlns="" xmlns:a16="http://schemas.microsoft.com/office/drawing/2014/main" id="{8A58DB97-FFCB-44B1-BA9D-E761DF1D4DA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93" name="53 CuadroTexto">
          <a:extLst>
            <a:ext uri="{FF2B5EF4-FFF2-40B4-BE49-F238E27FC236}">
              <a16:creationId xmlns="" xmlns:a16="http://schemas.microsoft.com/office/drawing/2014/main" id="{CE01C9F1-32FC-4ABE-98AD-48CC012A5C4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94" name="54 CuadroTexto">
          <a:extLst>
            <a:ext uri="{FF2B5EF4-FFF2-40B4-BE49-F238E27FC236}">
              <a16:creationId xmlns="" xmlns:a16="http://schemas.microsoft.com/office/drawing/2014/main" id="{1E161B4D-92B7-47E4-A970-3F5F449E87B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95" name="55 CuadroTexto">
          <a:extLst>
            <a:ext uri="{FF2B5EF4-FFF2-40B4-BE49-F238E27FC236}">
              <a16:creationId xmlns="" xmlns:a16="http://schemas.microsoft.com/office/drawing/2014/main" id="{FE53F42B-8E1D-4E3F-B9E9-AEEEEE689C2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96" name="56 CuadroTexto">
          <a:extLst>
            <a:ext uri="{FF2B5EF4-FFF2-40B4-BE49-F238E27FC236}">
              <a16:creationId xmlns="" xmlns:a16="http://schemas.microsoft.com/office/drawing/2014/main" id="{E9238528-C6CC-4451-AD7B-84FDC706D1F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97" name="57 CuadroTexto">
          <a:extLst>
            <a:ext uri="{FF2B5EF4-FFF2-40B4-BE49-F238E27FC236}">
              <a16:creationId xmlns="" xmlns:a16="http://schemas.microsoft.com/office/drawing/2014/main" id="{DE921FD8-F158-41BC-AB8C-BE2E1057941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98" name="58 CuadroTexto">
          <a:extLst>
            <a:ext uri="{FF2B5EF4-FFF2-40B4-BE49-F238E27FC236}">
              <a16:creationId xmlns="" xmlns:a16="http://schemas.microsoft.com/office/drawing/2014/main" id="{EF838BAC-F98B-4D36-BFBF-C924AD01071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199" name="59 CuadroTexto">
          <a:extLst>
            <a:ext uri="{FF2B5EF4-FFF2-40B4-BE49-F238E27FC236}">
              <a16:creationId xmlns="" xmlns:a16="http://schemas.microsoft.com/office/drawing/2014/main" id="{C71A7F17-9E88-48F5-B8AF-9B7D21BF4D6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200" name="60 CuadroTexto">
          <a:extLst>
            <a:ext uri="{FF2B5EF4-FFF2-40B4-BE49-F238E27FC236}">
              <a16:creationId xmlns="" xmlns:a16="http://schemas.microsoft.com/office/drawing/2014/main" id="{06FD69BE-120C-4CA2-8C2A-4F61582397C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201" name="61 CuadroTexto">
          <a:extLst>
            <a:ext uri="{FF2B5EF4-FFF2-40B4-BE49-F238E27FC236}">
              <a16:creationId xmlns="" xmlns:a16="http://schemas.microsoft.com/office/drawing/2014/main" id="{83CD0792-F54B-4548-AFAA-D25A53080E8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202" name="62 CuadroTexto">
          <a:extLst>
            <a:ext uri="{FF2B5EF4-FFF2-40B4-BE49-F238E27FC236}">
              <a16:creationId xmlns="" xmlns:a16="http://schemas.microsoft.com/office/drawing/2014/main" id="{86C7884F-F4A7-4AD3-82B0-A95353D0523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203" name="63 CuadroTexto">
          <a:extLst>
            <a:ext uri="{FF2B5EF4-FFF2-40B4-BE49-F238E27FC236}">
              <a16:creationId xmlns="" xmlns:a16="http://schemas.microsoft.com/office/drawing/2014/main" id="{D65DB172-AC22-4AA8-96FD-BF0F98EA76F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204" name="64 CuadroTexto">
          <a:extLst>
            <a:ext uri="{FF2B5EF4-FFF2-40B4-BE49-F238E27FC236}">
              <a16:creationId xmlns="" xmlns:a16="http://schemas.microsoft.com/office/drawing/2014/main" id="{53E7DB15-66A3-4A18-8893-1B38B47FD42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205" name="65 CuadroTexto">
          <a:extLst>
            <a:ext uri="{FF2B5EF4-FFF2-40B4-BE49-F238E27FC236}">
              <a16:creationId xmlns="" xmlns:a16="http://schemas.microsoft.com/office/drawing/2014/main" id="{C68CF9F9-0A69-4920-B712-230597585BA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206" name="66 CuadroTexto">
          <a:extLst>
            <a:ext uri="{FF2B5EF4-FFF2-40B4-BE49-F238E27FC236}">
              <a16:creationId xmlns="" xmlns:a16="http://schemas.microsoft.com/office/drawing/2014/main" id="{A508F221-26DC-4F02-8696-49DFFC5C040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207" name="67 CuadroTexto">
          <a:extLst>
            <a:ext uri="{FF2B5EF4-FFF2-40B4-BE49-F238E27FC236}">
              <a16:creationId xmlns="" xmlns:a16="http://schemas.microsoft.com/office/drawing/2014/main" id="{91FDF6DB-D744-4292-9ADC-68CE9C3F721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208" name="68 CuadroTexto">
          <a:extLst>
            <a:ext uri="{FF2B5EF4-FFF2-40B4-BE49-F238E27FC236}">
              <a16:creationId xmlns="" xmlns:a16="http://schemas.microsoft.com/office/drawing/2014/main" id="{C6D895DA-79E8-4489-8473-F4BCC8A0900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209" name="69 CuadroTexto">
          <a:extLst>
            <a:ext uri="{FF2B5EF4-FFF2-40B4-BE49-F238E27FC236}">
              <a16:creationId xmlns="" xmlns:a16="http://schemas.microsoft.com/office/drawing/2014/main" id="{3CBE0E14-0BA3-4FD3-94B4-1A87DDA5161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210" name="70 CuadroTexto">
          <a:extLst>
            <a:ext uri="{FF2B5EF4-FFF2-40B4-BE49-F238E27FC236}">
              <a16:creationId xmlns="" xmlns:a16="http://schemas.microsoft.com/office/drawing/2014/main" id="{BE72A271-E8E7-4C0D-B0C5-F2649421132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211" name="71 CuadroTexto">
          <a:extLst>
            <a:ext uri="{FF2B5EF4-FFF2-40B4-BE49-F238E27FC236}">
              <a16:creationId xmlns="" xmlns:a16="http://schemas.microsoft.com/office/drawing/2014/main" id="{0A4801CF-42D7-466C-9B65-86D414BFD5B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212" name="72 CuadroTexto">
          <a:extLst>
            <a:ext uri="{FF2B5EF4-FFF2-40B4-BE49-F238E27FC236}">
              <a16:creationId xmlns="" xmlns:a16="http://schemas.microsoft.com/office/drawing/2014/main" id="{96EFEAFF-8C85-4C03-9AA3-241BD7DEBFC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213" name="73 CuadroTexto">
          <a:extLst>
            <a:ext uri="{FF2B5EF4-FFF2-40B4-BE49-F238E27FC236}">
              <a16:creationId xmlns="" xmlns:a16="http://schemas.microsoft.com/office/drawing/2014/main" id="{5F91BCA9-C05B-4661-A1A2-F53C7D7F833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214" name="74 CuadroTexto">
          <a:extLst>
            <a:ext uri="{FF2B5EF4-FFF2-40B4-BE49-F238E27FC236}">
              <a16:creationId xmlns="" xmlns:a16="http://schemas.microsoft.com/office/drawing/2014/main" id="{15EF1677-7ED3-4445-BF38-DE76BC016A1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109</xdr:row>
      <xdr:rowOff>0</xdr:rowOff>
    </xdr:from>
    <xdr:ext cx="184731" cy="264560"/>
    <xdr:sp macro="" textlink="">
      <xdr:nvSpPr>
        <xdr:cNvPr id="3215" name="75 CuadroTexto">
          <a:extLst>
            <a:ext uri="{FF2B5EF4-FFF2-40B4-BE49-F238E27FC236}">
              <a16:creationId xmlns="" xmlns:a16="http://schemas.microsoft.com/office/drawing/2014/main" id="{EB54996B-ABE6-4D34-9E5B-3FDF24B813C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16" name="3 CuadroTexto">
          <a:extLst>
            <a:ext uri="{FF2B5EF4-FFF2-40B4-BE49-F238E27FC236}">
              <a16:creationId xmlns="" xmlns:a16="http://schemas.microsoft.com/office/drawing/2014/main" id="{8CAB8270-5BEB-4CBC-A9FF-C11FC24BC7F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17" name="4 CuadroTexto">
          <a:extLst>
            <a:ext uri="{FF2B5EF4-FFF2-40B4-BE49-F238E27FC236}">
              <a16:creationId xmlns="" xmlns:a16="http://schemas.microsoft.com/office/drawing/2014/main" id="{FC398404-D251-4CE0-A6CD-C79DE6BB1F0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18" name="5 CuadroTexto">
          <a:extLst>
            <a:ext uri="{FF2B5EF4-FFF2-40B4-BE49-F238E27FC236}">
              <a16:creationId xmlns="" xmlns:a16="http://schemas.microsoft.com/office/drawing/2014/main" id="{D49920DD-6DE6-4E7E-AFD5-A90AB254932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19" name="6 CuadroTexto">
          <a:extLst>
            <a:ext uri="{FF2B5EF4-FFF2-40B4-BE49-F238E27FC236}">
              <a16:creationId xmlns="" xmlns:a16="http://schemas.microsoft.com/office/drawing/2014/main" id="{CDB2A7F1-EE53-448C-B5D7-666963958F7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20" name="7 CuadroTexto">
          <a:extLst>
            <a:ext uri="{FF2B5EF4-FFF2-40B4-BE49-F238E27FC236}">
              <a16:creationId xmlns="" xmlns:a16="http://schemas.microsoft.com/office/drawing/2014/main" id="{CC47E6C3-4A7A-4872-9EA2-8348D2A9D60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21" name="8 CuadroTexto">
          <a:extLst>
            <a:ext uri="{FF2B5EF4-FFF2-40B4-BE49-F238E27FC236}">
              <a16:creationId xmlns="" xmlns:a16="http://schemas.microsoft.com/office/drawing/2014/main" id="{F67C9D04-48DF-4221-9C6B-4AD4B9DAC07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22" name="9 CuadroTexto">
          <a:extLst>
            <a:ext uri="{FF2B5EF4-FFF2-40B4-BE49-F238E27FC236}">
              <a16:creationId xmlns="" xmlns:a16="http://schemas.microsoft.com/office/drawing/2014/main" id="{B8CBE8A0-C47A-46C1-8048-EC27D3AB574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23" name="10 CuadroTexto">
          <a:extLst>
            <a:ext uri="{FF2B5EF4-FFF2-40B4-BE49-F238E27FC236}">
              <a16:creationId xmlns="" xmlns:a16="http://schemas.microsoft.com/office/drawing/2014/main" id="{FC6CD939-3898-461C-AB3F-1B119AD393C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24" name="11 CuadroTexto">
          <a:extLst>
            <a:ext uri="{FF2B5EF4-FFF2-40B4-BE49-F238E27FC236}">
              <a16:creationId xmlns="" xmlns:a16="http://schemas.microsoft.com/office/drawing/2014/main" id="{B4C4685F-60F0-4AE4-98EF-0DE0A3360EC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25" name="12 CuadroTexto">
          <a:extLst>
            <a:ext uri="{FF2B5EF4-FFF2-40B4-BE49-F238E27FC236}">
              <a16:creationId xmlns="" xmlns:a16="http://schemas.microsoft.com/office/drawing/2014/main" id="{5D20ED94-73E7-4E9A-A21F-F76B01C686C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26" name="13 CuadroTexto">
          <a:extLst>
            <a:ext uri="{FF2B5EF4-FFF2-40B4-BE49-F238E27FC236}">
              <a16:creationId xmlns="" xmlns:a16="http://schemas.microsoft.com/office/drawing/2014/main" id="{F7B58ED7-D72A-4CC6-8B3A-2438872EFB6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27" name="14 CuadroTexto">
          <a:extLst>
            <a:ext uri="{FF2B5EF4-FFF2-40B4-BE49-F238E27FC236}">
              <a16:creationId xmlns="" xmlns:a16="http://schemas.microsoft.com/office/drawing/2014/main" id="{BDFDE9C2-5909-4975-A238-295ACBB2D67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28" name="15 CuadroTexto">
          <a:extLst>
            <a:ext uri="{FF2B5EF4-FFF2-40B4-BE49-F238E27FC236}">
              <a16:creationId xmlns="" xmlns:a16="http://schemas.microsoft.com/office/drawing/2014/main" id="{B73C1CFE-5CB5-48DF-B65B-6E7C35109A3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29" name="16 CuadroTexto">
          <a:extLst>
            <a:ext uri="{FF2B5EF4-FFF2-40B4-BE49-F238E27FC236}">
              <a16:creationId xmlns="" xmlns:a16="http://schemas.microsoft.com/office/drawing/2014/main" id="{CF7E4434-62CA-4573-BA27-48501D3C8DB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30" name="17 CuadroTexto">
          <a:extLst>
            <a:ext uri="{FF2B5EF4-FFF2-40B4-BE49-F238E27FC236}">
              <a16:creationId xmlns="" xmlns:a16="http://schemas.microsoft.com/office/drawing/2014/main" id="{C536FF54-AE5C-4426-A92F-B394A8D863D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31" name="18 CuadroTexto">
          <a:extLst>
            <a:ext uri="{FF2B5EF4-FFF2-40B4-BE49-F238E27FC236}">
              <a16:creationId xmlns="" xmlns:a16="http://schemas.microsoft.com/office/drawing/2014/main" id="{1FE49EB4-388B-4663-94B7-694775C7BB0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32" name="19 CuadroTexto">
          <a:extLst>
            <a:ext uri="{FF2B5EF4-FFF2-40B4-BE49-F238E27FC236}">
              <a16:creationId xmlns="" xmlns:a16="http://schemas.microsoft.com/office/drawing/2014/main" id="{390B631D-A628-4DD0-AB15-999A288F27B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33" name="20 CuadroTexto">
          <a:extLst>
            <a:ext uri="{FF2B5EF4-FFF2-40B4-BE49-F238E27FC236}">
              <a16:creationId xmlns="" xmlns:a16="http://schemas.microsoft.com/office/drawing/2014/main" id="{D1212635-6988-4ADC-9C9A-FD3EDD83C3C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34" name="21 CuadroTexto">
          <a:extLst>
            <a:ext uri="{FF2B5EF4-FFF2-40B4-BE49-F238E27FC236}">
              <a16:creationId xmlns="" xmlns:a16="http://schemas.microsoft.com/office/drawing/2014/main" id="{B5CAE5D4-9337-4AB2-A652-CBCB66B8D41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35" name="22 CuadroTexto">
          <a:extLst>
            <a:ext uri="{FF2B5EF4-FFF2-40B4-BE49-F238E27FC236}">
              <a16:creationId xmlns="" xmlns:a16="http://schemas.microsoft.com/office/drawing/2014/main" id="{9BF46667-E1FF-47E7-AD33-0AD414FC987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36" name="23 CuadroTexto">
          <a:extLst>
            <a:ext uri="{FF2B5EF4-FFF2-40B4-BE49-F238E27FC236}">
              <a16:creationId xmlns="" xmlns:a16="http://schemas.microsoft.com/office/drawing/2014/main" id="{FE0789EA-9919-430F-A276-4DC2E0826AB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37" name="24 CuadroTexto">
          <a:extLst>
            <a:ext uri="{FF2B5EF4-FFF2-40B4-BE49-F238E27FC236}">
              <a16:creationId xmlns="" xmlns:a16="http://schemas.microsoft.com/office/drawing/2014/main" id="{56707892-EF8F-4473-A6D8-2BFA30B030B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38" name="25 CuadroTexto">
          <a:extLst>
            <a:ext uri="{FF2B5EF4-FFF2-40B4-BE49-F238E27FC236}">
              <a16:creationId xmlns="" xmlns:a16="http://schemas.microsoft.com/office/drawing/2014/main" id="{B9B34B4B-4CB3-4B70-9A51-9C88645855B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39" name="26 CuadroTexto">
          <a:extLst>
            <a:ext uri="{FF2B5EF4-FFF2-40B4-BE49-F238E27FC236}">
              <a16:creationId xmlns="" xmlns:a16="http://schemas.microsoft.com/office/drawing/2014/main" id="{194B9D03-1A76-4796-B0AE-0F6B7A6495D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40" name="27 CuadroTexto">
          <a:extLst>
            <a:ext uri="{FF2B5EF4-FFF2-40B4-BE49-F238E27FC236}">
              <a16:creationId xmlns="" xmlns:a16="http://schemas.microsoft.com/office/drawing/2014/main" id="{273D969A-2954-47EC-8537-FA57F05BEDC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41" name="28 CuadroTexto">
          <a:extLst>
            <a:ext uri="{FF2B5EF4-FFF2-40B4-BE49-F238E27FC236}">
              <a16:creationId xmlns="" xmlns:a16="http://schemas.microsoft.com/office/drawing/2014/main" id="{D9B147EB-D51D-4E9F-BF9D-4BFE59AC0E9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42" name="29 CuadroTexto">
          <a:extLst>
            <a:ext uri="{FF2B5EF4-FFF2-40B4-BE49-F238E27FC236}">
              <a16:creationId xmlns="" xmlns:a16="http://schemas.microsoft.com/office/drawing/2014/main" id="{E76C8BCA-4064-4B15-8C00-3647C21DF79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43" name="30 CuadroTexto">
          <a:extLst>
            <a:ext uri="{FF2B5EF4-FFF2-40B4-BE49-F238E27FC236}">
              <a16:creationId xmlns="" xmlns:a16="http://schemas.microsoft.com/office/drawing/2014/main" id="{115E4D9F-93AD-44CE-A537-DB87FE71537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44" name="31 CuadroTexto">
          <a:extLst>
            <a:ext uri="{FF2B5EF4-FFF2-40B4-BE49-F238E27FC236}">
              <a16:creationId xmlns="" xmlns:a16="http://schemas.microsoft.com/office/drawing/2014/main" id="{D2BB06A8-DAAA-454A-9CF3-089C65D1A90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45" name="32 CuadroTexto">
          <a:extLst>
            <a:ext uri="{FF2B5EF4-FFF2-40B4-BE49-F238E27FC236}">
              <a16:creationId xmlns="" xmlns:a16="http://schemas.microsoft.com/office/drawing/2014/main" id="{F0AAF513-EF32-45C3-A5BE-9716D27A5D2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46" name="33 CuadroTexto">
          <a:extLst>
            <a:ext uri="{FF2B5EF4-FFF2-40B4-BE49-F238E27FC236}">
              <a16:creationId xmlns="" xmlns:a16="http://schemas.microsoft.com/office/drawing/2014/main" id="{813F8901-F745-4BCC-B5D8-5544A206AE9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47" name="34 CuadroTexto">
          <a:extLst>
            <a:ext uri="{FF2B5EF4-FFF2-40B4-BE49-F238E27FC236}">
              <a16:creationId xmlns="" xmlns:a16="http://schemas.microsoft.com/office/drawing/2014/main" id="{B221C729-64DB-4821-B2C8-3690F986AAE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48" name="35 CuadroTexto">
          <a:extLst>
            <a:ext uri="{FF2B5EF4-FFF2-40B4-BE49-F238E27FC236}">
              <a16:creationId xmlns="" xmlns:a16="http://schemas.microsoft.com/office/drawing/2014/main" id="{E8CCF413-7201-41E5-BE53-0F39DB4F61A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49" name="36 CuadroTexto">
          <a:extLst>
            <a:ext uri="{FF2B5EF4-FFF2-40B4-BE49-F238E27FC236}">
              <a16:creationId xmlns="" xmlns:a16="http://schemas.microsoft.com/office/drawing/2014/main" id="{06886FB3-0AA3-4893-9135-3C3B179BE01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50" name="37 CuadroTexto">
          <a:extLst>
            <a:ext uri="{FF2B5EF4-FFF2-40B4-BE49-F238E27FC236}">
              <a16:creationId xmlns="" xmlns:a16="http://schemas.microsoft.com/office/drawing/2014/main" id="{7E9449A3-E46B-46B8-9A2C-4C3E84F57EF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51" name="38 CuadroTexto">
          <a:extLst>
            <a:ext uri="{FF2B5EF4-FFF2-40B4-BE49-F238E27FC236}">
              <a16:creationId xmlns="" xmlns:a16="http://schemas.microsoft.com/office/drawing/2014/main" id="{CEFEDCAD-2375-4D2E-BFBE-DCAD6A5D1C4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52" name="39 CuadroTexto">
          <a:extLst>
            <a:ext uri="{FF2B5EF4-FFF2-40B4-BE49-F238E27FC236}">
              <a16:creationId xmlns="" xmlns:a16="http://schemas.microsoft.com/office/drawing/2014/main" id="{E58D8691-59EF-41D2-8FEC-FB8DF093DD8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53" name="40 CuadroTexto">
          <a:extLst>
            <a:ext uri="{FF2B5EF4-FFF2-40B4-BE49-F238E27FC236}">
              <a16:creationId xmlns="" xmlns:a16="http://schemas.microsoft.com/office/drawing/2014/main" id="{DCDC191F-083F-47B9-BE25-350AD192C52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54" name="41 CuadroTexto">
          <a:extLst>
            <a:ext uri="{FF2B5EF4-FFF2-40B4-BE49-F238E27FC236}">
              <a16:creationId xmlns="" xmlns:a16="http://schemas.microsoft.com/office/drawing/2014/main" id="{BCF3F22B-7506-45F6-A34F-1AF9E7CEB9B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55" name="42 CuadroTexto">
          <a:extLst>
            <a:ext uri="{FF2B5EF4-FFF2-40B4-BE49-F238E27FC236}">
              <a16:creationId xmlns="" xmlns:a16="http://schemas.microsoft.com/office/drawing/2014/main" id="{60629D1C-ED88-420E-A576-368D85182A6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56" name="43 CuadroTexto">
          <a:extLst>
            <a:ext uri="{FF2B5EF4-FFF2-40B4-BE49-F238E27FC236}">
              <a16:creationId xmlns="" xmlns:a16="http://schemas.microsoft.com/office/drawing/2014/main" id="{494D1CBA-1443-4432-B24D-B3F60F7E4EB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57" name="44 CuadroTexto">
          <a:extLst>
            <a:ext uri="{FF2B5EF4-FFF2-40B4-BE49-F238E27FC236}">
              <a16:creationId xmlns="" xmlns:a16="http://schemas.microsoft.com/office/drawing/2014/main" id="{E0B416CC-9BBB-426D-9A95-FDD09415A03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58" name="45 CuadroTexto">
          <a:extLst>
            <a:ext uri="{FF2B5EF4-FFF2-40B4-BE49-F238E27FC236}">
              <a16:creationId xmlns="" xmlns:a16="http://schemas.microsoft.com/office/drawing/2014/main" id="{5C663B70-B0AD-4A1A-981F-2D6A987A4D3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59" name="46 CuadroTexto">
          <a:extLst>
            <a:ext uri="{FF2B5EF4-FFF2-40B4-BE49-F238E27FC236}">
              <a16:creationId xmlns="" xmlns:a16="http://schemas.microsoft.com/office/drawing/2014/main" id="{6CAD22A3-3FA6-45C5-A3B6-B5985E135A3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60" name="47 CuadroTexto">
          <a:extLst>
            <a:ext uri="{FF2B5EF4-FFF2-40B4-BE49-F238E27FC236}">
              <a16:creationId xmlns="" xmlns:a16="http://schemas.microsoft.com/office/drawing/2014/main" id="{878F4854-3DF4-4B32-9AAE-C872242AB54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61" name="48 CuadroTexto">
          <a:extLst>
            <a:ext uri="{FF2B5EF4-FFF2-40B4-BE49-F238E27FC236}">
              <a16:creationId xmlns="" xmlns:a16="http://schemas.microsoft.com/office/drawing/2014/main" id="{643F3AA3-4B2F-467E-8D60-1D3F2E6044D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62" name="49 CuadroTexto">
          <a:extLst>
            <a:ext uri="{FF2B5EF4-FFF2-40B4-BE49-F238E27FC236}">
              <a16:creationId xmlns="" xmlns:a16="http://schemas.microsoft.com/office/drawing/2014/main" id="{B10A2677-47E8-4C03-8FD0-78F55B6EABD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63" name="50 CuadroTexto">
          <a:extLst>
            <a:ext uri="{FF2B5EF4-FFF2-40B4-BE49-F238E27FC236}">
              <a16:creationId xmlns="" xmlns:a16="http://schemas.microsoft.com/office/drawing/2014/main" id="{0C6FF9A8-F02A-4759-8AF2-583D9B6D5A3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64" name="51 CuadroTexto">
          <a:extLst>
            <a:ext uri="{FF2B5EF4-FFF2-40B4-BE49-F238E27FC236}">
              <a16:creationId xmlns="" xmlns:a16="http://schemas.microsoft.com/office/drawing/2014/main" id="{545DFDD8-6D20-4118-AE68-9468811651C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65" name="52 CuadroTexto">
          <a:extLst>
            <a:ext uri="{FF2B5EF4-FFF2-40B4-BE49-F238E27FC236}">
              <a16:creationId xmlns="" xmlns:a16="http://schemas.microsoft.com/office/drawing/2014/main" id="{FF154651-8B83-4E93-A214-BC22206BB5F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66" name="53 CuadroTexto">
          <a:extLst>
            <a:ext uri="{FF2B5EF4-FFF2-40B4-BE49-F238E27FC236}">
              <a16:creationId xmlns="" xmlns:a16="http://schemas.microsoft.com/office/drawing/2014/main" id="{78E1297B-4CE1-4B97-BF53-11BEE8CA563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67" name="54 CuadroTexto">
          <a:extLst>
            <a:ext uri="{FF2B5EF4-FFF2-40B4-BE49-F238E27FC236}">
              <a16:creationId xmlns="" xmlns:a16="http://schemas.microsoft.com/office/drawing/2014/main" id="{8264B880-8D29-4A81-B33E-139AD112182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68" name="55 CuadroTexto">
          <a:extLst>
            <a:ext uri="{FF2B5EF4-FFF2-40B4-BE49-F238E27FC236}">
              <a16:creationId xmlns="" xmlns:a16="http://schemas.microsoft.com/office/drawing/2014/main" id="{72155FF4-2470-43B5-8F93-030DC0BB80F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69" name="56 CuadroTexto">
          <a:extLst>
            <a:ext uri="{FF2B5EF4-FFF2-40B4-BE49-F238E27FC236}">
              <a16:creationId xmlns="" xmlns:a16="http://schemas.microsoft.com/office/drawing/2014/main" id="{574491B9-135E-4A1A-A6F0-C314C6A1313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70" name="57 CuadroTexto">
          <a:extLst>
            <a:ext uri="{FF2B5EF4-FFF2-40B4-BE49-F238E27FC236}">
              <a16:creationId xmlns="" xmlns:a16="http://schemas.microsoft.com/office/drawing/2014/main" id="{C67B21FE-838F-45F1-B357-93AB5C01E31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71" name="58 CuadroTexto">
          <a:extLst>
            <a:ext uri="{FF2B5EF4-FFF2-40B4-BE49-F238E27FC236}">
              <a16:creationId xmlns="" xmlns:a16="http://schemas.microsoft.com/office/drawing/2014/main" id="{3FF15092-BCD1-4B17-876F-D753B88F889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72" name="59 CuadroTexto">
          <a:extLst>
            <a:ext uri="{FF2B5EF4-FFF2-40B4-BE49-F238E27FC236}">
              <a16:creationId xmlns="" xmlns:a16="http://schemas.microsoft.com/office/drawing/2014/main" id="{901BA211-D6FD-43AE-BF74-BFD7AC0F842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73" name="60 CuadroTexto">
          <a:extLst>
            <a:ext uri="{FF2B5EF4-FFF2-40B4-BE49-F238E27FC236}">
              <a16:creationId xmlns="" xmlns:a16="http://schemas.microsoft.com/office/drawing/2014/main" id="{57AB7E00-8FFB-4703-8DE8-9461DC98579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74" name="61 CuadroTexto">
          <a:extLst>
            <a:ext uri="{FF2B5EF4-FFF2-40B4-BE49-F238E27FC236}">
              <a16:creationId xmlns="" xmlns:a16="http://schemas.microsoft.com/office/drawing/2014/main" id="{69F495AB-E606-4FA7-BB13-ADA5EFF5A31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75" name="62 CuadroTexto">
          <a:extLst>
            <a:ext uri="{FF2B5EF4-FFF2-40B4-BE49-F238E27FC236}">
              <a16:creationId xmlns="" xmlns:a16="http://schemas.microsoft.com/office/drawing/2014/main" id="{942413BE-72EC-4BCF-91B9-BB64BF5B52E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76" name="63 CuadroTexto">
          <a:extLst>
            <a:ext uri="{FF2B5EF4-FFF2-40B4-BE49-F238E27FC236}">
              <a16:creationId xmlns="" xmlns:a16="http://schemas.microsoft.com/office/drawing/2014/main" id="{1F76B901-13EA-4A20-8726-71D2BE6F5B9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77" name="64 CuadroTexto">
          <a:extLst>
            <a:ext uri="{FF2B5EF4-FFF2-40B4-BE49-F238E27FC236}">
              <a16:creationId xmlns="" xmlns:a16="http://schemas.microsoft.com/office/drawing/2014/main" id="{5B8DCE44-CB60-4CA5-B3B5-EE0EB40288B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78" name="65 CuadroTexto">
          <a:extLst>
            <a:ext uri="{FF2B5EF4-FFF2-40B4-BE49-F238E27FC236}">
              <a16:creationId xmlns="" xmlns:a16="http://schemas.microsoft.com/office/drawing/2014/main" id="{5EA450A8-149F-4DEB-95BD-3FB18819E43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79" name="66 CuadroTexto">
          <a:extLst>
            <a:ext uri="{FF2B5EF4-FFF2-40B4-BE49-F238E27FC236}">
              <a16:creationId xmlns="" xmlns:a16="http://schemas.microsoft.com/office/drawing/2014/main" id="{BEC2086A-8387-460E-A68C-2966BEE7F18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80" name="67 CuadroTexto">
          <a:extLst>
            <a:ext uri="{FF2B5EF4-FFF2-40B4-BE49-F238E27FC236}">
              <a16:creationId xmlns="" xmlns:a16="http://schemas.microsoft.com/office/drawing/2014/main" id="{44AA2AD1-2EC2-443E-AE58-AA7743C7DCC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81" name="68 CuadroTexto">
          <a:extLst>
            <a:ext uri="{FF2B5EF4-FFF2-40B4-BE49-F238E27FC236}">
              <a16:creationId xmlns="" xmlns:a16="http://schemas.microsoft.com/office/drawing/2014/main" id="{629739BF-E565-4653-B246-F788B3893BD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82" name="69 CuadroTexto">
          <a:extLst>
            <a:ext uri="{FF2B5EF4-FFF2-40B4-BE49-F238E27FC236}">
              <a16:creationId xmlns="" xmlns:a16="http://schemas.microsoft.com/office/drawing/2014/main" id="{2931D24D-3A9D-4FBD-95DB-B0CC5ECB949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83" name="70 CuadroTexto">
          <a:extLst>
            <a:ext uri="{FF2B5EF4-FFF2-40B4-BE49-F238E27FC236}">
              <a16:creationId xmlns="" xmlns:a16="http://schemas.microsoft.com/office/drawing/2014/main" id="{526E6FFC-BE8E-414E-BB13-C7BC4AC4D60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84" name="71 CuadroTexto">
          <a:extLst>
            <a:ext uri="{FF2B5EF4-FFF2-40B4-BE49-F238E27FC236}">
              <a16:creationId xmlns="" xmlns:a16="http://schemas.microsoft.com/office/drawing/2014/main" id="{522DF120-F133-4D5E-B0BD-E62D14D1517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85" name="72 CuadroTexto">
          <a:extLst>
            <a:ext uri="{FF2B5EF4-FFF2-40B4-BE49-F238E27FC236}">
              <a16:creationId xmlns="" xmlns:a16="http://schemas.microsoft.com/office/drawing/2014/main" id="{4819C875-D311-4F64-8265-10AC0696865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86" name="73 CuadroTexto">
          <a:extLst>
            <a:ext uri="{FF2B5EF4-FFF2-40B4-BE49-F238E27FC236}">
              <a16:creationId xmlns="" xmlns:a16="http://schemas.microsoft.com/office/drawing/2014/main" id="{ECC790E3-51A1-4047-80EF-E1BA273398E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87" name="74 CuadroTexto">
          <a:extLst>
            <a:ext uri="{FF2B5EF4-FFF2-40B4-BE49-F238E27FC236}">
              <a16:creationId xmlns="" xmlns:a16="http://schemas.microsoft.com/office/drawing/2014/main" id="{AF9FD6B0-FE51-4447-BFAC-85849D608C6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110</xdr:row>
      <xdr:rowOff>0</xdr:rowOff>
    </xdr:from>
    <xdr:ext cx="184731" cy="264560"/>
    <xdr:sp macro="" textlink="">
      <xdr:nvSpPr>
        <xdr:cNvPr id="3288" name="75 CuadroTexto">
          <a:extLst>
            <a:ext uri="{FF2B5EF4-FFF2-40B4-BE49-F238E27FC236}">
              <a16:creationId xmlns="" xmlns:a16="http://schemas.microsoft.com/office/drawing/2014/main" id="{F4058E47-95D9-4847-BCBC-C82D4C44ECC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289" name="3 CuadroTexto">
          <a:extLst>
            <a:ext uri="{FF2B5EF4-FFF2-40B4-BE49-F238E27FC236}">
              <a16:creationId xmlns="" xmlns:a16="http://schemas.microsoft.com/office/drawing/2014/main" id="{E387F3E5-ADE9-48DE-9257-447A8634358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290" name="4 CuadroTexto">
          <a:extLst>
            <a:ext uri="{FF2B5EF4-FFF2-40B4-BE49-F238E27FC236}">
              <a16:creationId xmlns="" xmlns:a16="http://schemas.microsoft.com/office/drawing/2014/main" id="{E5B2891F-82FE-47EB-BCB2-1D43AC7DEF0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291" name="5 CuadroTexto">
          <a:extLst>
            <a:ext uri="{FF2B5EF4-FFF2-40B4-BE49-F238E27FC236}">
              <a16:creationId xmlns="" xmlns:a16="http://schemas.microsoft.com/office/drawing/2014/main" id="{0F306F91-338B-4FDF-8794-47C7A2B9A79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292" name="6 CuadroTexto">
          <a:extLst>
            <a:ext uri="{FF2B5EF4-FFF2-40B4-BE49-F238E27FC236}">
              <a16:creationId xmlns="" xmlns:a16="http://schemas.microsoft.com/office/drawing/2014/main" id="{5A3F1CCC-6F79-4EE3-B28A-79A486206AF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293" name="7 CuadroTexto">
          <a:extLst>
            <a:ext uri="{FF2B5EF4-FFF2-40B4-BE49-F238E27FC236}">
              <a16:creationId xmlns="" xmlns:a16="http://schemas.microsoft.com/office/drawing/2014/main" id="{F85A1475-69EF-4C71-9517-DEE41AEB833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294" name="8 CuadroTexto">
          <a:extLst>
            <a:ext uri="{FF2B5EF4-FFF2-40B4-BE49-F238E27FC236}">
              <a16:creationId xmlns="" xmlns:a16="http://schemas.microsoft.com/office/drawing/2014/main" id="{A896160B-9C92-4EB2-9A8D-5D045ABF9A9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295" name="9 CuadroTexto">
          <a:extLst>
            <a:ext uri="{FF2B5EF4-FFF2-40B4-BE49-F238E27FC236}">
              <a16:creationId xmlns="" xmlns:a16="http://schemas.microsoft.com/office/drawing/2014/main" id="{3771B2A8-7577-4749-8CBF-52DCE4164F7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296" name="10 CuadroTexto">
          <a:extLst>
            <a:ext uri="{FF2B5EF4-FFF2-40B4-BE49-F238E27FC236}">
              <a16:creationId xmlns="" xmlns:a16="http://schemas.microsoft.com/office/drawing/2014/main" id="{018F5D9A-8E68-46AE-A9EB-1739E290422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297" name="11 CuadroTexto">
          <a:extLst>
            <a:ext uri="{FF2B5EF4-FFF2-40B4-BE49-F238E27FC236}">
              <a16:creationId xmlns="" xmlns:a16="http://schemas.microsoft.com/office/drawing/2014/main" id="{B149F3C3-DE92-418F-A449-B2DC155D792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298" name="12 CuadroTexto">
          <a:extLst>
            <a:ext uri="{FF2B5EF4-FFF2-40B4-BE49-F238E27FC236}">
              <a16:creationId xmlns="" xmlns:a16="http://schemas.microsoft.com/office/drawing/2014/main" id="{C3BB736B-1507-4A80-9511-DE3D4EFBAED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299" name="13 CuadroTexto">
          <a:extLst>
            <a:ext uri="{FF2B5EF4-FFF2-40B4-BE49-F238E27FC236}">
              <a16:creationId xmlns="" xmlns:a16="http://schemas.microsoft.com/office/drawing/2014/main" id="{FA4B22E9-8A72-4D1C-AA69-8D941A2265A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00" name="14 CuadroTexto">
          <a:extLst>
            <a:ext uri="{FF2B5EF4-FFF2-40B4-BE49-F238E27FC236}">
              <a16:creationId xmlns="" xmlns:a16="http://schemas.microsoft.com/office/drawing/2014/main" id="{E3171D07-B6F2-404A-8256-6FC71B936CE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01" name="15 CuadroTexto">
          <a:extLst>
            <a:ext uri="{FF2B5EF4-FFF2-40B4-BE49-F238E27FC236}">
              <a16:creationId xmlns="" xmlns:a16="http://schemas.microsoft.com/office/drawing/2014/main" id="{B8BF9A45-ABBA-4C75-8C1E-960B3E5C7A4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02" name="16 CuadroTexto">
          <a:extLst>
            <a:ext uri="{FF2B5EF4-FFF2-40B4-BE49-F238E27FC236}">
              <a16:creationId xmlns="" xmlns:a16="http://schemas.microsoft.com/office/drawing/2014/main" id="{CB772821-393B-4DFC-8CE8-2CF109563DA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03" name="17 CuadroTexto">
          <a:extLst>
            <a:ext uri="{FF2B5EF4-FFF2-40B4-BE49-F238E27FC236}">
              <a16:creationId xmlns="" xmlns:a16="http://schemas.microsoft.com/office/drawing/2014/main" id="{05A4D4F1-75E1-4EB1-A122-284EC250A1F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04" name="18 CuadroTexto">
          <a:extLst>
            <a:ext uri="{FF2B5EF4-FFF2-40B4-BE49-F238E27FC236}">
              <a16:creationId xmlns="" xmlns:a16="http://schemas.microsoft.com/office/drawing/2014/main" id="{B535472E-B43F-47C5-8B84-9F45331FECC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05" name="19 CuadroTexto">
          <a:extLst>
            <a:ext uri="{FF2B5EF4-FFF2-40B4-BE49-F238E27FC236}">
              <a16:creationId xmlns="" xmlns:a16="http://schemas.microsoft.com/office/drawing/2014/main" id="{4BA5EBFC-B876-43A0-9377-64D226AE4D6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06" name="20 CuadroTexto">
          <a:extLst>
            <a:ext uri="{FF2B5EF4-FFF2-40B4-BE49-F238E27FC236}">
              <a16:creationId xmlns="" xmlns:a16="http://schemas.microsoft.com/office/drawing/2014/main" id="{0A4EE53B-ED00-4AD8-AABF-AA562EE0D27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07" name="21 CuadroTexto">
          <a:extLst>
            <a:ext uri="{FF2B5EF4-FFF2-40B4-BE49-F238E27FC236}">
              <a16:creationId xmlns="" xmlns:a16="http://schemas.microsoft.com/office/drawing/2014/main" id="{6C4C9205-D3B9-41A0-8EB0-DCD1046830D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08" name="22 CuadroTexto">
          <a:extLst>
            <a:ext uri="{FF2B5EF4-FFF2-40B4-BE49-F238E27FC236}">
              <a16:creationId xmlns="" xmlns:a16="http://schemas.microsoft.com/office/drawing/2014/main" id="{1233DC95-6DFC-40B7-A8D5-2DD2B7C19E1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09" name="23 CuadroTexto">
          <a:extLst>
            <a:ext uri="{FF2B5EF4-FFF2-40B4-BE49-F238E27FC236}">
              <a16:creationId xmlns="" xmlns:a16="http://schemas.microsoft.com/office/drawing/2014/main" id="{5ABCB508-8875-4E15-B2BE-5849F8BD17F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10" name="24 CuadroTexto">
          <a:extLst>
            <a:ext uri="{FF2B5EF4-FFF2-40B4-BE49-F238E27FC236}">
              <a16:creationId xmlns="" xmlns:a16="http://schemas.microsoft.com/office/drawing/2014/main" id="{2BB4ECA8-1227-409F-96C9-D6B27AEBD7B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11" name="25 CuadroTexto">
          <a:extLst>
            <a:ext uri="{FF2B5EF4-FFF2-40B4-BE49-F238E27FC236}">
              <a16:creationId xmlns="" xmlns:a16="http://schemas.microsoft.com/office/drawing/2014/main" id="{22ECA00C-C703-4B75-974B-776F04D559A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12" name="26 CuadroTexto">
          <a:extLst>
            <a:ext uri="{FF2B5EF4-FFF2-40B4-BE49-F238E27FC236}">
              <a16:creationId xmlns="" xmlns:a16="http://schemas.microsoft.com/office/drawing/2014/main" id="{4D5C46CA-551A-418A-A605-8F4D0D41BCE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13" name="27 CuadroTexto">
          <a:extLst>
            <a:ext uri="{FF2B5EF4-FFF2-40B4-BE49-F238E27FC236}">
              <a16:creationId xmlns="" xmlns:a16="http://schemas.microsoft.com/office/drawing/2014/main" id="{E5ED6D10-2C68-41BF-AC6D-78A52B9A770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14" name="28 CuadroTexto">
          <a:extLst>
            <a:ext uri="{FF2B5EF4-FFF2-40B4-BE49-F238E27FC236}">
              <a16:creationId xmlns="" xmlns:a16="http://schemas.microsoft.com/office/drawing/2014/main" id="{51E7A0CF-F832-497D-9170-7DFE2C5D76C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15" name="29 CuadroTexto">
          <a:extLst>
            <a:ext uri="{FF2B5EF4-FFF2-40B4-BE49-F238E27FC236}">
              <a16:creationId xmlns="" xmlns:a16="http://schemas.microsoft.com/office/drawing/2014/main" id="{C1748D4C-EF77-4BFC-A5E8-9313DEE08A6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16" name="30 CuadroTexto">
          <a:extLst>
            <a:ext uri="{FF2B5EF4-FFF2-40B4-BE49-F238E27FC236}">
              <a16:creationId xmlns="" xmlns:a16="http://schemas.microsoft.com/office/drawing/2014/main" id="{4E76A349-917C-4B34-9467-48100D6D897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17" name="31 CuadroTexto">
          <a:extLst>
            <a:ext uri="{FF2B5EF4-FFF2-40B4-BE49-F238E27FC236}">
              <a16:creationId xmlns="" xmlns:a16="http://schemas.microsoft.com/office/drawing/2014/main" id="{EA23A624-260B-4B73-B3C2-084CED28497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18" name="32 CuadroTexto">
          <a:extLst>
            <a:ext uri="{FF2B5EF4-FFF2-40B4-BE49-F238E27FC236}">
              <a16:creationId xmlns="" xmlns:a16="http://schemas.microsoft.com/office/drawing/2014/main" id="{38DC44EA-DA4B-45B0-8390-3FC37A8E35C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19" name="33 CuadroTexto">
          <a:extLst>
            <a:ext uri="{FF2B5EF4-FFF2-40B4-BE49-F238E27FC236}">
              <a16:creationId xmlns="" xmlns:a16="http://schemas.microsoft.com/office/drawing/2014/main" id="{534ECD0F-F2C5-4C9B-9E67-1C25B5441D6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20" name="34 CuadroTexto">
          <a:extLst>
            <a:ext uri="{FF2B5EF4-FFF2-40B4-BE49-F238E27FC236}">
              <a16:creationId xmlns="" xmlns:a16="http://schemas.microsoft.com/office/drawing/2014/main" id="{1A11E565-4B82-41E9-9932-4C843602715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21" name="35 CuadroTexto">
          <a:extLst>
            <a:ext uri="{FF2B5EF4-FFF2-40B4-BE49-F238E27FC236}">
              <a16:creationId xmlns="" xmlns:a16="http://schemas.microsoft.com/office/drawing/2014/main" id="{4489B6C3-EDF2-46BB-A580-2A4442A6396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22" name="36 CuadroTexto">
          <a:extLst>
            <a:ext uri="{FF2B5EF4-FFF2-40B4-BE49-F238E27FC236}">
              <a16:creationId xmlns="" xmlns:a16="http://schemas.microsoft.com/office/drawing/2014/main" id="{E34A4531-0A23-45A0-996F-DDAC53EB8A1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23" name="37 CuadroTexto">
          <a:extLst>
            <a:ext uri="{FF2B5EF4-FFF2-40B4-BE49-F238E27FC236}">
              <a16:creationId xmlns="" xmlns:a16="http://schemas.microsoft.com/office/drawing/2014/main" id="{CDC62703-0B12-4A16-BA23-4C01B6EDBE4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24" name="38 CuadroTexto">
          <a:extLst>
            <a:ext uri="{FF2B5EF4-FFF2-40B4-BE49-F238E27FC236}">
              <a16:creationId xmlns="" xmlns:a16="http://schemas.microsoft.com/office/drawing/2014/main" id="{B206B1F9-E0E9-4E05-9706-565F2FCB287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25" name="39 CuadroTexto">
          <a:extLst>
            <a:ext uri="{FF2B5EF4-FFF2-40B4-BE49-F238E27FC236}">
              <a16:creationId xmlns="" xmlns:a16="http://schemas.microsoft.com/office/drawing/2014/main" id="{1C26FBE1-4C9A-45B7-BBBB-FC3D066C9D5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26" name="40 CuadroTexto">
          <a:extLst>
            <a:ext uri="{FF2B5EF4-FFF2-40B4-BE49-F238E27FC236}">
              <a16:creationId xmlns="" xmlns:a16="http://schemas.microsoft.com/office/drawing/2014/main" id="{E7D14052-5021-4348-8702-80A908AF3F6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27" name="41 CuadroTexto">
          <a:extLst>
            <a:ext uri="{FF2B5EF4-FFF2-40B4-BE49-F238E27FC236}">
              <a16:creationId xmlns="" xmlns:a16="http://schemas.microsoft.com/office/drawing/2014/main" id="{5CE304F0-D0E3-498A-A011-986E99964C3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28" name="42 CuadroTexto">
          <a:extLst>
            <a:ext uri="{FF2B5EF4-FFF2-40B4-BE49-F238E27FC236}">
              <a16:creationId xmlns="" xmlns:a16="http://schemas.microsoft.com/office/drawing/2014/main" id="{C0D54C2A-A54C-49DF-916F-A45DBD67FAD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29" name="43 CuadroTexto">
          <a:extLst>
            <a:ext uri="{FF2B5EF4-FFF2-40B4-BE49-F238E27FC236}">
              <a16:creationId xmlns="" xmlns:a16="http://schemas.microsoft.com/office/drawing/2014/main" id="{B950B022-0870-4639-BA05-EB41ED5226B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30" name="44 CuadroTexto">
          <a:extLst>
            <a:ext uri="{FF2B5EF4-FFF2-40B4-BE49-F238E27FC236}">
              <a16:creationId xmlns="" xmlns:a16="http://schemas.microsoft.com/office/drawing/2014/main" id="{0029EFAF-1F67-455B-9665-6C3DB27EB8B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31" name="45 CuadroTexto">
          <a:extLst>
            <a:ext uri="{FF2B5EF4-FFF2-40B4-BE49-F238E27FC236}">
              <a16:creationId xmlns="" xmlns:a16="http://schemas.microsoft.com/office/drawing/2014/main" id="{80C6D66A-8AA0-4B5E-9450-B47E49756AB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32" name="46 CuadroTexto">
          <a:extLst>
            <a:ext uri="{FF2B5EF4-FFF2-40B4-BE49-F238E27FC236}">
              <a16:creationId xmlns="" xmlns:a16="http://schemas.microsoft.com/office/drawing/2014/main" id="{35B43CD4-78C1-44BF-B4F6-F16CE3C342C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33" name="47 CuadroTexto">
          <a:extLst>
            <a:ext uri="{FF2B5EF4-FFF2-40B4-BE49-F238E27FC236}">
              <a16:creationId xmlns="" xmlns:a16="http://schemas.microsoft.com/office/drawing/2014/main" id="{1B592638-39E8-44C2-999F-A32592671F4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34" name="48 CuadroTexto">
          <a:extLst>
            <a:ext uri="{FF2B5EF4-FFF2-40B4-BE49-F238E27FC236}">
              <a16:creationId xmlns="" xmlns:a16="http://schemas.microsoft.com/office/drawing/2014/main" id="{9546D825-2426-4B94-92ED-55C8DEA129C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35" name="49 CuadroTexto">
          <a:extLst>
            <a:ext uri="{FF2B5EF4-FFF2-40B4-BE49-F238E27FC236}">
              <a16:creationId xmlns="" xmlns:a16="http://schemas.microsoft.com/office/drawing/2014/main" id="{BF5DE746-6DB5-40C4-B7D8-B5471C90C7F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36" name="50 CuadroTexto">
          <a:extLst>
            <a:ext uri="{FF2B5EF4-FFF2-40B4-BE49-F238E27FC236}">
              <a16:creationId xmlns="" xmlns:a16="http://schemas.microsoft.com/office/drawing/2014/main" id="{096A9597-3AA4-4522-A1CF-46A71123282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37" name="51 CuadroTexto">
          <a:extLst>
            <a:ext uri="{FF2B5EF4-FFF2-40B4-BE49-F238E27FC236}">
              <a16:creationId xmlns="" xmlns:a16="http://schemas.microsoft.com/office/drawing/2014/main" id="{35752CA0-7C0C-497B-90DB-F3D12BDF8DF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38" name="52 CuadroTexto">
          <a:extLst>
            <a:ext uri="{FF2B5EF4-FFF2-40B4-BE49-F238E27FC236}">
              <a16:creationId xmlns="" xmlns:a16="http://schemas.microsoft.com/office/drawing/2014/main" id="{54B60827-6FD2-4529-B953-DADB4794E26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39" name="53 CuadroTexto">
          <a:extLst>
            <a:ext uri="{FF2B5EF4-FFF2-40B4-BE49-F238E27FC236}">
              <a16:creationId xmlns="" xmlns:a16="http://schemas.microsoft.com/office/drawing/2014/main" id="{D01E246C-DBC4-4A37-B63E-0E5F7CBAAD6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40" name="54 CuadroTexto">
          <a:extLst>
            <a:ext uri="{FF2B5EF4-FFF2-40B4-BE49-F238E27FC236}">
              <a16:creationId xmlns="" xmlns:a16="http://schemas.microsoft.com/office/drawing/2014/main" id="{271F0DA7-7C4E-44FE-8D67-443A6080934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41" name="55 CuadroTexto">
          <a:extLst>
            <a:ext uri="{FF2B5EF4-FFF2-40B4-BE49-F238E27FC236}">
              <a16:creationId xmlns="" xmlns:a16="http://schemas.microsoft.com/office/drawing/2014/main" id="{3F96BF1B-8401-4294-B799-55A8BC59344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42" name="56 CuadroTexto">
          <a:extLst>
            <a:ext uri="{FF2B5EF4-FFF2-40B4-BE49-F238E27FC236}">
              <a16:creationId xmlns="" xmlns:a16="http://schemas.microsoft.com/office/drawing/2014/main" id="{2D96FC60-5E1B-4403-A5A7-2C0854697C0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43" name="57 CuadroTexto">
          <a:extLst>
            <a:ext uri="{FF2B5EF4-FFF2-40B4-BE49-F238E27FC236}">
              <a16:creationId xmlns="" xmlns:a16="http://schemas.microsoft.com/office/drawing/2014/main" id="{55EEB3B7-0D68-4E56-8EF5-CAD49D56805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44" name="58 CuadroTexto">
          <a:extLst>
            <a:ext uri="{FF2B5EF4-FFF2-40B4-BE49-F238E27FC236}">
              <a16:creationId xmlns="" xmlns:a16="http://schemas.microsoft.com/office/drawing/2014/main" id="{0E045202-88E7-4E9A-89EA-9B064F3F3F7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45" name="59 CuadroTexto">
          <a:extLst>
            <a:ext uri="{FF2B5EF4-FFF2-40B4-BE49-F238E27FC236}">
              <a16:creationId xmlns="" xmlns:a16="http://schemas.microsoft.com/office/drawing/2014/main" id="{7F7F3F47-A38D-4118-B033-88D736CC6E7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46" name="60 CuadroTexto">
          <a:extLst>
            <a:ext uri="{FF2B5EF4-FFF2-40B4-BE49-F238E27FC236}">
              <a16:creationId xmlns="" xmlns:a16="http://schemas.microsoft.com/office/drawing/2014/main" id="{AA01653E-5E69-4E1F-9B62-4E2E45E396C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47" name="61 CuadroTexto">
          <a:extLst>
            <a:ext uri="{FF2B5EF4-FFF2-40B4-BE49-F238E27FC236}">
              <a16:creationId xmlns="" xmlns:a16="http://schemas.microsoft.com/office/drawing/2014/main" id="{985390E9-E9A6-44DB-9296-9CD6741773C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48" name="62 CuadroTexto">
          <a:extLst>
            <a:ext uri="{FF2B5EF4-FFF2-40B4-BE49-F238E27FC236}">
              <a16:creationId xmlns="" xmlns:a16="http://schemas.microsoft.com/office/drawing/2014/main" id="{3C7BD0F2-666F-43CC-9919-16E7203FE65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49" name="63 CuadroTexto">
          <a:extLst>
            <a:ext uri="{FF2B5EF4-FFF2-40B4-BE49-F238E27FC236}">
              <a16:creationId xmlns="" xmlns:a16="http://schemas.microsoft.com/office/drawing/2014/main" id="{21B4BA6B-A448-435E-ADFF-6F614D31D92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50" name="64 CuadroTexto">
          <a:extLst>
            <a:ext uri="{FF2B5EF4-FFF2-40B4-BE49-F238E27FC236}">
              <a16:creationId xmlns="" xmlns:a16="http://schemas.microsoft.com/office/drawing/2014/main" id="{8F9B3DBB-2E98-4C49-A08F-5242E45B527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51" name="65 CuadroTexto">
          <a:extLst>
            <a:ext uri="{FF2B5EF4-FFF2-40B4-BE49-F238E27FC236}">
              <a16:creationId xmlns="" xmlns:a16="http://schemas.microsoft.com/office/drawing/2014/main" id="{1E4E3009-1CC5-43D0-A455-77BAD69120A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52" name="66 CuadroTexto">
          <a:extLst>
            <a:ext uri="{FF2B5EF4-FFF2-40B4-BE49-F238E27FC236}">
              <a16:creationId xmlns="" xmlns:a16="http://schemas.microsoft.com/office/drawing/2014/main" id="{2E494EED-BB3A-459A-BFA8-7D9850442BF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53" name="67 CuadroTexto">
          <a:extLst>
            <a:ext uri="{FF2B5EF4-FFF2-40B4-BE49-F238E27FC236}">
              <a16:creationId xmlns="" xmlns:a16="http://schemas.microsoft.com/office/drawing/2014/main" id="{1563790D-A89E-42E0-8E3C-DE78E8B823B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54" name="68 CuadroTexto">
          <a:extLst>
            <a:ext uri="{FF2B5EF4-FFF2-40B4-BE49-F238E27FC236}">
              <a16:creationId xmlns="" xmlns:a16="http://schemas.microsoft.com/office/drawing/2014/main" id="{DA02816C-0D79-4307-AB22-4AB20C4F457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55" name="69 CuadroTexto">
          <a:extLst>
            <a:ext uri="{FF2B5EF4-FFF2-40B4-BE49-F238E27FC236}">
              <a16:creationId xmlns="" xmlns:a16="http://schemas.microsoft.com/office/drawing/2014/main" id="{C72536D4-3A15-452C-823E-AF57728F20F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56" name="70 CuadroTexto">
          <a:extLst>
            <a:ext uri="{FF2B5EF4-FFF2-40B4-BE49-F238E27FC236}">
              <a16:creationId xmlns="" xmlns:a16="http://schemas.microsoft.com/office/drawing/2014/main" id="{CC723A56-95ED-4C7A-A52B-796C2D0BA46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57" name="71 CuadroTexto">
          <a:extLst>
            <a:ext uri="{FF2B5EF4-FFF2-40B4-BE49-F238E27FC236}">
              <a16:creationId xmlns="" xmlns:a16="http://schemas.microsoft.com/office/drawing/2014/main" id="{709D1B93-EDA3-4F3E-A331-5911E37CB18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58" name="72 CuadroTexto">
          <a:extLst>
            <a:ext uri="{FF2B5EF4-FFF2-40B4-BE49-F238E27FC236}">
              <a16:creationId xmlns="" xmlns:a16="http://schemas.microsoft.com/office/drawing/2014/main" id="{5135D150-1044-4CEB-AF12-0E07B9C4B31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59" name="73 CuadroTexto">
          <a:extLst>
            <a:ext uri="{FF2B5EF4-FFF2-40B4-BE49-F238E27FC236}">
              <a16:creationId xmlns="" xmlns:a16="http://schemas.microsoft.com/office/drawing/2014/main" id="{8FFA29C6-B426-466E-8A52-C0A2F7D2AA2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60" name="74 CuadroTexto">
          <a:extLst>
            <a:ext uri="{FF2B5EF4-FFF2-40B4-BE49-F238E27FC236}">
              <a16:creationId xmlns="" xmlns:a16="http://schemas.microsoft.com/office/drawing/2014/main" id="{47BD4D82-3759-4046-B3BD-FBDFF781C76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111</xdr:row>
      <xdr:rowOff>0</xdr:rowOff>
    </xdr:from>
    <xdr:ext cx="184731" cy="264560"/>
    <xdr:sp macro="" textlink="">
      <xdr:nvSpPr>
        <xdr:cNvPr id="3361" name="75 CuadroTexto">
          <a:extLst>
            <a:ext uri="{FF2B5EF4-FFF2-40B4-BE49-F238E27FC236}">
              <a16:creationId xmlns="" xmlns:a16="http://schemas.microsoft.com/office/drawing/2014/main" id="{BF3E0D95-8BFE-491A-8B4F-4FC2D643489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62" name="3 CuadroTexto">
          <a:extLst>
            <a:ext uri="{FF2B5EF4-FFF2-40B4-BE49-F238E27FC236}">
              <a16:creationId xmlns="" xmlns:a16="http://schemas.microsoft.com/office/drawing/2014/main" id="{DA81C984-0A18-47CD-B9AB-CBC0F204F8B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63" name="4 CuadroTexto">
          <a:extLst>
            <a:ext uri="{FF2B5EF4-FFF2-40B4-BE49-F238E27FC236}">
              <a16:creationId xmlns="" xmlns:a16="http://schemas.microsoft.com/office/drawing/2014/main" id="{6836BABF-8457-4744-8D56-6CE5A74D5BF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64" name="5 CuadroTexto">
          <a:extLst>
            <a:ext uri="{FF2B5EF4-FFF2-40B4-BE49-F238E27FC236}">
              <a16:creationId xmlns="" xmlns:a16="http://schemas.microsoft.com/office/drawing/2014/main" id="{D8C840C5-6EA3-4174-A1E3-F79AAEA897E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65" name="6 CuadroTexto">
          <a:extLst>
            <a:ext uri="{FF2B5EF4-FFF2-40B4-BE49-F238E27FC236}">
              <a16:creationId xmlns="" xmlns:a16="http://schemas.microsoft.com/office/drawing/2014/main" id="{9C6812F0-3EFD-4BC0-8B58-E17226E3034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66" name="7 CuadroTexto">
          <a:extLst>
            <a:ext uri="{FF2B5EF4-FFF2-40B4-BE49-F238E27FC236}">
              <a16:creationId xmlns="" xmlns:a16="http://schemas.microsoft.com/office/drawing/2014/main" id="{0270FD5E-D30F-4101-8519-76BA6F00344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67" name="8 CuadroTexto">
          <a:extLst>
            <a:ext uri="{FF2B5EF4-FFF2-40B4-BE49-F238E27FC236}">
              <a16:creationId xmlns="" xmlns:a16="http://schemas.microsoft.com/office/drawing/2014/main" id="{F8087D35-43BB-4FD4-96A9-871E3FDE04D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68" name="9 CuadroTexto">
          <a:extLst>
            <a:ext uri="{FF2B5EF4-FFF2-40B4-BE49-F238E27FC236}">
              <a16:creationId xmlns="" xmlns:a16="http://schemas.microsoft.com/office/drawing/2014/main" id="{F8DB11D8-FD9E-4CF4-BB4D-1B0F456AB24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69" name="10 CuadroTexto">
          <a:extLst>
            <a:ext uri="{FF2B5EF4-FFF2-40B4-BE49-F238E27FC236}">
              <a16:creationId xmlns="" xmlns:a16="http://schemas.microsoft.com/office/drawing/2014/main" id="{D73C9DD0-D12E-444A-9D8A-53B10C79CF7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70" name="11 CuadroTexto">
          <a:extLst>
            <a:ext uri="{FF2B5EF4-FFF2-40B4-BE49-F238E27FC236}">
              <a16:creationId xmlns="" xmlns:a16="http://schemas.microsoft.com/office/drawing/2014/main" id="{128F5450-6841-4810-9CD1-97CA76D0506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71" name="12 CuadroTexto">
          <a:extLst>
            <a:ext uri="{FF2B5EF4-FFF2-40B4-BE49-F238E27FC236}">
              <a16:creationId xmlns="" xmlns:a16="http://schemas.microsoft.com/office/drawing/2014/main" id="{7DA1819C-98F7-4889-82DC-EA2BFCCE4D1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72" name="13 CuadroTexto">
          <a:extLst>
            <a:ext uri="{FF2B5EF4-FFF2-40B4-BE49-F238E27FC236}">
              <a16:creationId xmlns="" xmlns:a16="http://schemas.microsoft.com/office/drawing/2014/main" id="{D890485C-5FAF-4309-92AB-D754B386922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73" name="14 CuadroTexto">
          <a:extLst>
            <a:ext uri="{FF2B5EF4-FFF2-40B4-BE49-F238E27FC236}">
              <a16:creationId xmlns="" xmlns:a16="http://schemas.microsoft.com/office/drawing/2014/main" id="{3CFF9CAF-2ED2-4827-B2E6-D51887EBF75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74" name="15 CuadroTexto">
          <a:extLst>
            <a:ext uri="{FF2B5EF4-FFF2-40B4-BE49-F238E27FC236}">
              <a16:creationId xmlns="" xmlns:a16="http://schemas.microsoft.com/office/drawing/2014/main" id="{647DFB33-2445-43D7-AE60-301C917E95C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75" name="16 CuadroTexto">
          <a:extLst>
            <a:ext uri="{FF2B5EF4-FFF2-40B4-BE49-F238E27FC236}">
              <a16:creationId xmlns="" xmlns:a16="http://schemas.microsoft.com/office/drawing/2014/main" id="{715147E2-2866-4018-9E79-7C3D77CFBB9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76" name="17 CuadroTexto">
          <a:extLst>
            <a:ext uri="{FF2B5EF4-FFF2-40B4-BE49-F238E27FC236}">
              <a16:creationId xmlns="" xmlns:a16="http://schemas.microsoft.com/office/drawing/2014/main" id="{DC5F0443-0457-45CB-BD0D-AF5BF77012A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77" name="18 CuadroTexto">
          <a:extLst>
            <a:ext uri="{FF2B5EF4-FFF2-40B4-BE49-F238E27FC236}">
              <a16:creationId xmlns="" xmlns:a16="http://schemas.microsoft.com/office/drawing/2014/main" id="{8C16EA71-8BF6-409A-A500-68B3628E3FB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78" name="19 CuadroTexto">
          <a:extLst>
            <a:ext uri="{FF2B5EF4-FFF2-40B4-BE49-F238E27FC236}">
              <a16:creationId xmlns="" xmlns:a16="http://schemas.microsoft.com/office/drawing/2014/main" id="{3A97AB9A-DD28-460E-8513-0A7DAC97430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79" name="20 CuadroTexto">
          <a:extLst>
            <a:ext uri="{FF2B5EF4-FFF2-40B4-BE49-F238E27FC236}">
              <a16:creationId xmlns="" xmlns:a16="http://schemas.microsoft.com/office/drawing/2014/main" id="{A2C46DC2-8112-46CE-8D18-F0EE6928E82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80" name="21 CuadroTexto">
          <a:extLst>
            <a:ext uri="{FF2B5EF4-FFF2-40B4-BE49-F238E27FC236}">
              <a16:creationId xmlns="" xmlns:a16="http://schemas.microsoft.com/office/drawing/2014/main" id="{0BF150FF-5F4B-42AA-8B36-3312CABB2C4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81" name="22 CuadroTexto">
          <a:extLst>
            <a:ext uri="{FF2B5EF4-FFF2-40B4-BE49-F238E27FC236}">
              <a16:creationId xmlns="" xmlns:a16="http://schemas.microsoft.com/office/drawing/2014/main" id="{95D660F2-447C-46F9-B075-CED28C721D1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82" name="23 CuadroTexto">
          <a:extLst>
            <a:ext uri="{FF2B5EF4-FFF2-40B4-BE49-F238E27FC236}">
              <a16:creationId xmlns="" xmlns:a16="http://schemas.microsoft.com/office/drawing/2014/main" id="{A2BCE6C9-8E75-4C6E-80D1-3D5D3E47BA5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83" name="24 CuadroTexto">
          <a:extLst>
            <a:ext uri="{FF2B5EF4-FFF2-40B4-BE49-F238E27FC236}">
              <a16:creationId xmlns="" xmlns:a16="http://schemas.microsoft.com/office/drawing/2014/main" id="{5608B98D-7CEC-427B-89A2-E0FA1093C36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84" name="25 CuadroTexto">
          <a:extLst>
            <a:ext uri="{FF2B5EF4-FFF2-40B4-BE49-F238E27FC236}">
              <a16:creationId xmlns="" xmlns:a16="http://schemas.microsoft.com/office/drawing/2014/main" id="{4EDB56E1-342E-4A83-A646-C5B46977289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85" name="26 CuadroTexto">
          <a:extLst>
            <a:ext uri="{FF2B5EF4-FFF2-40B4-BE49-F238E27FC236}">
              <a16:creationId xmlns="" xmlns:a16="http://schemas.microsoft.com/office/drawing/2014/main" id="{17FDCDF5-6A51-44A7-8448-A8CA0321D06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86" name="27 CuadroTexto">
          <a:extLst>
            <a:ext uri="{FF2B5EF4-FFF2-40B4-BE49-F238E27FC236}">
              <a16:creationId xmlns="" xmlns:a16="http://schemas.microsoft.com/office/drawing/2014/main" id="{FAA390B3-0A65-4E7E-88FA-0247A2A44B8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87" name="28 CuadroTexto">
          <a:extLst>
            <a:ext uri="{FF2B5EF4-FFF2-40B4-BE49-F238E27FC236}">
              <a16:creationId xmlns="" xmlns:a16="http://schemas.microsoft.com/office/drawing/2014/main" id="{CBE194E3-6619-44C6-8E67-83AA4424F9D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88" name="29 CuadroTexto">
          <a:extLst>
            <a:ext uri="{FF2B5EF4-FFF2-40B4-BE49-F238E27FC236}">
              <a16:creationId xmlns="" xmlns:a16="http://schemas.microsoft.com/office/drawing/2014/main" id="{91CB6B27-D956-4D3F-AF07-0C0E184BAAA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89" name="30 CuadroTexto">
          <a:extLst>
            <a:ext uri="{FF2B5EF4-FFF2-40B4-BE49-F238E27FC236}">
              <a16:creationId xmlns="" xmlns:a16="http://schemas.microsoft.com/office/drawing/2014/main" id="{551DEF14-598E-4131-8A00-4785251678B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90" name="31 CuadroTexto">
          <a:extLst>
            <a:ext uri="{FF2B5EF4-FFF2-40B4-BE49-F238E27FC236}">
              <a16:creationId xmlns="" xmlns:a16="http://schemas.microsoft.com/office/drawing/2014/main" id="{92B8F282-2EF6-4B1E-BB1E-7E2D0A06245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91" name="32 CuadroTexto">
          <a:extLst>
            <a:ext uri="{FF2B5EF4-FFF2-40B4-BE49-F238E27FC236}">
              <a16:creationId xmlns="" xmlns:a16="http://schemas.microsoft.com/office/drawing/2014/main" id="{C43C1183-FE24-4885-B9A7-2B46ED632EB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92" name="33 CuadroTexto">
          <a:extLst>
            <a:ext uri="{FF2B5EF4-FFF2-40B4-BE49-F238E27FC236}">
              <a16:creationId xmlns="" xmlns:a16="http://schemas.microsoft.com/office/drawing/2014/main" id="{9DAAB79A-245B-4223-B622-C728314BA05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93" name="34 CuadroTexto">
          <a:extLst>
            <a:ext uri="{FF2B5EF4-FFF2-40B4-BE49-F238E27FC236}">
              <a16:creationId xmlns="" xmlns:a16="http://schemas.microsoft.com/office/drawing/2014/main" id="{008D19C9-7EF5-4F6E-9830-16DCE270DCA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94" name="35 CuadroTexto">
          <a:extLst>
            <a:ext uri="{FF2B5EF4-FFF2-40B4-BE49-F238E27FC236}">
              <a16:creationId xmlns="" xmlns:a16="http://schemas.microsoft.com/office/drawing/2014/main" id="{05865A41-025B-4B71-8523-EE3C70395D2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95" name="36 CuadroTexto">
          <a:extLst>
            <a:ext uri="{FF2B5EF4-FFF2-40B4-BE49-F238E27FC236}">
              <a16:creationId xmlns="" xmlns:a16="http://schemas.microsoft.com/office/drawing/2014/main" id="{610E86A1-3B3E-4A15-9FEE-F45E98A7F75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96" name="37 CuadroTexto">
          <a:extLst>
            <a:ext uri="{FF2B5EF4-FFF2-40B4-BE49-F238E27FC236}">
              <a16:creationId xmlns="" xmlns:a16="http://schemas.microsoft.com/office/drawing/2014/main" id="{E062E35F-E251-42D7-8D20-005B7F5E345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97" name="38 CuadroTexto">
          <a:extLst>
            <a:ext uri="{FF2B5EF4-FFF2-40B4-BE49-F238E27FC236}">
              <a16:creationId xmlns="" xmlns:a16="http://schemas.microsoft.com/office/drawing/2014/main" id="{050F5D38-A9E3-48AC-8A6E-D8D96F51F6C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98" name="39 CuadroTexto">
          <a:extLst>
            <a:ext uri="{FF2B5EF4-FFF2-40B4-BE49-F238E27FC236}">
              <a16:creationId xmlns="" xmlns:a16="http://schemas.microsoft.com/office/drawing/2014/main" id="{65B583BB-9AA0-4D48-9B49-D5647253CE5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399" name="40 CuadroTexto">
          <a:extLst>
            <a:ext uri="{FF2B5EF4-FFF2-40B4-BE49-F238E27FC236}">
              <a16:creationId xmlns="" xmlns:a16="http://schemas.microsoft.com/office/drawing/2014/main" id="{AE5A8348-8C03-4853-9861-846AA105BB7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00" name="41 CuadroTexto">
          <a:extLst>
            <a:ext uri="{FF2B5EF4-FFF2-40B4-BE49-F238E27FC236}">
              <a16:creationId xmlns="" xmlns:a16="http://schemas.microsoft.com/office/drawing/2014/main" id="{96E4F435-DA81-4C76-A0B8-D6AAED63344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01" name="42 CuadroTexto">
          <a:extLst>
            <a:ext uri="{FF2B5EF4-FFF2-40B4-BE49-F238E27FC236}">
              <a16:creationId xmlns="" xmlns:a16="http://schemas.microsoft.com/office/drawing/2014/main" id="{AAF0774D-CCCC-4055-8520-04D41FECDBA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02" name="43 CuadroTexto">
          <a:extLst>
            <a:ext uri="{FF2B5EF4-FFF2-40B4-BE49-F238E27FC236}">
              <a16:creationId xmlns="" xmlns:a16="http://schemas.microsoft.com/office/drawing/2014/main" id="{8C5F2355-18ED-4241-A7D0-2F6E27DFF5C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03" name="44 CuadroTexto">
          <a:extLst>
            <a:ext uri="{FF2B5EF4-FFF2-40B4-BE49-F238E27FC236}">
              <a16:creationId xmlns="" xmlns:a16="http://schemas.microsoft.com/office/drawing/2014/main" id="{B622725F-1EAB-43E1-AF65-FFD9048F0FE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04" name="45 CuadroTexto">
          <a:extLst>
            <a:ext uri="{FF2B5EF4-FFF2-40B4-BE49-F238E27FC236}">
              <a16:creationId xmlns="" xmlns:a16="http://schemas.microsoft.com/office/drawing/2014/main" id="{AE57840C-4B83-46A6-A88F-0AEB7F785A9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05" name="46 CuadroTexto">
          <a:extLst>
            <a:ext uri="{FF2B5EF4-FFF2-40B4-BE49-F238E27FC236}">
              <a16:creationId xmlns="" xmlns:a16="http://schemas.microsoft.com/office/drawing/2014/main" id="{6E58F3A7-C8D4-4547-A98A-56E22372FEF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06" name="47 CuadroTexto">
          <a:extLst>
            <a:ext uri="{FF2B5EF4-FFF2-40B4-BE49-F238E27FC236}">
              <a16:creationId xmlns="" xmlns:a16="http://schemas.microsoft.com/office/drawing/2014/main" id="{2F91998D-908A-418C-A043-B7FE952B3AB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07" name="48 CuadroTexto">
          <a:extLst>
            <a:ext uri="{FF2B5EF4-FFF2-40B4-BE49-F238E27FC236}">
              <a16:creationId xmlns="" xmlns:a16="http://schemas.microsoft.com/office/drawing/2014/main" id="{AA248223-5CEC-46F5-8805-602F9F9CB35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08" name="49 CuadroTexto">
          <a:extLst>
            <a:ext uri="{FF2B5EF4-FFF2-40B4-BE49-F238E27FC236}">
              <a16:creationId xmlns="" xmlns:a16="http://schemas.microsoft.com/office/drawing/2014/main" id="{CBD9398E-D604-46E3-9E24-839C58AD490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09" name="50 CuadroTexto">
          <a:extLst>
            <a:ext uri="{FF2B5EF4-FFF2-40B4-BE49-F238E27FC236}">
              <a16:creationId xmlns="" xmlns:a16="http://schemas.microsoft.com/office/drawing/2014/main" id="{9DFDA601-7900-4EB2-B43C-BA8B8CAD25B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10" name="51 CuadroTexto">
          <a:extLst>
            <a:ext uri="{FF2B5EF4-FFF2-40B4-BE49-F238E27FC236}">
              <a16:creationId xmlns="" xmlns:a16="http://schemas.microsoft.com/office/drawing/2014/main" id="{6BC0DDC9-8E1B-4236-AE4B-23BB1317F4C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11" name="52 CuadroTexto">
          <a:extLst>
            <a:ext uri="{FF2B5EF4-FFF2-40B4-BE49-F238E27FC236}">
              <a16:creationId xmlns="" xmlns:a16="http://schemas.microsoft.com/office/drawing/2014/main" id="{5269399D-1028-497F-9AE4-7B4DCBA5A3D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12" name="53 CuadroTexto">
          <a:extLst>
            <a:ext uri="{FF2B5EF4-FFF2-40B4-BE49-F238E27FC236}">
              <a16:creationId xmlns="" xmlns:a16="http://schemas.microsoft.com/office/drawing/2014/main" id="{D48C3015-885A-4230-B5DB-F3A7D357E90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13" name="54 CuadroTexto">
          <a:extLst>
            <a:ext uri="{FF2B5EF4-FFF2-40B4-BE49-F238E27FC236}">
              <a16:creationId xmlns="" xmlns:a16="http://schemas.microsoft.com/office/drawing/2014/main" id="{76E1BEC0-5B95-4ACC-A741-03345A74C63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14" name="55 CuadroTexto">
          <a:extLst>
            <a:ext uri="{FF2B5EF4-FFF2-40B4-BE49-F238E27FC236}">
              <a16:creationId xmlns="" xmlns:a16="http://schemas.microsoft.com/office/drawing/2014/main" id="{F7E1AC64-CF7B-4A5D-BCD9-856A429E399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15" name="56 CuadroTexto">
          <a:extLst>
            <a:ext uri="{FF2B5EF4-FFF2-40B4-BE49-F238E27FC236}">
              <a16:creationId xmlns="" xmlns:a16="http://schemas.microsoft.com/office/drawing/2014/main" id="{FC483044-A385-4E5B-A302-7B09B751FF6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16" name="57 CuadroTexto">
          <a:extLst>
            <a:ext uri="{FF2B5EF4-FFF2-40B4-BE49-F238E27FC236}">
              <a16:creationId xmlns="" xmlns:a16="http://schemas.microsoft.com/office/drawing/2014/main" id="{6DA2798A-BFEE-4B34-856F-A745D2E9296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17" name="58 CuadroTexto">
          <a:extLst>
            <a:ext uri="{FF2B5EF4-FFF2-40B4-BE49-F238E27FC236}">
              <a16:creationId xmlns="" xmlns:a16="http://schemas.microsoft.com/office/drawing/2014/main" id="{BC4991AF-FDA9-4D8A-9C0C-BF8F8F54DE5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18" name="59 CuadroTexto">
          <a:extLst>
            <a:ext uri="{FF2B5EF4-FFF2-40B4-BE49-F238E27FC236}">
              <a16:creationId xmlns="" xmlns:a16="http://schemas.microsoft.com/office/drawing/2014/main" id="{90985892-4882-4463-87C5-F88D46B91A4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19" name="60 CuadroTexto">
          <a:extLst>
            <a:ext uri="{FF2B5EF4-FFF2-40B4-BE49-F238E27FC236}">
              <a16:creationId xmlns="" xmlns:a16="http://schemas.microsoft.com/office/drawing/2014/main" id="{982E2AC0-AE67-4969-AADC-10DE6655F1F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20" name="61 CuadroTexto">
          <a:extLst>
            <a:ext uri="{FF2B5EF4-FFF2-40B4-BE49-F238E27FC236}">
              <a16:creationId xmlns="" xmlns:a16="http://schemas.microsoft.com/office/drawing/2014/main" id="{39665EC6-6A9A-4834-A739-95A4FAC80B8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21" name="62 CuadroTexto">
          <a:extLst>
            <a:ext uri="{FF2B5EF4-FFF2-40B4-BE49-F238E27FC236}">
              <a16:creationId xmlns="" xmlns:a16="http://schemas.microsoft.com/office/drawing/2014/main" id="{EF50E54F-B14D-46C1-A4DE-BB8FD1E7A81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22" name="63 CuadroTexto">
          <a:extLst>
            <a:ext uri="{FF2B5EF4-FFF2-40B4-BE49-F238E27FC236}">
              <a16:creationId xmlns="" xmlns:a16="http://schemas.microsoft.com/office/drawing/2014/main" id="{B5F26879-E0D6-4304-B62D-144763B8558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23" name="64 CuadroTexto">
          <a:extLst>
            <a:ext uri="{FF2B5EF4-FFF2-40B4-BE49-F238E27FC236}">
              <a16:creationId xmlns="" xmlns:a16="http://schemas.microsoft.com/office/drawing/2014/main" id="{7866D3D4-108E-4E60-969C-9820B6B1B62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24" name="65 CuadroTexto">
          <a:extLst>
            <a:ext uri="{FF2B5EF4-FFF2-40B4-BE49-F238E27FC236}">
              <a16:creationId xmlns="" xmlns:a16="http://schemas.microsoft.com/office/drawing/2014/main" id="{22F65693-A59D-4C99-A002-607EC20F4A0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25" name="66 CuadroTexto">
          <a:extLst>
            <a:ext uri="{FF2B5EF4-FFF2-40B4-BE49-F238E27FC236}">
              <a16:creationId xmlns="" xmlns:a16="http://schemas.microsoft.com/office/drawing/2014/main" id="{821B4141-FC7E-4ECA-B385-C252B6A6A33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26" name="67 CuadroTexto">
          <a:extLst>
            <a:ext uri="{FF2B5EF4-FFF2-40B4-BE49-F238E27FC236}">
              <a16:creationId xmlns="" xmlns:a16="http://schemas.microsoft.com/office/drawing/2014/main" id="{B6A965D7-5502-4540-9251-E1D85400976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27" name="68 CuadroTexto">
          <a:extLst>
            <a:ext uri="{FF2B5EF4-FFF2-40B4-BE49-F238E27FC236}">
              <a16:creationId xmlns="" xmlns:a16="http://schemas.microsoft.com/office/drawing/2014/main" id="{51CE2BF1-4DC5-4D54-BE70-A7AFEDE2A3C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28" name="69 CuadroTexto">
          <a:extLst>
            <a:ext uri="{FF2B5EF4-FFF2-40B4-BE49-F238E27FC236}">
              <a16:creationId xmlns="" xmlns:a16="http://schemas.microsoft.com/office/drawing/2014/main" id="{6BF375B9-E465-438F-9E97-4AC76E67038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29" name="70 CuadroTexto">
          <a:extLst>
            <a:ext uri="{FF2B5EF4-FFF2-40B4-BE49-F238E27FC236}">
              <a16:creationId xmlns="" xmlns:a16="http://schemas.microsoft.com/office/drawing/2014/main" id="{14599F54-B17F-4997-A902-EA36F25C868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30" name="71 CuadroTexto">
          <a:extLst>
            <a:ext uri="{FF2B5EF4-FFF2-40B4-BE49-F238E27FC236}">
              <a16:creationId xmlns="" xmlns:a16="http://schemas.microsoft.com/office/drawing/2014/main" id="{3962431E-9600-4079-A1A5-8119CC887F0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31" name="72 CuadroTexto">
          <a:extLst>
            <a:ext uri="{FF2B5EF4-FFF2-40B4-BE49-F238E27FC236}">
              <a16:creationId xmlns="" xmlns:a16="http://schemas.microsoft.com/office/drawing/2014/main" id="{0E5DEBD1-8DFB-48AE-BAAD-4F103686860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32" name="73 CuadroTexto">
          <a:extLst>
            <a:ext uri="{FF2B5EF4-FFF2-40B4-BE49-F238E27FC236}">
              <a16:creationId xmlns="" xmlns:a16="http://schemas.microsoft.com/office/drawing/2014/main" id="{DCD015C6-B491-4C10-87DF-7088492F13D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33" name="74 CuadroTexto">
          <a:extLst>
            <a:ext uri="{FF2B5EF4-FFF2-40B4-BE49-F238E27FC236}">
              <a16:creationId xmlns="" xmlns:a16="http://schemas.microsoft.com/office/drawing/2014/main" id="{90D5C92E-E461-4A5D-88F1-BE18AE631D9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112</xdr:row>
      <xdr:rowOff>0</xdr:rowOff>
    </xdr:from>
    <xdr:ext cx="184731" cy="264560"/>
    <xdr:sp macro="" textlink="">
      <xdr:nvSpPr>
        <xdr:cNvPr id="3434" name="75 CuadroTexto">
          <a:extLst>
            <a:ext uri="{FF2B5EF4-FFF2-40B4-BE49-F238E27FC236}">
              <a16:creationId xmlns="" xmlns:a16="http://schemas.microsoft.com/office/drawing/2014/main" id="{CEDAF782-2B0E-438C-A3C9-0FADA5E1E1A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35" name="3 CuadroTexto">
          <a:extLst>
            <a:ext uri="{FF2B5EF4-FFF2-40B4-BE49-F238E27FC236}">
              <a16:creationId xmlns="" xmlns:a16="http://schemas.microsoft.com/office/drawing/2014/main" id="{67F9D941-E476-47D9-BDAD-132748C76F8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36" name="4 CuadroTexto">
          <a:extLst>
            <a:ext uri="{FF2B5EF4-FFF2-40B4-BE49-F238E27FC236}">
              <a16:creationId xmlns="" xmlns:a16="http://schemas.microsoft.com/office/drawing/2014/main" id="{75E9AAD2-244C-4341-B938-E1DDA84943B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37" name="5 CuadroTexto">
          <a:extLst>
            <a:ext uri="{FF2B5EF4-FFF2-40B4-BE49-F238E27FC236}">
              <a16:creationId xmlns="" xmlns:a16="http://schemas.microsoft.com/office/drawing/2014/main" id="{C6414DEB-BE82-4EE8-8C86-0AE82B97E2C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38" name="6 CuadroTexto">
          <a:extLst>
            <a:ext uri="{FF2B5EF4-FFF2-40B4-BE49-F238E27FC236}">
              <a16:creationId xmlns="" xmlns:a16="http://schemas.microsoft.com/office/drawing/2014/main" id="{A44C1C23-13D6-4D88-B49A-0B26D3C5A8A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39" name="7 CuadroTexto">
          <a:extLst>
            <a:ext uri="{FF2B5EF4-FFF2-40B4-BE49-F238E27FC236}">
              <a16:creationId xmlns="" xmlns:a16="http://schemas.microsoft.com/office/drawing/2014/main" id="{EF26BB31-65BB-4F0B-93E6-46AEAAD0DDF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40" name="8 CuadroTexto">
          <a:extLst>
            <a:ext uri="{FF2B5EF4-FFF2-40B4-BE49-F238E27FC236}">
              <a16:creationId xmlns="" xmlns:a16="http://schemas.microsoft.com/office/drawing/2014/main" id="{4657C8B8-E3B2-46CA-99C0-EF72E0CF694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41" name="9 CuadroTexto">
          <a:extLst>
            <a:ext uri="{FF2B5EF4-FFF2-40B4-BE49-F238E27FC236}">
              <a16:creationId xmlns="" xmlns:a16="http://schemas.microsoft.com/office/drawing/2014/main" id="{8809E85E-CA5F-4E11-B0B8-FD45E9FC0BD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42" name="10 CuadroTexto">
          <a:extLst>
            <a:ext uri="{FF2B5EF4-FFF2-40B4-BE49-F238E27FC236}">
              <a16:creationId xmlns="" xmlns:a16="http://schemas.microsoft.com/office/drawing/2014/main" id="{724D0F03-818B-4EF9-AF6D-D03881B11AC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43" name="11 CuadroTexto">
          <a:extLst>
            <a:ext uri="{FF2B5EF4-FFF2-40B4-BE49-F238E27FC236}">
              <a16:creationId xmlns="" xmlns:a16="http://schemas.microsoft.com/office/drawing/2014/main" id="{68257267-7341-40F5-B4DF-0D00464FD4A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44" name="12 CuadroTexto">
          <a:extLst>
            <a:ext uri="{FF2B5EF4-FFF2-40B4-BE49-F238E27FC236}">
              <a16:creationId xmlns="" xmlns:a16="http://schemas.microsoft.com/office/drawing/2014/main" id="{29ED417E-54C7-4696-A842-F49CDC3AE31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45" name="13 CuadroTexto">
          <a:extLst>
            <a:ext uri="{FF2B5EF4-FFF2-40B4-BE49-F238E27FC236}">
              <a16:creationId xmlns="" xmlns:a16="http://schemas.microsoft.com/office/drawing/2014/main" id="{AC0E4EC2-76A9-4CF0-893C-0FF9C95FDB6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46" name="14 CuadroTexto">
          <a:extLst>
            <a:ext uri="{FF2B5EF4-FFF2-40B4-BE49-F238E27FC236}">
              <a16:creationId xmlns="" xmlns:a16="http://schemas.microsoft.com/office/drawing/2014/main" id="{4116BAC7-3019-4502-BE44-341F32669FF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47" name="15 CuadroTexto">
          <a:extLst>
            <a:ext uri="{FF2B5EF4-FFF2-40B4-BE49-F238E27FC236}">
              <a16:creationId xmlns="" xmlns:a16="http://schemas.microsoft.com/office/drawing/2014/main" id="{B40FB22D-CF1D-45B8-A9B9-C9B1DA421A1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48" name="16 CuadroTexto">
          <a:extLst>
            <a:ext uri="{FF2B5EF4-FFF2-40B4-BE49-F238E27FC236}">
              <a16:creationId xmlns="" xmlns:a16="http://schemas.microsoft.com/office/drawing/2014/main" id="{B216AE0E-2004-4A20-96BE-AC628BB47DC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49" name="17 CuadroTexto">
          <a:extLst>
            <a:ext uri="{FF2B5EF4-FFF2-40B4-BE49-F238E27FC236}">
              <a16:creationId xmlns="" xmlns:a16="http://schemas.microsoft.com/office/drawing/2014/main" id="{ABABC489-D98F-4501-BD80-251B1E9F89E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50" name="18 CuadroTexto">
          <a:extLst>
            <a:ext uri="{FF2B5EF4-FFF2-40B4-BE49-F238E27FC236}">
              <a16:creationId xmlns="" xmlns:a16="http://schemas.microsoft.com/office/drawing/2014/main" id="{1520659F-52C0-4C1E-9BF1-415C52E84AA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51" name="19 CuadroTexto">
          <a:extLst>
            <a:ext uri="{FF2B5EF4-FFF2-40B4-BE49-F238E27FC236}">
              <a16:creationId xmlns="" xmlns:a16="http://schemas.microsoft.com/office/drawing/2014/main" id="{4EA875F3-95FF-4253-9D31-CD8D76F1DB7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52" name="20 CuadroTexto">
          <a:extLst>
            <a:ext uri="{FF2B5EF4-FFF2-40B4-BE49-F238E27FC236}">
              <a16:creationId xmlns="" xmlns:a16="http://schemas.microsoft.com/office/drawing/2014/main" id="{80691939-5D8C-4D7E-86E9-EB5FF52ACCC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53" name="21 CuadroTexto">
          <a:extLst>
            <a:ext uri="{FF2B5EF4-FFF2-40B4-BE49-F238E27FC236}">
              <a16:creationId xmlns="" xmlns:a16="http://schemas.microsoft.com/office/drawing/2014/main" id="{365155B4-0746-4A46-AAFB-B1905393E80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54" name="22 CuadroTexto">
          <a:extLst>
            <a:ext uri="{FF2B5EF4-FFF2-40B4-BE49-F238E27FC236}">
              <a16:creationId xmlns="" xmlns:a16="http://schemas.microsoft.com/office/drawing/2014/main" id="{2F0C611E-4B34-4DE9-85E5-040387F02EF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55" name="23 CuadroTexto">
          <a:extLst>
            <a:ext uri="{FF2B5EF4-FFF2-40B4-BE49-F238E27FC236}">
              <a16:creationId xmlns="" xmlns:a16="http://schemas.microsoft.com/office/drawing/2014/main" id="{D9F587C8-8D36-46AC-AC11-CA32A0C31AE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56" name="24 CuadroTexto">
          <a:extLst>
            <a:ext uri="{FF2B5EF4-FFF2-40B4-BE49-F238E27FC236}">
              <a16:creationId xmlns="" xmlns:a16="http://schemas.microsoft.com/office/drawing/2014/main" id="{6E656EE7-F5E3-4172-8B2F-710A6575F57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57" name="25 CuadroTexto">
          <a:extLst>
            <a:ext uri="{FF2B5EF4-FFF2-40B4-BE49-F238E27FC236}">
              <a16:creationId xmlns="" xmlns:a16="http://schemas.microsoft.com/office/drawing/2014/main" id="{45EA5D4F-3DE4-4725-A96D-1EF2AE9EEDE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58" name="26 CuadroTexto">
          <a:extLst>
            <a:ext uri="{FF2B5EF4-FFF2-40B4-BE49-F238E27FC236}">
              <a16:creationId xmlns="" xmlns:a16="http://schemas.microsoft.com/office/drawing/2014/main" id="{71BC0448-8C37-4D23-A513-4027310EDC2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59" name="27 CuadroTexto">
          <a:extLst>
            <a:ext uri="{FF2B5EF4-FFF2-40B4-BE49-F238E27FC236}">
              <a16:creationId xmlns="" xmlns:a16="http://schemas.microsoft.com/office/drawing/2014/main" id="{DBFDCDEB-C806-4B28-BEA7-600F1F5A21D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60" name="28 CuadroTexto">
          <a:extLst>
            <a:ext uri="{FF2B5EF4-FFF2-40B4-BE49-F238E27FC236}">
              <a16:creationId xmlns="" xmlns:a16="http://schemas.microsoft.com/office/drawing/2014/main" id="{02631CA5-CC70-4995-B6EE-2419EABF9A6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61" name="29 CuadroTexto">
          <a:extLst>
            <a:ext uri="{FF2B5EF4-FFF2-40B4-BE49-F238E27FC236}">
              <a16:creationId xmlns="" xmlns:a16="http://schemas.microsoft.com/office/drawing/2014/main" id="{AF36E66C-5187-4020-9B2A-5C492095C0F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62" name="30 CuadroTexto">
          <a:extLst>
            <a:ext uri="{FF2B5EF4-FFF2-40B4-BE49-F238E27FC236}">
              <a16:creationId xmlns="" xmlns:a16="http://schemas.microsoft.com/office/drawing/2014/main" id="{43811916-7CB8-42C7-8C69-249EAA05B59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63" name="31 CuadroTexto">
          <a:extLst>
            <a:ext uri="{FF2B5EF4-FFF2-40B4-BE49-F238E27FC236}">
              <a16:creationId xmlns="" xmlns:a16="http://schemas.microsoft.com/office/drawing/2014/main" id="{8C7704E2-CCF2-4392-A35F-96CEED4288B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64" name="32 CuadroTexto">
          <a:extLst>
            <a:ext uri="{FF2B5EF4-FFF2-40B4-BE49-F238E27FC236}">
              <a16:creationId xmlns="" xmlns:a16="http://schemas.microsoft.com/office/drawing/2014/main" id="{91C12037-9C98-469C-8FA5-CA6A9E3AD48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65" name="33 CuadroTexto">
          <a:extLst>
            <a:ext uri="{FF2B5EF4-FFF2-40B4-BE49-F238E27FC236}">
              <a16:creationId xmlns="" xmlns:a16="http://schemas.microsoft.com/office/drawing/2014/main" id="{3EF3D109-B5D8-48C5-9725-C46715CBF58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66" name="34 CuadroTexto">
          <a:extLst>
            <a:ext uri="{FF2B5EF4-FFF2-40B4-BE49-F238E27FC236}">
              <a16:creationId xmlns="" xmlns:a16="http://schemas.microsoft.com/office/drawing/2014/main" id="{851E0388-BC78-4E9F-88B0-675B6DE79C8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67" name="35 CuadroTexto">
          <a:extLst>
            <a:ext uri="{FF2B5EF4-FFF2-40B4-BE49-F238E27FC236}">
              <a16:creationId xmlns="" xmlns:a16="http://schemas.microsoft.com/office/drawing/2014/main" id="{00F4BB8F-DC38-471B-B1AC-A6D9F1F1B2D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68" name="36 CuadroTexto">
          <a:extLst>
            <a:ext uri="{FF2B5EF4-FFF2-40B4-BE49-F238E27FC236}">
              <a16:creationId xmlns="" xmlns:a16="http://schemas.microsoft.com/office/drawing/2014/main" id="{0A48351C-3254-49D4-A411-BC0C9FF9ED3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69" name="37 CuadroTexto">
          <a:extLst>
            <a:ext uri="{FF2B5EF4-FFF2-40B4-BE49-F238E27FC236}">
              <a16:creationId xmlns="" xmlns:a16="http://schemas.microsoft.com/office/drawing/2014/main" id="{A4A28D75-4520-4B84-82A0-BD9CBFD9454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70" name="38 CuadroTexto">
          <a:extLst>
            <a:ext uri="{FF2B5EF4-FFF2-40B4-BE49-F238E27FC236}">
              <a16:creationId xmlns="" xmlns:a16="http://schemas.microsoft.com/office/drawing/2014/main" id="{029A4522-90C8-4DF3-BF73-04CD615D1EF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71" name="39 CuadroTexto">
          <a:extLst>
            <a:ext uri="{FF2B5EF4-FFF2-40B4-BE49-F238E27FC236}">
              <a16:creationId xmlns="" xmlns:a16="http://schemas.microsoft.com/office/drawing/2014/main" id="{EA46FAAC-8CAB-4367-8D52-276D8592F02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72" name="40 CuadroTexto">
          <a:extLst>
            <a:ext uri="{FF2B5EF4-FFF2-40B4-BE49-F238E27FC236}">
              <a16:creationId xmlns="" xmlns:a16="http://schemas.microsoft.com/office/drawing/2014/main" id="{088F5DF1-A802-4652-B5AA-2FF5CAD83CD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73" name="41 CuadroTexto">
          <a:extLst>
            <a:ext uri="{FF2B5EF4-FFF2-40B4-BE49-F238E27FC236}">
              <a16:creationId xmlns="" xmlns:a16="http://schemas.microsoft.com/office/drawing/2014/main" id="{B1979ED7-3B33-4412-BC5C-DC5AB6FA321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74" name="42 CuadroTexto">
          <a:extLst>
            <a:ext uri="{FF2B5EF4-FFF2-40B4-BE49-F238E27FC236}">
              <a16:creationId xmlns="" xmlns:a16="http://schemas.microsoft.com/office/drawing/2014/main" id="{92943D70-26FA-47D2-BD3F-23F03F43C64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75" name="43 CuadroTexto">
          <a:extLst>
            <a:ext uri="{FF2B5EF4-FFF2-40B4-BE49-F238E27FC236}">
              <a16:creationId xmlns="" xmlns:a16="http://schemas.microsoft.com/office/drawing/2014/main" id="{B85277EE-88E1-4CA1-AC08-FA7E1227A26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76" name="44 CuadroTexto">
          <a:extLst>
            <a:ext uri="{FF2B5EF4-FFF2-40B4-BE49-F238E27FC236}">
              <a16:creationId xmlns="" xmlns:a16="http://schemas.microsoft.com/office/drawing/2014/main" id="{BDFFF633-89AF-4DE3-87B9-95AFDEECC98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77" name="45 CuadroTexto">
          <a:extLst>
            <a:ext uri="{FF2B5EF4-FFF2-40B4-BE49-F238E27FC236}">
              <a16:creationId xmlns="" xmlns:a16="http://schemas.microsoft.com/office/drawing/2014/main" id="{A075BF67-3E19-49C2-AFBF-FEBD74F2A0E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78" name="46 CuadroTexto">
          <a:extLst>
            <a:ext uri="{FF2B5EF4-FFF2-40B4-BE49-F238E27FC236}">
              <a16:creationId xmlns="" xmlns:a16="http://schemas.microsoft.com/office/drawing/2014/main" id="{47A68E34-98F1-46C5-8EFA-2DEB8097373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79" name="47 CuadroTexto">
          <a:extLst>
            <a:ext uri="{FF2B5EF4-FFF2-40B4-BE49-F238E27FC236}">
              <a16:creationId xmlns="" xmlns:a16="http://schemas.microsoft.com/office/drawing/2014/main" id="{2A21F66F-5C15-439D-9B60-560FEE83C6C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80" name="48 CuadroTexto">
          <a:extLst>
            <a:ext uri="{FF2B5EF4-FFF2-40B4-BE49-F238E27FC236}">
              <a16:creationId xmlns="" xmlns:a16="http://schemas.microsoft.com/office/drawing/2014/main" id="{C90E2A90-D3BA-4E04-A9B3-53DA54275B8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81" name="49 CuadroTexto">
          <a:extLst>
            <a:ext uri="{FF2B5EF4-FFF2-40B4-BE49-F238E27FC236}">
              <a16:creationId xmlns="" xmlns:a16="http://schemas.microsoft.com/office/drawing/2014/main" id="{25FABCC4-A698-4616-AF27-ED542E1031E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82" name="50 CuadroTexto">
          <a:extLst>
            <a:ext uri="{FF2B5EF4-FFF2-40B4-BE49-F238E27FC236}">
              <a16:creationId xmlns="" xmlns:a16="http://schemas.microsoft.com/office/drawing/2014/main" id="{872C3E57-32C5-4DCD-AC95-7DCCF30C576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83" name="51 CuadroTexto">
          <a:extLst>
            <a:ext uri="{FF2B5EF4-FFF2-40B4-BE49-F238E27FC236}">
              <a16:creationId xmlns="" xmlns:a16="http://schemas.microsoft.com/office/drawing/2014/main" id="{6E42803A-ABDE-4B98-9932-AE6A10196A5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84" name="52 CuadroTexto">
          <a:extLst>
            <a:ext uri="{FF2B5EF4-FFF2-40B4-BE49-F238E27FC236}">
              <a16:creationId xmlns="" xmlns:a16="http://schemas.microsoft.com/office/drawing/2014/main" id="{F62B3601-5279-435B-95C5-C9A015BACE2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85" name="53 CuadroTexto">
          <a:extLst>
            <a:ext uri="{FF2B5EF4-FFF2-40B4-BE49-F238E27FC236}">
              <a16:creationId xmlns="" xmlns:a16="http://schemas.microsoft.com/office/drawing/2014/main" id="{8EB3373D-BDCE-4B48-8BD8-DA41CC74561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86" name="54 CuadroTexto">
          <a:extLst>
            <a:ext uri="{FF2B5EF4-FFF2-40B4-BE49-F238E27FC236}">
              <a16:creationId xmlns="" xmlns:a16="http://schemas.microsoft.com/office/drawing/2014/main" id="{63AF460F-8C58-4C82-8D74-63BBBDDEC68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87" name="55 CuadroTexto">
          <a:extLst>
            <a:ext uri="{FF2B5EF4-FFF2-40B4-BE49-F238E27FC236}">
              <a16:creationId xmlns="" xmlns:a16="http://schemas.microsoft.com/office/drawing/2014/main" id="{ABADCDEE-81A8-4B09-AC93-77CDA32ADD4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88" name="56 CuadroTexto">
          <a:extLst>
            <a:ext uri="{FF2B5EF4-FFF2-40B4-BE49-F238E27FC236}">
              <a16:creationId xmlns="" xmlns:a16="http://schemas.microsoft.com/office/drawing/2014/main" id="{5424910F-221E-453A-8571-1CD021F6E2C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89" name="57 CuadroTexto">
          <a:extLst>
            <a:ext uri="{FF2B5EF4-FFF2-40B4-BE49-F238E27FC236}">
              <a16:creationId xmlns="" xmlns:a16="http://schemas.microsoft.com/office/drawing/2014/main" id="{F926C90E-CE2A-4876-89F0-2817FAAF388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90" name="58 CuadroTexto">
          <a:extLst>
            <a:ext uri="{FF2B5EF4-FFF2-40B4-BE49-F238E27FC236}">
              <a16:creationId xmlns="" xmlns:a16="http://schemas.microsoft.com/office/drawing/2014/main" id="{B13EC332-C237-404C-87A4-42B49BBD677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91" name="59 CuadroTexto">
          <a:extLst>
            <a:ext uri="{FF2B5EF4-FFF2-40B4-BE49-F238E27FC236}">
              <a16:creationId xmlns="" xmlns:a16="http://schemas.microsoft.com/office/drawing/2014/main" id="{64CEAA0D-B826-45F5-B3D1-945AE5DC6B7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92" name="60 CuadroTexto">
          <a:extLst>
            <a:ext uri="{FF2B5EF4-FFF2-40B4-BE49-F238E27FC236}">
              <a16:creationId xmlns="" xmlns:a16="http://schemas.microsoft.com/office/drawing/2014/main" id="{4EDA752A-E65A-4DC3-86FC-768580EF018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93" name="61 CuadroTexto">
          <a:extLst>
            <a:ext uri="{FF2B5EF4-FFF2-40B4-BE49-F238E27FC236}">
              <a16:creationId xmlns="" xmlns:a16="http://schemas.microsoft.com/office/drawing/2014/main" id="{A6B058CE-1091-460A-9D19-865B527632F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94" name="62 CuadroTexto">
          <a:extLst>
            <a:ext uri="{FF2B5EF4-FFF2-40B4-BE49-F238E27FC236}">
              <a16:creationId xmlns="" xmlns:a16="http://schemas.microsoft.com/office/drawing/2014/main" id="{3880E232-9623-45A4-8450-A6C504823E5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95" name="63 CuadroTexto">
          <a:extLst>
            <a:ext uri="{FF2B5EF4-FFF2-40B4-BE49-F238E27FC236}">
              <a16:creationId xmlns="" xmlns:a16="http://schemas.microsoft.com/office/drawing/2014/main" id="{69766169-5966-4F3F-B7FA-522861A29AD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96" name="64 CuadroTexto">
          <a:extLst>
            <a:ext uri="{FF2B5EF4-FFF2-40B4-BE49-F238E27FC236}">
              <a16:creationId xmlns="" xmlns:a16="http://schemas.microsoft.com/office/drawing/2014/main" id="{5E80D641-1795-492C-99B8-B54DF04C757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97" name="65 CuadroTexto">
          <a:extLst>
            <a:ext uri="{FF2B5EF4-FFF2-40B4-BE49-F238E27FC236}">
              <a16:creationId xmlns="" xmlns:a16="http://schemas.microsoft.com/office/drawing/2014/main" id="{46B47EF6-1C86-4709-A6A7-E02212169E2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98" name="66 CuadroTexto">
          <a:extLst>
            <a:ext uri="{FF2B5EF4-FFF2-40B4-BE49-F238E27FC236}">
              <a16:creationId xmlns="" xmlns:a16="http://schemas.microsoft.com/office/drawing/2014/main" id="{6CCEDB49-7260-4B8E-B7CC-B65912E9843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499" name="67 CuadroTexto">
          <a:extLst>
            <a:ext uri="{FF2B5EF4-FFF2-40B4-BE49-F238E27FC236}">
              <a16:creationId xmlns="" xmlns:a16="http://schemas.microsoft.com/office/drawing/2014/main" id="{A49F54A0-C813-47BE-A3E0-E6D04CA1A79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500" name="68 CuadroTexto">
          <a:extLst>
            <a:ext uri="{FF2B5EF4-FFF2-40B4-BE49-F238E27FC236}">
              <a16:creationId xmlns="" xmlns:a16="http://schemas.microsoft.com/office/drawing/2014/main" id="{8A4A9A8A-22E6-4AE3-A836-6E38DA6706D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501" name="69 CuadroTexto">
          <a:extLst>
            <a:ext uri="{FF2B5EF4-FFF2-40B4-BE49-F238E27FC236}">
              <a16:creationId xmlns="" xmlns:a16="http://schemas.microsoft.com/office/drawing/2014/main" id="{C7790EF4-BBC3-41AC-8C98-64C5969C6BA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502" name="70 CuadroTexto">
          <a:extLst>
            <a:ext uri="{FF2B5EF4-FFF2-40B4-BE49-F238E27FC236}">
              <a16:creationId xmlns="" xmlns:a16="http://schemas.microsoft.com/office/drawing/2014/main" id="{50E2B8CF-1782-4DDB-984F-EF40423821E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503" name="71 CuadroTexto">
          <a:extLst>
            <a:ext uri="{FF2B5EF4-FFF2-40B4-BE49-F238E27FC236}">
              <a16:creationId xmlns="" xmlns:a16="http://schemas.microsoft.com/office/drawing/2014/main" id="{8810E600-0175-48DA-B890-9D875B475BE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504" name="72 CuadroTexto">
          <a:extLst>
            <a:ext uri="{FF2B5EF4-FFF2-40B4-BE49-F238E27FC236}">
              <a16:creationId xmlns="" xmlns:a16="http://schemas.microsoft.com/office/drawing/2014/main" id="{BCCE6D79-39BF-4F99-9490-EEF4916B2FD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505" name="73 CuadroTexto">
          <a:extLst>
            <a:ext uri="{FF2B5EF4-FFF2-40B4-BE49-F238E27FC236}">
              <a16:creationId xmlns="" xmlns:a16="http://schemas.microsoft.com/office/drawing/2014/main" id="{092C8DA2-221E-4BD9-9F55-AC35D921270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506" name="74 CuadroTexto">
          <a:extLst>
            <a:ext uri="{FF2B5EF4-FFF2-40B4-BE49-F238E27FC236}">
              <a16:creationId xmlns="" xmlns:a16="http://schemas.microsoft.com/office/drawing/2014/main" id="{D849CA81-D69E-404C-B3F4-E5FEEF3F6F3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113</xdr:row>
      <xdr:rowOff>0</xdr:rowOff>
    </xdr:from>
    <xdr:ext cx="184731" cy="264560"/>
    <xdr:sp macro="" textlink="">
      <xdr:nvSpPr>
        <xdr:cNvPr id="3507" name="75 CuadroTexto">
          <a:extLst>
            <a:ext uri="{FF2B5EF4-FFF2-40B4-BE49-F238E27FC236}">
              <a16:creationId xmlns="" xmlns:a16="http://schemas.microsoft.com/office/drawing/2014/main" id="{18392B9B-60D9-4673-8929-666921CCA16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08" name="3 CuadroTexto">
          <a:extLst>
            <a:ext uri="{FF2B5EF4-FFF2-40B4-BE49-F238E27FC236}">
              <a16:creationId xmlns="" xmlns:a16="http://schemas.microsoft.com/office/drawing/2014/main" id="{F64B4F07-E09E-4656-8943-A07F7E85B33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09" name="4 CuadroTexto">
          <a:extLst>
            <a:ext uri="{FF2B5EF4-FFF2-40B4-BE49-F238E27FC236}">
              <a16:creationId xmlns="" xmlns:a16="http://schemas.microsoft.com/office/drawing/2014/main" id="{1A78AB6E-679A-4127-9B54-0F7960014D0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10" name="5 CuadroTexto">
          <a:extLst>
            <a:ext uri="{FF2B5EF4-FFF2-40B4-BE49-F238E27FC236}">
              <a16:creationId xmlns="" xmlns:a16="http://schemas.microsoft.com/office/drawing/2014/main" id="{69EC443C-99D9-4AEB-B299-74E085A614E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11" name="6 CuadroTexto">
          <a:extLst>
            <a:ext uri="{FF2B5EF4-FFF2-40B4-BE49-F238E27FC236}">
              <a16:creationId xmlns="" xmlns:a16="http://schemas.microsoft.com/office/drawing/2014/main" id="{F83D12E6-EAC6-4F15-AB70-D20CD971605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12" name="7 CuadroTexto">
          <a:extLst>
            <a:ext uri="{FF2B5EF4-FFF2-40B4-BE49-F238E27FC236}">
              <a16:creationId xmlns="" xmlns:a16="http://schemas.microsoft.com/office/drawing/2014/main" id="{A03737CF-5F80-42B7-A851-5C454A23D8E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13" name="8 CuadroTexto">
          <a:extLst>
            <a:ext uri="{FF2B5EF4-FFF2-40B4-BE49-F238E27FC236}">
              <a16:creationId xmlns="" xmlns:a16="http://schemas.microsoft.com/office/drawing/2014/main" id="{8785BB80-FE45-419A-837A-A95E4821430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14" name="9 CuadroTexto">
          <a:extLst>
            <a:ext uri="{FF2B5EF4-FFF2-40B4-BE49-F238E27FC236}">
              <a16:creationId xmlns="" xmlns:a16="http://schemas.microsoft.com/office/drawing/2014/main" id="{8B3B7736-85BA-4F5E-9ABD-DC27673D4CB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15" name="10 CuadroTexto">
          <a:extLst>
            <a:ext uri="{FF2B5EF4-FFF2-40B4-BE49-F238E27FC236}">
              <a16:creationId xmlns="" xmlns:a16="http://schemas.microsoft.com/office/drawing/2014/main" id="{8AD22931-D69D-4BD6-8C67-50132203602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16" name="11 CuadroTexto">
          <a:extLst>
            <a:ext uri="{FF2B5EF4-FFF2-40B4-BE49-F238E27FC236}">
              <a16:creationId xmlns="" xmlns:a16="http://schemas.microsoft.com/office/drawing/2014/main" id="{4D52CD94-37AF-4B22-96D1-4F48773500B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17" name="12 CuadroTexto">
          <a:extLst>
            <a:ext uri="{FF2B5EF4-FFF2-40B4-BE49-F238E27FC236}">
              <a16:creationId xmlns="" xmlns:a16="http://schemas.microsoft.com/office/drawing/2014/main" id="{F8FA69AE-4268-49FB-9252-2B07396D43D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18" name="13 CuadroTexto">
          <a:extLst>
            <a:ext uri="{FF2B5EF4-FFF2-40B4-BE49-F238E27FC236}">
              <a16:creationId xmlns="" xmlns:a16="http://schemas.microsoft.com/office/drawing/2014/main" id="{BE91BEA8-ABE8-4350-A847-892DCD40785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19" name="14 CuadroTexto">
          <a:extLst>
            <a:ext uri="{FF2B5EF4-FFF2-40B4-BE49-F238E27FC236}">
              <a16:creationId xmlns="" xmlns:a16="http://schemas.microsoft.com/office/drawing/2014/main" id="{3AD0F58D-2DCE-4D22-8400-7F3224CF2EE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20" name="15 CuadroTexto">
          <a:extLst>
            <a:ext uri="{FF2B5EF4-FFF2-40B4-BE49-F238E27FC236}">
              <a16:creationId xmlns="" xmlns:a16="http://schemas.microsoft.com/office/drawing/2014/main" id="{7437A3C1-856D-4FF5-9820-457EFB76C39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21" name="16 CuadroTexto">
          <a:extLst>
            <a:ext uri="{FF2B5EF4-FFF2-40B4-BE49-F238E27FC236}">
              <a16:creationId xmlns="" xmlns:a16="http://schemas.microsoft.com/office/drawing/2014/main" id="{52C369F5-FBBA-4BDE-A13F-D17A0AECAD0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22" name="17 CuadroTexto">
          <a:extLst>
            <a:ext uri="{FF2B5EF4-FFF2-40B4-BE49-F238E27FC236}">
              <a16:creationId xmlns="" xmlns:a16="http://schemas.microsoft.com/office/drawing/2014/main" id="{EB8A1330-B5E9-4FB4-AA14-706DC9065A6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23" name="18 CuadroTexto">
          <a:extLst>
            <a:ext uri="{FF2B5EF4-FFF2-40B4-BE49-F238E27FC236}">
              <a16:creationId xmlns="" xmlns:a16="http://schemas.microsoft.com/office/drawing/2014/main" id="{706D6C29-45B9-43DE-8662-9257420282D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24" name="19 CuadroTexto">
          <a:extLst>
            <a:ext uri="{FF2B5EF4-FFF2-40B4-BE49-F238E27FC236}">
              <a16:creationId xmlns="" xmlns:a16="http://schemas.microsoft.com/office/drawing/2014/main" id="{9CA7EE85-90FF-4AD6-96C4-E162168855C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25" name="20 CuadroTexto">
          <a:extLst>
            <a:ext uri="{FF2B5EF4-FFF2-40B4-BE49-F238E27FC236}">
              <a16:creationId xmlns="" xmlns:a16="http://schemas.microsoft.com/office/drawing/2014/main" id="{6575DA95-6901-4EBD-85C2-5795F517716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26" name="21 CuadroTexto">
          <a:extLst>
            <a:ext uri="{FF2B5EF4-FFF2-40B4-BE49-F238E27FC236}">
              <a16:creationId xmlns="" xmlns:a16="http://schemas.microsoft.com/office/drawing/2014/main" id="{9E921173-F78F-47EB-8828-D058509E1A6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27" name="22 CuadroTexto">
          <a:extLst>
            <a:ext uri="{FF2B5EF4-FFF2-40B4-BE49-F238E27FC236}">
              <a16:creationId xmlns="" xmlns:a16="http://schemas.microsoft.com/office/drawing/2014/main" id="{9169B04C-2818-4DD1-967E-47D3C7823DE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28" name="23 CuadroTexto">
          <a:extLst>
            <a:ext uri="{FF2B5EF4-FFF2-40B4-BE49-F238E27FC236}">
              <a16:creationId xmlns="" xmlns:a16="http://schemas.microsoft.com/office/drawing/2014/main" id="{C95BEE12-091D-4910-BFA2-B3533A101B3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29" name="24 CuadroTexto">
          <a:extLst>
            <a:ext uri="{FF2B5EF4-FFF2-40B4-BE49-F238E27FC236}">
              <a16:creationId xmlns="" xmlns:a16="http://schemas.microsoft.com/office/drawing/2014/main" id="{9B93D1BD-C892-45DA-BF2A-AFE529667CF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30" name="25 CuadroTexto">
          <a:extLst>
            <a:ext uri="{FF2B5EF4-FFF2-40B4-BE49-F238E27FC236}">
              <a16:creationId xmlns="" xmlns:a16="http://schemas.microsoft.com/office/drawing/2014/main" id="{D3A475D4-9961-431C-BC8C-105A25043A4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31" name="26 CuadroTexto">
          <a:extLst>
            <a:ext uri="{FF2B5EF4-FFF2-40B4-BE49-F238E27FC236}">
              <a16:creationId xmlns="" xmlns:a16="http://schemas.microsoft.com/office/drawing/2014/main" id="{D7F7E968-AE80-4B07-B3EC-23E65A74AC4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32" name="27 CuadroTexto">
          <a:extLst>
            <a:ext uri="{FF2B5EF4-FFF2-40B4-BE49-F238E27FC236}">
              <a16:creationId xmlns="" xmlns:a16="http://schemas.microsoft.com/office/drawing/2014/main" id="{2C5A415F-330E-4B00-B337-C740AF88DA8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33" name="28 CuadroTexto">
          <a:extLst>
            <a:ext uri="{FF2B5EF4-FFF2-40B4-BE49-F238E27FC236}">
              <a16:creationId xmlns="" xmlns:a16="http://schemas.microsoft.com/office/drawing/2014/main" id="{6017D263-3495-40BF-8654-3058DA87B2D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34" name="29 CuadroTexto">
          <a:extLst>
            <a:ext uri="{FF2B5EF4-FFF2-40B4-BE49-F238E27FC236}">
              <a16:creationId xmlns="" xmlns:a16="http://schemas.microsoft.com/office/drawing/2014/main" id="{4B48D828-89F9-49D0-BB12-35D25C5B712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35" name="30 CuadroTexto">
          <a:extLst>
            <a:ext uri="{FF2B5EF4-FFF2-40B4-BE49-F238E27FC236}">
              <a16:creationId xmlns="" xmlns:a16="http://schemas.microsoft.com/office/drawing/2014/main" id="{428CE5EB-BF74-4DD1-A58D-DF3BD75F81A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36" name="31 CuadroTexto">
          <a:extLst>
            <a:ext uri="{FF2B5EF4-FFF2-40B4-BE49-F238E27FC236}">
              <a16:creationId xmlns="" xmlns:a16="http://schemas.microsoft.com/office/drawing/2014/main" id="{74B0CE58-FF5D-432A-BE5C-3F94DCF0275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37" name="32 CuadroTexto">
          <a:extLst>
            <a:ext uri="{FF2B5EF4-FFF2-40B4-BE49-F238E27FC236}">
              <a16:creationId xmlns="" xmlns:a16="http://schemas.microsoft.com/office/drawing/2014/main" id="{7E56186B-4F62-477F-869A-0EF86ADB1EA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38" name="33 CuadroTexto">
          <a:extLst>
            <a:ext uri="{FF2B5EF4-FFF2-40B4-BE49-F238E27FC236}">
              <a16:creationId xmlns="" xmlns:a16="http://schemas.microsoft.com/office/drawing/2014/main" id="{C3571EE8-F06F-4E18-825E-C829B2D4755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39" name="34 CuadroTexto">
          <a:extLst>
            <a:ext uri="{FF2B5EF4-FFF2-40B4-BE49-F238E27FC236}">
              <a16:creationId xmlns="" xmlns:a16="http://schemas.microsoft.com/office/drawing/2014/main" id="{5B8FD8D6-631D-4AFE-8194-417E6008D77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40" name="35 CuadroTexto">
          <a:extLst>
            <a:ext uri="{FF2B5EF4-FFF2-40B4-BE49-F238E27FC236}">
              <a16:creationId xmlns="" xmlns:a16="http://schemas.microsoft.com/office/drawing/2014/main" id="{CB817173-B240-41AA-A22F-6E248933F72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41" name="36 CuadroTexto">
          <a:extLst>
            <a:ext uri="{FF2B5EF4-FFF2-40B4-BE49-F238E27FC236}">
              <a16:creationId xmlns="" xmlns:a16="http://schemas.microsoft.com/office/drawing/2014/main" id="{457A22D3-3B17-4728-83FB-94AEA7EAD4D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42" name="37 CuadroTexto">
          <a:extLst>
            <a:ext uri="{FF2B5EF4-FFF2-40B4-BE49-F238E27FC236}">
              <a16:creationId xmlns="" xmlns:a16="http://schemas.microsoft.com/office/drawing/2014/main" id="{E8E96ABF-A09B-49A1-A110-4DF626DF68C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43" name="38 CuadroTexto">
          <a:extLst>
            <a:ext uri="{FF2B5EF4-FFF2-40B4-BE49-F238E27FC236}">
              <a16:creationId xmlns="" xmlns:a16="http://schemas.microsoft.com/office/drawing/2014/main" id="{9D9FAD99-162F-47DB-9080-D64E050FA02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44" name="39 CuadroTexto">
          <a:extLst>
            <a:ext uri="{FF2B5EF4-FFF2-40B4-BE49-F238E27FC236}">
              <a16:creationId xmlns="" xmlns:a16="http://schemas.microsoft.com/office/drawing/2014/main" id="{4347600E-5C47-426B-A142-57560A42963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45" name="40 CuadroTexto">
          <a:extLst>
            <a:ext uri="{FF2B5EF4-FFF2-40B4-BE49-F238E27FC236}">
              <a16:creationId xmlns="" xmlns:a16="http://schemas.microsoft.com/office/drawing/2014/main" id="{35220B5D-2396-404A-B5B9-072A93E9985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46" name="41 CuadroTexto">
          <a:extLst>
            <a:ext uri="{FF2B5EF4-FFF2-40B4-BE49-F238E27FC236}">
              <a16:creationId xmlns="" xmlns:a16="http://schemas.microsoft.com/office/drawing/2014/main" id="{B8AE2EE6-5D60-4B60-BAD6-E90D4A15FAE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47" name="42 CuadroTexto">
          <a:extLst>
            <a:ext uri="{FF2B5EF4-FFF2-40B4-BE49-F238E27FC236}">
              <a16:creationId xmlns="" xmlns:a16="http://schemas.microsoft.com/office/drawing/2014/main" id="{E818B04F-8DEE-4F9E-8B54-DE0B197A2C9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48" name="43 CuadroTexto">
          <a:extLst>
            <a:ext uri="{FF2B5EF4-FFF2-40B4-BE49-F238E27FC236}">
              <a16:creationId xmlns="" xmlns:a16="http://schemas.microsoft.com/office/drawing/2014/main" id="{C5F6C681-469C-454F-8AAC-B3B0485F080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49" name="44 CuadroTexto">
          <a:extLst>
            <a:ext uri="{FF2B5EF4-FFF2-40B4-BE49-F238E27FC236}">
              <a16:creationId xmlns="" xmlns:a16="http://schemas.microsoft.com/office/drawing/2014/main" id="{FFA4B3EE-F2EC-4890-88A4-6B30A7235C3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50" name="45 CuadroTexto">
          <a:extLst>
            <a:ext uri="{FF2B5EF4-FFF2-40B4-BE49-F238E27FC236}">
              <a16:creationId xmlns="" xmlns:a16="http://schemas.microsoft.com/office/drawing/2014/main" id="{A36F7C56-47C6-4296-BC60-2B96A5AD1B8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51" name="46 CuadroTexto">
          <a:extLst>
            <a:ext uri="{FF2B5EF4-FFF2-40B4-BE49-F238E27FC236}">
              <a16:creationId xmlns="" xmlns:a16="http://schemas.microsoft.com/office/drawing/2014/main" id="{C8AA2A0F-A4F9-4899-B5C8-7D484EC2A27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52" name="47 CuadroTexto">
          <a:extLst>
            <a:ext uri="{FF2B5EF4-FFF2-40B4-BE49-F238E27FC236}">
              <a16:creationId xmlns="" xmlns:a16="http://schemas.microsoft.com/office/drawing/2014/main" id="{6118A707-511E-4767-98BC-A4EFB75D14F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53" name="48 CuadroTexto">
          <a:extLst>
            <a:ext uri="{FF2B5EF4-FFF2-40B4-BE49-F238E27FC236}">
              <a16:creationId xmlns="" xmlns:a16="http://schemas.microsoft.com/office/drawing/2014/main" id="{8FF84012-D088-4E64-B036-D6807E4EB7B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54" name="49 CuadroTexto">
          <a:extLst>
            <a:ext uri="{FF2B5EF4-FFF2-40B4-BE49-F238E27FC236}">
              <a16:creationId xmlns="" xmlns:a16="http://schemas.microsoft.com/office/drawing/2014/main" id="{FC2246D7-B8F9-4F20-A8D9-84DB2526CD7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55" name="50 CuadroTexto">
          <a:extLst>
            <a:ext uri="{FF2B5EF4-FFF2-40B4-BE49-F238E27FC236}">
              <a16:creationId xmlns="" xmlns:a16="http://schemas.microsoft.com/office/drawing/2014/main" id="{F03E7DFA-F17A-4114-9B37-1C7EE2547AE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56" name="51 CuadroTexto">
          <a:extLst>
            <a:ext uri="{FF2B5EF4-FFF2-40B4-BE49-F238E27FC236}">
              <a16:creationId xmlns="" xmlns:a16="http://schemas.microsoft.com/office/drawing/2014/main" id="{06FD6672-6B38-4A1A-8A82-1BAF0BABBEA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57" name="52 CuadroTexto">
          <a:extLst>
            <a:ext uri="{FF2B5EF4-FFF2-40B4-BE49-F238E27FC236}">
              <a16:creationId xmlns="" xmlns:a16="http://schemas.microsoft.com/office/drawing/2014/main" id="{40F26CA5-4D86-42BB-8B32-63E4C3EF620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58" name="53 CuadroTexto">
          <a:extLst>
            <a:ext uri="{FF2B5EF4-FFF2-40B4-BE49-F238E27FC236}">
              <a16:creationId xmlns="" xmlns:a16="http://schemas.microsoft.com/office/drawing/2014/main" id="{FD5B5195-7BCD-4D1B-A154-EAF5D89760A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59" name="54 CuadroTexto">
          <a:extLst>
            <a:ext uri="{FF2B5EF4-FFF2-40B4-BE49-F238E27FC236}">
              <a16:creationId xmlns="" xmlns:a16="http://schemas.microsoft.com/office/drawing/2014/main" id="{3938F315-B813-40C5-8A47-E81350B091B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60" name="55 CuadroTexto">
          <a:extLst>
            <a:ext uri="{FF2B5EF4-FFF2-40B4-BE49-F238E27FC236}">
              <a16:creationId xmlns="" xmlns:a16="http://schemas.microsoft.com/office/drawing/2014/main" id="{9C40C506-8EA9-4B47-80B6-CFBB9CE0B38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61" name="56 CuadroTexto">
          <a:extLst>
            <a:ext uri="{FF2B5EF4-FFF2-40B4-BE49-F238E27FC236}">
              <a16:creationId xmlns="" xmlns:a16="http://schemas.microsoft.com/office/drawing/2014/main" id="{808A8EB1-9FC4-47AA-80F8-01F7C901481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62" name="57 CuadroTexto">
          <a:extLst>
            <a:ext uri="{FF2B5EF4-FFF2-40B4-BE49-F238E27FC236}">
              <a16:creationId xmlns="" xmlns:a16="http://schemas.microsoft.com/office/drawing/2014/main" id="{210321C2-36E3-4F42-828D-0F9A017DFAE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63" name="58 CuadroTexto">
          <a:extLst>
            <a:ext uri="{FF2B5EF4-FFF2-40B4-BE49-F238E27FC236}">
              <a16:creationId xmlns="" xmlns:a16="http://schemas.microsoft.com/office/drawing/2014/main" id="{9F125FC6-662D-4607-BD09-1BA89D617B2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64" name="59 CuadroTexto">
          <a:extLst>
            <a:ext uri="{FF2B5EF4-FFF2-40B4-BE49-F238E27FC236}">
              <a16:creationId xmlns="" xmlns:a16="http://schemas.microsoft.com/office/drawing/2014/main" id="{125F1163-A476-45DB-962C-C3A583165EE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65" name="60 CuadroTexto">
          <a:extLst>
            <a:ext uri="{FF2B5EF4-FFF2-40B4-BE49-F238E27FC236}">
              <a16:creationId xmlns="" xmlns:a16="http://schemas.microsoft.com/office/drawing/2014/main" id="{B971528C-8717-4F43-B6E8-A02E98BBEF7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66" name="61 CuadroTexto">
          <a:extLst>
            <a:ext uri="{FF2B5EF4-FFF2-40B4-BE49-F238E27FC236}">
              <a16:creationId xmlns="" xmlns:a16="http://schemas.microsoft.com/office/drawing/2014/main" id="{1BAFDA1A-A55C-40FB-A0E0-22F92EDD3D3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67" name="62 CuadroTexto">
          <a:extLst>
            <a:ext uri="{FF2B5EF4-FFF2-40B4-BE49-F238E27FC236}">
              <a16:creationId xmlns="" xmlns:a16="http://schemas.microsoft.com/office/drawing/2014/main" id="{2117A1B8-71F7-4F9D-A0BA-9E3729FE0E5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68" name="63 CuadroTexto">
          <a:extLst>
            <a:ext uri="{FF2B5EF4-FFF2-40B4-BE49-F238E27FC236}">
              <a16:creationId xmlns="" xmlns:a16="http://schemas.microsoft.com/office/drawing/2014/main" id="{5939426D-FC46-4C7F-ABD1-F9AE94B3D02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69" name="64 CuadroTexto">
          <a:extLst>
            <a:ext uri="{FF2B5EF4-FFF2-40B4-BE49-F238E27FC236}">
              <a16:creationId xmlns="" xmlns:a16="http://schemas.microsoft.com/office/drawing/2014/main" id="{3AA68ACC-49B8-44D5-BDB5-8A9B898E9E4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70" name="65 CuadroTexto">
          <a:extLst>
            <a:ext uri="{FF2B5EF4-FFF2-40B4-BE49-F238E27FC236}">
              <a16:creationId xmlns="" xmlns:a16="http://schemas.microsoft.com/office/drawing/2014/main" id="{2211E393-5178-4A3E-92B3-6BBC5748042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71" name="66 CuadroTexto">
          <a:extLst>
            <a:ext uri="{FF2B5EF4-FFF2-40B4-BE49-F238E27FC236}">
              <a16:creationId xmlns="" xmlns:a16="http://schemas.microsoft.com/office/drawing/2014/main" id="{563B54DD-6176-49BD-ABDC-E1A261A12BC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72" name="67 CuadroTexto">
          <a:extLst>
            <a:ext uri="{FF2B5EF4-FFF2-40B4-BE49-F238E27FC236}">
              <a16:creationId xmlns="" xmlns:a16="http://schemas.microsoft.com/office/drawing/2014/main" id="{43525864-2A5C-4D1B-B710-6CA5D9FF883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73" name="68 CuadroTexto">
          <a:extLst>
            <a:ext uri="{FF2B5EF4-FFF2-40B4-BE49-F238E27FC236}">
              <a16:creationId xmlns="" xmlns:a16="http://schemas.microsoft.com/office/drawing/2014/main" id="{A2DC737C-39A4-4A2F-B9B3-D60D900B4E3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74" name="69 CuadroTexto">
          <a:extLst>
            <a:ext uri="{FF2B5EF4-FFF2-40B4-BE49-F238E27FC236}">
              <a16:creationId xmlns="" xmlns:a16="http://schemas.microsoft.com/office/drawing/2014/main" id="{674F9579-C9E3-4449-8E29-09CB7D9EFD5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75" name="70 CuadroTexto">
          <a:extLst>
            <a:ext uri="{FF2B5EF4-FFF2-40B4-BE49-F238E27FC236}">
              <a16:creationId xmlns="" xmlns:a16="http://schemas.microsoft.com/office/drawing/2014/main" id="{9686C00A-7619-4C5E-B994-8DE2595C401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76" name="71 CuadroTexto">
          <a:extLst>
            <a:ext uri="{FF2B5EF4-FFF2-40B4-BE49-F238E27FC236}">
              <a16:creationId xmlns="" xmlns:a16="http://schemas.microsoft.com/office/drawing/2014/main" id="{D82B7F7F-4BA6-4E54-A218-9099AB80ECB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77" name="72 CuadroTexto">
          <a:extLst>
            <a:ext uri="{FF2B5EF4-FFF2-40B4-BE49-F238E27FC236}">
              <a16:creationId xmlns="" xmlns:a16="http://schemas.microsoft.com/office/drawing/2014/main" id="{B3E9EA5B-A37E-4C2C-AFA1-AF95440C6D8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78" name="73 CuadroTexto">
          <a:extLst>
            <a:ext uri="{FF2B5EF4-FFF2-40B4-BE49-F238E27FC236}">
              <a16:creationId xmlns="" xmlns:a16="http://schemas.microsoft.com/office/drawing/2014/main" id="{4EFC0289-5D9A-46A1-AAE4-CD49F752F83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79" name="74 CuadroTexto">
          <a:extLst>
            <a:ext uri="{FF2B5EF4-FFF2-40B4-BE49-F238E27FC236}">
              <a16:creationId xmlns="" xmlns:a16="http://schemas.microsoft.com/office/drawing/2014/main" id="{555A73C1-7F94-4CE2-A6B9-CCD7BE656B3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114</xdr:row>
      <xdr:rowOff>0</xdr:rowOff>
    </xdr:from>
    <xdr:ext cx="184731" cy="264560"/>
    <xdr:sp macro="" textlink="">
      <xdr:nvSpPr>
        <xdr:cNvPr id="3580" name="75 CuadroTexto">
          <a:extLst>
            <a:ext uri="{FF2B5EF4-FFF2-40B4-BE49-F238E27FC236}">
              <a16:creationId xmlns="" xmlns:a16="http://schemas.microsoft.com/office/drawing/2014/main" id="{C0562C02-AA07-42E4-9F09-D1C88CD86CF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581" name="3 CuadroTexto">
          <a:extLst>
            <a:ext uri="{FF2B5EF4-FFF2-40B4-BE49-F238E27FC236}">
              <a16:creationId xmlns="" xmlns:a16="http://schemas.microsoft.com/office/drawing/2014/main" id="{E6145C7F-9B97-4C1A-9ACB-88AB75DFFD2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582" name="4 CuadroTexto">
          <a:extLst>
            <a:ext uri="{FF2B5EF4-FFF2-40B4-BE49-F238E27FC236}">
              <a16:creationId xmlns="" xmlns:a16="http://schemas.microsoft.com/office/drawing/2014/main" id="{09D34638-6517-4414-9315-D2AA17A69BC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583" name="5 CuadroTexto">
          <a:extLst>
            <a:ext uri="{FF2B5EF4-FFF2-40B4-BE49-F238E27FC236}">
              <a16:creationId xmlns="" xmlns:a16="http://schemas.microsoft.com/office/drawing/2014/main" id="{B302FEE4-BAE1-43EC-9F7F-2F1312215BA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584" name="6 CuadroTexto">
          <a:extLst>
            <a:ext uri="{FF2B5EF4-FFF2-40B4-BE49-F238E27FC236}">
              <a16:creationId xmlns="" xmlns:a16="http://schemas.microsoft.com/office/drawing/2014/main" id="{5310151D-F855-4C41-A542-4C705E7E071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585" name="7 CuadroTexto">
          <a:extLst>
            <a:ext uri="{FF2B5EF4-FFF2-40B4-BE49-F238E27FC236}">
              <a16:creationId xmlns="" xmlns:a16="http://schemas.microsoft.com/office/drawing/2014/main" id="{ED88D48B-2339-45E0-96C4-561C35F85F9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586" name="8 CuadroTexto">
          <a:extLst>
            <a:ext uri="{FF2B5EF4-FFF2-40B4-BE49-F238E27FC236}">
              <a16:creationId xmlns="" xmlns:a16="http://schemas.microsoft.com/office/drawing/2014/main" id="{CC36618A-A103-45D0-9A69-95FF0F72365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587" name="9 CuadroTexto">
          <a:extLst>
            <a:ext uri="{FF2B5EF4-FFF2-40B4-BE49-F238E27FC236}">
              <a16:creationId xmlns="" xmlns:a16="http://schemas.microsoft.com/office/drawing/2014/main" id="{0CFC17DB-1D10-40FD-B7A3-AD8716B1396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588" name="10 CuadroTexto">
          <a:extLst>
            <a:ext uri="{FF2B5EF4-FFF2-40B4-BE49-F238E27FC236}">
              <a16:creationId xmlns="" xmlns:a16="http://schemas.microsoft.com/office/drawing/2014/main" id="{72D7290A-5856-4C74-A393-FA8192E82B1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589" name="11 CuadroTexto">
          <a:extLst>
            <a:ext uri="{FF2B5EF4-FFF2-40B4-BE49-F238E27FC236}">
              <a16:creationId xmlns="" xmlns:a16="http://schemas.microsoft.com/office/drawing/2014/main" id="{E4294423-0B02-490C-991A-289C0E0E35A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590" name="12 CuadroTexto">
          <a:extLst>
            <a:ext uri="{FF2B5EF4-FFF2-40B4-BE49-F238E27FC236}">
              <a16:creationId xmlns="" xmlns:a16="http://schemas.microsoft.com/office/drawing/2014/main" id="{929B56FB-97A1-4F50-AA77-93DF7D5B4A2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591" name="13 CuadroTexto">
          <a:extLst>
            <a:ext uri="{FF2B5EF4-FFF2-40B4-BE49-F238E27FC236}">
              <a16:creationId xmlns="" xmlns:a16="http://schemas.microsoft.com/office/drawing/2014/main" id="{176B84D9-612E-4782-B8BC-8A1D5A537DF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592" name="14 CuadroTexto">
          <a:extLst>
            <a:ext uri="{FF2B5EF4-FFF2-40B4-BE49-F238E27FC236}">
              <a16:creationId xmlns="" xmlns:a16="http://schemas.microsoft.com/office/drawing/2014/main" id="{F0D7743C-71A0-4F55-80D1-CF7B809C170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593" name="15 CuadroTexto">
          <a:extLst>
            <a:ext uri="{FF2B5EF4-FFF2-40B4-BE49-F238E27FC236}">
              <a16:creationId xmlns="" xmlns:a16="http://schemas.microsoft.com/office/drawing/2014/main" id="{4AC496A8-FE4F-4F11-A8B0-9D7994043B7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594" name="16 CuadroTexto">
          <a:extLst>
            <a:ext uri="{FF2B5EF4-FFF2-40B4-BE49-F238E27FC236}">
              <a16:creationId xmlns="" xmlns:a16="http://schemas.microsoft.com/office/drawing/2014/main" id="{75FF357A-BC91-4EAB-B376-608DC4824BE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595" name="17 CuadroTexto">
          <a:extLst>
            <a:ext uri="{FF2B5EF4-FFF2-40B4-BE49-F238E27FC236}">
              <a16:creationId xmlns="" xmlns:a16="http://schemas.microsoft.com/office/drawing/2014/main" id="{0446A803-0335-4F97-A5BF-BCCFB8DCF37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596" name="18 CuadroTexto">
          <a:extLst>
            <a:ext uri="{FF2B5EF4-FFF2-40B4-BE49-F238E27FC236}">
              <a16:creationId xmlns="" xmlns:a16="http://schemas.microsoft.com/office/drawing/2014/main" id="{6A4215AF-423D-4C26-B8ED-DC3821D3D8C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597" name="19 CuadroTexto">
          <a:extLst>
            <a:ext uri="{FF2B5EF4-FFF2-40B4-BE49-F238E27FC236}">
              <a16:creationId xmlns="" xmlns:a16="http://schemas.microsoft.com/office/drawing/2014/main" id="{28C21275-D345-4E47-8806-D060DD77A22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598" name="20 CuadroTexto">
          <a:extLst>
            <a:ext uri="{FF2B5EF4-FFF2-40B4-BE49-F238E27FC236}">
              <a16:creationId xmlns="" xmlns:a16="http://schemas.microsoft.com/office/drawing/2014/main" id="{E6559C09-6855-459B-AEB0-7500FFACCB5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599" name="21 CuadroTexto">
          <a:extLst>
            <a:ext uri="{FF2B5EF4-FFF2-40B4-BE49-F238E27FC236}">
              <a16:creationId xmlns="" xmlns:a16="http://schemas.microsoft.com/office/drawing/2014/main" id="{9B8CF67E-9109-43F3-ABC6-F929C29ED8B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00" name="22 CuadroTexto">
          <a:extLst>
            <a:ext uri="{FF2B5EF4-FFF2-40B4-BE49-F238E27FC236}">
              <a16:creationId xmlns="" xmlns:a16="http://schemas.microsoft.com/office/drawing/2014/main" id="{C05ECB98-85A6-4511-BD11-8A64DA1D401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01" name="23 CuadroTexto">
          <a:extLst>
            <a:ext uri="{FF2B5EF4-FFF2-40B4-BE49-F238E27FC236}">
              <a16:creationId xmlns="" xmlns:a16="http://schemas.microsoft.com/office/drawing/2014/main" id="{09508014-7F47-4814-83DE-E3DC0FD01B8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02" name="24 CuadroTexto">
          <a:extLst>
            <a:ext uri="{FF2B5EF4-FFF2-40B4-BE49-F238E27FC236}">
              <a16:creationId xmlns="" xmlns:a16="http://schemas.microsoft.com/office/drawing/2014/main" id="{591BA1B9-07A7-4911-A8FE-E3C65DF82B8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03" name="25 CuadroTexto">
          <a:extLst>
            <a:ext uri="{FF2B5EF4-FFF2-40B4-BE49-F238E27FC236}">
              <a16:creationId xmlns="" xmlns:a16="http://schemas.microsoft.com/office/drawing/2014/main" id="{A22D4599-3B46-4E74-B188-D755B54BDD1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04" name="26 CuadroTexto">
          <a:extLst>
            <a:ext uri="{FF2B5EF4-FFF2-40B4-BE49-F238E27FC236}">
              <a16:creationId xmlns="" xmlns:a16="http://schemas.microsoft.com/office/drawing/2014/main" id="{D96EEA24-8102-4D4C-8430-A4D691D0156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05" name="27 CuadroTexto">
          <a:extLst>
            <a:ext uri="{FF2B5EF4-FFF2-40B4-BE49-F238E27FC236}">
              <a16:creationId xmlns="" xmlns:a16="http://schemas.microsoft.com/office/drawing/2014/main" id="{BED1F2D5-1997-46CF-BF16-941C362A532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06" name="28 CuadroTexto">
          <a:extLst>
            <a:ext uri="{FF2B5EF4-FFF2-40B4-BE49-F238E27FC236}">
              <a16:creationId xmlns="" xmlns:a16="http://schemas.microsoft.com/office/drawing/2014/main" id="{3B856198-32DB-4ED9-BAC1-8631CF593CB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07" name="29 CuadroTexto">
          <a:extLst>
            <a:ext uri="{FF2B5EF4-FFF2-40B4-BE49-F238E27FC236}">
              <a16:creationId xmlns="" xmlns:a16="http://schemas.microsoft.com/office/drawing/2014/main" id="{1A82489A-487B-467C-98E4-9679B89AADC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08" name="30 CuadroTexto">
          <a:extLst>
            <a:ext uri="{FF2B5EF4-FFF2-40B4-BE49-F238E27FC236}">
              <a16:creationId xmlns="" xmlns:a16="http://schemas.microsoft.com/office/drawing/2014/main" id="{5298E7CF-8CB0-4D4B-89CA-98B1CB62B86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09" name="31 CuadroTexto">
          <a:extLst>
            <a:ext uri="{FF2B5EF4-FFF2-40B4-BE49-F238E27FC236}">
              <a16:creationId xmlns="" xmlns:a16="http://schemas.microsoft.com/office/drawing/2014/main" id="{AB17688E-0616-4082-B3CF-93438D06C0A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10" name="32 CuadroTexto">
          <a:extLst>
            <a:ext uri="{FF2B5EF4-FFF2-40B4-BE49-F238E27FC236}">
              <a16:creationId xmlns="" xmlns:a16="http://schemas.microsoft.com/office/drawing/2014/main" id="{D4B691E0-3F79-4828-848F-13BA10849A7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11" name="33 CuadroTexto">
          <a:extLst>
            <a:ext uri="{FF2B5EF4-FFF2-40B4-BE49-F238E27FC236}">
              <a16:creationId xmlns="" xmlns:a16="http://schemas.microsoft.com/office/drawing/2014/main" id="{F68586EF-0AF7-44D2-9487-9F9C97FFA5A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12" name="34 CuadroTexto">
          <a:extLst>
            <a:ext uri="{FF2B5EF4-FFF2-40B4-BE49-F238E27FC236}">
              <a16:creationId xmlns="" xmlns:a16="http://schemas.microsoft.com/office/drawing/2014/main" id="{CAB1D3A9-2FA3-49C1-87BF-E4C9EE847AC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13" name="35 CuadroTexto">
          <a:extLst>
            <a:ext uri="{FF2B5EF4-FFF2-40B4-BE49-F238E27FC236}">
              <a16:creationId xmlns="" xmlns:a16="http://schemas.microsoft.com/office/drawing/2014/main" id="{77C3166B-5E5C-459D-B0C0-460530548C6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14" name="36 CuadroTexto">
          <a:extLst>
            <a:ext uri="{FF2B5EF4-FFF2-40B4-BE49-F238E27FC236}">
              <a16:creationId xmlns="" xmlns:a16="http://schemas.microsoft.com/office/drawing/2014/main" id="{5AE2EC2E-2097-42BB-95DB-3432E11D65E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15" name="37 CuadroTexto">
          <a:extLst>
            <a:ext uri="{FF2B5EF4-FFF2-40B4-BE49-F238E27FC236}">
              <a16:creationId xmlns="" xmlns:a16="http://schemas.microsoft.com/office/drawing/2014/main" id="{0F592E1F-CB70-42B1-8FD5-FE16773E90D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16" name="38 CuadroTexto">
          <a:extLst>
            <a:ext uri="{FF2B5EF4-FFF2-40B4-BE49-F238E27FC236}">
              <a16:creationId xmlns="" xmlns:a16="http://schemas.microsoft.com/office/drawing/2014/main" id="{D5F107F5-7DCB-4755-888F-CE096136273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17" name="39 CuadroTexto">
          <a:extLst>
            <a:ext uri="{FF2B5EF4-FFF2-40B4-BE49-F238E27FC236}">
              <a16:creationId xmlns="" xmlns:a16="http://schemas.microsoft.com/office/drawing/2014/main" id="{D7BFA40C-39A8-46D0-A2CC-3AC0CA1774B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18" name="40 CuadroTexto">
          <a:extLst>
            <a:ext uri="{FF2B5EF4-FFF2-40B4-BE49-F238E27FC236}">
              <a16:creationId xmlns="" xmlns:a16="http://schemas.microsoft.com/office/drawing/2014/main" id="{A6E9D1A3-FEAE-45E7-BFB7-33CD369F5EC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19" name="41 CuadroTexto">
          <a:extLst>
            <a:ext uri="{FF2B5EF4-FFF2-40B4-BE49-F238E27FC236}">
              <a16:creationId xmlns="" xmlns:a16="http://schemas.microsoft.com/office/drawing/2014/main" id="{6AC13B75-03AA-4A31-8A59-A7DA7B0C123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20" name="42 CuadroTexto">
          <a:extLst>
            <a:ext uri="{FF2B5EF4-FFF2-40B4-BE49-F238E27FC236}">
              <a16:creationId xmlns="" xmlns:a16="http://schemas.microsoft.com/office/drawing/2014/main" id="{BF2D99E0-BD9E-4A48-A7E4-35268A0C399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21" name="43 CuadroTexto">
          <a:extLst>
            <a:ext uri="{FF2B5EF4-FFF2-40B4-BE49-F238E27FC236}">
              <a16:creationId xmlns="" xmlns:a16="http://schemas.microsoft.com/office/drawing/2014/main" id="{8BCBB5F8-40DE-4DBB-9B94-0A6DBE3383A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22" name="44 CuadroTexto">
          <a:extLst>
            <a:ext uri="{FF2B5EF4-FFF2-40B4-BE49-F238E27FC236}">
              <a16:creationId xmlns="" xmlns:a16="http://schemas.microsoft.com/office/drawing/2014/main" id="{8C02CE56-B2F3-494B-A520-0D726E7ADF5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23" name="45 CuadroTexto">
          <a:extLst>
            <a:ext uri="{FF2B5EF4-FFF2-40B4-BE49-F238E27FC236}">
              <a16:creationId xmlns="" xmlns:a16="http://schemas.microsoft.com/office/drawing/2014/main" id="{478CCE9C-C0B1-432D-8357-A82ED05F6C0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24" name="46 CuadroTexto">
          <a:extLst>
            <a:ext uri="{FF2B5EF4-FFF2-40B4-BE49-F238E27FC236}">
              <a16:creationId xmlns="" xmlns:a16="http://schemas.microsoft.com/office/drawing/2014/main" id="{72FD83FE-1474-45CC-B50C-BE5482E3E51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25" name="47 CuadroTexto">
          <a:extLst>
            <a:ext uri="{FF2B5EF4-FFF2-40B4-BE49-F238E27FC236}">
              <a16:creationId xmlns="" xmlns:a16="http://schemas.microsoft.com/office/drawing/2014/main" id="{5F72F7A5-F640-43EA-8CF5-DCD28EBDF42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26" name="48 CuadroTexto">
          <a:extLst>
            <a:ext uri="{FF2B5EF4-FFF2-40B4-BE49-F238E27FC236}">
              <a16:creationId xmlns="" xmlns:a16="http://schemas.microsoft.com/office/drawing/2014/main" id="{6CCEED70-F77F-4A2F-A51B-012050E3876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27" name="49 CuadroTexto">
          <a:extLst>
            <a:ext uri="{FF2B5EF4-FFF2-40B4-BE49-F238E27FC236}">
              <a16:creationId xmlns="" xmlns:a16="http://schemas.microsoft.com/office/drawing/2014/main" id="{4F1F1863-2081-4FBB-8278-048353616E7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28" name="50 CuadroTexto">
          <a:extLst>
            <a:ext uri="{FF2B5EF4-FFF2-40B4-BE49-F238E27FC236}">
              <a16:creationId xmlns="" xmlns:a16="http://schemas.microsoft.com/office/drawing/2014/main" id="{16C587EE-69A9-4354-884D-4DAFAE57C12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29" name="51 CuadroTexto">
          <a:extLst>
            <a:ext uri="{FF2B5EF4-FFF2-40B4-BE49-F238E27FC236}">
              <a16:creationId xmlns="" xmlns:a16="http://schemas.microsoft.com/office/drawing/2014/main" id="{B36091D5-6E3D-45D8-9B71-1346E53EFDC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30" name="52 CuadroTexto">
          <a:extLst>
            <a:ext uri="{FF2B5EF4-FFF2-40B4-BE49-F238E27FC236}">
              <a16:creationId xmlns="" xmlns:a16="http://schemas.microsoft.com/office/drawing/2014/main" id="{A075A0E1-2F76-494F-87F2-10DF1489682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31" name="53 CuadroTexto">
          <a:extLst>
            <a:ext uri="{FF2B5EF4-FFF2-40B4-BE49-F238E27FC236}">
              <a16:creationId xmlns="" xmlns:a16="http://schemas.microsoft.com/office/drawing/2014/main" id="{922DE1C0-E0C3-4123-8FF0-B845D89F191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32" name="54 CuadroTexto">
          <a:extLst>
            <a:ext uri="{FF2B5EF4-FFF2-40B4-BE49-F238E27FC236}">
              <a16:creationId xmlns="" xmlns:a16="http://schemas.microsoft.com/office/drawing/2014/main" id="{09E4B579-A456-4EFB-B456-EA531D8056A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33" name="55 CuadroTexto">
          <a:extLst>
            <a:ext uri="{FF2B5EF4-FFF2-40B4-BE49-F238E27FC236}">
              <a16:creationId xmlns="" xmlns:a16="http://schemas.microsoft.com/office/drawing/2014/main" id="{51586167-FE3B-4DA8-81FF-719FED44BAD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34" name="56 CuadroTexto">
          <a:extLst>
            <a:ext uri="{FF2B5EF4-FFF2-40B4-BE49-F238E27FC236}">
              <a16:creationId xmlns="" xmlns:a16="http://schemas.microsoft.com/office/drawing/2014/main" id="{3A648954-D493-47E8-9389-CA36AEA5C07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35" name="57 CuadroTexto">
          <a:extLst>
            <a:ext uri="{FF2B5EF4-FFF2-40B4-BE49-F238E27FC236}">
              <a16:creationId xmlns="" xmlns:a16="http://schemas.microsoft.com/office/drawing/2014/main" id="{6A1F376E-C25B-46AC-B299-AD40A8C5CEC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36" name="58 CuadroTexto">
          <a:extLst>
            <a:ext uri="{FF2B5EF4-FFF2-40B4-BE49-F238E27FC236}">
              <a16:creationId xmlns="" xmlns:a16="http://schemas.microsoft.com/office/drawing/2014/main" id="{430FDC21-CDA9-425A-824A-11AD59B8993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37" name="59 CuadroTexto">
          <a:extLst>
            <a:ext uri="{FF2B5EF4-FFF2-40B4-BE49-F238E27FC236}">
              <a16:creationId xmlns="" xmlns:a16="http://schemas.microsoft.com/office/drawing/2014/main" id="{03F2DFF8-1590-4966-B580-869877C28F3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38" name="60 CuadroTexto">
          <a:extLst>
            <a:ext uri="{FF2B5EF4-FFF2-40B4-BE49-F238E27FC236}">
              <a16:creationId xmlns="" xmlns:a16="http://schemas.microsoft.com/office/drawing/2014/main" id="{6694C1AF-0CA2-4215-AEAB-78B6486D68E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39" name="61 CuadroTexto">
          <a:extLst>
            <a:ext uri="{FF2B5EF4-FFF2-40B4-BE49-F238E27FC236}">
              <a16:creationId xmlns="" xmlns:a16="http://schemas.microsoft.com/office/drawing/2014/main" id="{67D71ABE-38A0-4C9A-B7E8-3C7D872F108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40" name="62 CuadroTexto">
          <a:extLst>
            <a:ext uri="{FF2B5EF4-FFF2-40B4-BE49-F238E27FC236}">
              <a16:creationId xmlns="" xmlns:a16="http://schemas.microsoft.com/office/drawing/2014/main" id="{25E407AE-BFDD-4880-A8C6-923D02560C9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41" name="63 CuadroTexto">
          <a:extLst>
            <a:ext uri="{FF2B5EF4-FFF2-40B4-BE49-F238E27FC236}">
              <a16:creationId xmlns="" xmlns:a16="http://schemas.microsoft.com/office/drawing/2014/main" id="{58DA8158-1AC9-4020-95B3-22CFC44C4EE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42" name="64 CuadroTexto">
          <a:extLst>
            <a:ext uri="{FF2B5EF4-FFF2-40B4-BE49-F238E27FC236}">
              <a16:creationId xmlns="" xmlns:a16="http://schemas.microsoft.com/office/drawing/2014/main" id="{7B3F3E9E-2EC5-444A-8EF6-F1B160BF94A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43" name="65 CuadroTexto">
          <a:extLst>
            <a:ext uri="{FF2B5EF4-FFF2-40B4-BE49-F238E27FC236}">
              <a16:creationId xmlns="" xmlns:a16="http://schemas.microsoft.com/office/drawing/2014/main" id="{A8662E70-8353-4516-8852-B2848C9B610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44" name="66 CuadroTexto">
          <a:extLst>
            <a:ext uri="{FF2B5EF4-FFF2-40B4-BE49-F238E27FC236}">
              <a16:creationId xmlns="" xmlns:a16="http://schemas.microsoft.com/office/drawing/2014/main" id="{70BE2AEF-DAA1-4812-A601-8B567BD2D89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45" name="67 CuadroTexto">
          <a:extLst>
            <a:ext uri="{FF2B5EF4-FFF2-40B4-BE49-F238E27FC236}">
              <a16:creationId xmlns="" xmlns:a16="http://schemas.microsoft.com/office/drawing/2014/main" id="{FC3A51D0-50FE-435E-978B-0DF2A3C49D3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46" name="68 CuadroTexto">
          <a:extLst>
            <a:ext uri="{FF2B5EF4-FFF2-40B4-BE49-F238E27FC236}">
              <a16:creationId xmlns="" xmlns:a16="http://schemas.microsoft.com/office/drawing/2014/main" id="{3113A4CF-6077-4737-86B0-5A88C024EDB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47" name="69 CuadroTexto">
          <a:extLst>
            <a:ext uri="{FF2B5EF4-FFF2-40B4-BE49-F238E27FC236}">
              <a16:creationId xmlns="" xmlns:a16="http://schemas.microsoft.com/office/drawing/2014/main" id="{1D1BDB30-001C-4EB2-BB24-8BA2E9CC117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48" name="70 CuadroTexto">
          <a:extLst>
            <a:ext uri="{FF2B5EF4-FFF2-40B4-BE49-F238E27FC236}">
              <a16:creationId xmlns="" xmlns:a16="http://schemas.microsoft.com/office/drawing/2014/main" id="{F1F68F14-45ED-42B7-A7DA-2680303AB24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49" name="71 CuadroTexto">
          <a:extLst>
            <a:ext uri="{FF2B5EF4-FFF2-40B4-BE49-F238E27FC236}">
              <a16:creationId xmlns="" xmlns:a16="http://schemas.microsoft.com/office/drawing/2014/main" id="{BE46CEBF-6E49-4E18-8E05-AAC658E6E3A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50" name="72 CuadroTexto">
          <a:extLst>
            <a:ext uri="{FF2B5EF4-FFF2-40B4-BE49-F238E27FC236}">
              <a16:creationId xmlns="" xmlns:a16="http://schemas.microsoft.com/office/drawing/2014/main" id="{F7662869-C01F-4FB4-B0D9-861EA01BE7C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51" name="73 CuadroTexto">
          <a:extLst>
            <a:ext uri="{FF2B5EF4-FFF2-40B4-BE49-F238E27FC236}">
              <a16:creationId xmlns="" xmlns:a16="http://schemas.microsoft.com/office/drawing/2014/main" id="{5AB9F6DB-6814-43F2-9057-8B605CB53CC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52" name="74 CuadroTexto">
          <a:extLst>
            <a:ext uri="{FF2B5EF4-FFF2-40B4-BE49-F238E27FC236}">
              <a16:creationId xmlns="" xmlns:a16="http://schemas.microsoft.com/office/drawing/2014/main" id="{A87B6193-18B7-40B1-A389-DCFA676AE57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115</xdr:row>
      <xdr:rowOff>0</xdr:rowOff>
    </xdr:from>
    <xdr:ext cx="184731" cy="264560"/>
    <xdr:sp macro="" textlink="">
      <xdr:nvSpPr>
        <xdr:cNvPr id="3653" name="75 CuadroTexto">
          <a:extLst>
            <a:ext uri="{FF2B5EF4-FFF2-40B4-BE49-F238E27FC236}">
              <a16:creationId xmlns="" xmlns:a16="http://schemas.microsoft.com/office/drawing/2014/main" id="{18BCDE44-AD74-4E08-A282-B5377BFC67A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54" name="3 CuadroTexto">
          <a:extLst>
            <a:ext uri="{FF2B5EF4-FFF2-40B4-BE49-F238E27FC236}">
              <a16:creationId xmlns="" xmlns:a16="http://schemas.microsoft.com/office/drawing/2014/main" id="{932CD9E8-9790-4FDF-BAFD-AE2A50FCE92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55" name="4 CuadroTexto">
          <a:extLst>
            <a:ext uri="{FF2B5EF4-FFF2-40B4-BE49-F238E27FC236}">
              <a16:creationId xmlns="" xmlns:a16="http://schemas.microsoft.com/office/drawing/2014/main" id="{BA3F85FC-248C-464B-B9D4-382B44DABF4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56" name="5 CuadroTexto">
          <a:extLst>
            <a:ext uri="{FF2B5EF4-FFF2-40B4-BE49-F238E27FC236}">
              <a16:creationId xmlns="" xmlns:a16="http://schemas.microsoft.com/office/drawing/2014/main" id="{1ACAE33D-8C5F-4999-AF0B-CAF248EE1CE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57" name="6 CuadroTexto">
          <a:extLst>
            <a:ext uri="{FF2B5EF4-FFF2-40B4-BE49-F238E27FC236}">
              <a16:creationId xmlns="" xmlns:a16="http://schemas.microsoft.com/office/drawing/2014/main" id="{3D44C212-41D7-4E02-9784-DE467C97D07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58" name="7 CuadroTexto">
          <a:extLst>
            <a:ext uri="{FF2B5EF4-FFF2-40B4-BE49-F238E27FC236}">
              <a16:creationId xmlns="" xmlns:a16="http://schemas.microsoft.com/office/drawing/2014/main" id="{7505208A-0414-4E56-9A21-5052A56FC2B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59" name="8 CuadroTexto">
          <a:extLst>
            <a:ext uri="{FF2B5EF4-FFF2-40B4-BE49-F238E27FC236}">
              <a16:creationId xmlns="" xmlns:a16="http://schemas.microsoft.com/office/drawing/2014/main" id="{B2A7CB59-825B-473D-9CFD-72CA84F4AC1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60" name="9 CuadroTexto">
          <a:extLst>
            <a:ext uri="{FF2B5EF4-FFF2-40B4-BE49-F238E27FC236}">
              <a16:creationId xmlns="" xmlns:a16="http://schemas.microsoft.com/office/drawing/2014/main" id="{A6EC2643-26C1-4EED-9002-9FE3A0DFD97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61" name="10 CuadroTexto">
          <a:extLst>
            <a:ext uri="{FF2B5EF4-FFF2-40B4-BE49-F238E27FC236}">
              <a16:creationId xmlns="" xmlns:a16="http://schemas.microsoft.com/office/drawing/2014/main" id="{BA362814-4AD2-42AA-9CD6-AAD14D3E0D0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62" name="11 CuadroTexto">
          <a:extLst>
            <a:ext uri="{FF2B5EF4-FFF2-40B4-BE49-F238E27FC236}">
              <a16:creationId xmlns="" xmlns:a16="http://schemas.microsoft.com/office/drawing/2014/main" id="{C4B2792B-35C3-4805-88F6-CDDBC5D24CE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63" name="12 CuadroTexto">
          <a:extLst>
            <a:ext uri="{FF2B5EF4-FFF2-40B4-BE49-F238E27FC236}">
              <a16:creationId xmlns="" xmlns:a16="http://schemas.microsoft.com/office/drawing/2014/main" id="{05AA4E3A-6106-4A86-A087-206FE2E163B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64" name="13 CuadroTexto">
          <a:extLst>
            <a:ext uri="{FF2B5EF4-FFF2-40B4-BE49-F238E27FC236}">
              <a16:creationId xmlns="" xmlns:a16="http://schemas.microsoft.com/office/drawing/2014/main" id="{4D62E281-1F50-4396-97B6-86A761985F0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65" name="14 CuadroTexto">
          <a:extLst>
            <a:ext uri="{FF2B5EF4-FFF2-40B4-BE49-F238E27FC236}">
              <a16:creationId xmlns="" xmlns:a16="http://schemas.microsoft.com/office/drawing/2014/main" id="{9CFFE2DC-2191-42C0-9B1C-AE769ABB8A7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66" name="15 CuadroTexto">
          <a:extLst>
            <a:ext uri="{FF2B5EF4-FFF2-40B4-BE49-F238E27FC236}">
              <a16:creationId xmlns="" xmlns:a16="http://schemas.microsoft.com/office/drawing/2014/main" id="{5EF4D8A6-A311-46B0-8F5F-D195260C1E8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67" name="16 CuadroTexto">
          <a:extLst>
            <a:ext uri="{FF2B5EF4-FFF2-40B4-BE49-F238E27FC236}">
              <a16:creationId xmlns="" xmlns:a16="http://schemas.microsoft.com/office/drawing/2014/main" id="{86BC1F75-0073-4B6F-9114-40F7E6F44C0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68" name="17 CuadroTexto">
          <a:extLst>
            <a:ext uri="{FF2B5EF4-FFF2-40B4-BE49-F238E27FC236}">
              <a16:creationId xmlns="" xmlns:a16="http://schemas.microsoft.com/office/drawing/2014/main" id="{85DBE2AA-04C2-4674-B626-01F5DB48CE8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69" name="18 CuadroTexto">
          <a:extLst>
            <a:ext uri="{FF2B5EF4-FFF2-40B4-BE49-F238E27FC236}">
              <a16:creationId xmlns="" xmlns:a16="http://schemas.microsoft.com/office/drawing/2014/main" id="{7F63530E-69B3-47D5-9F13-51207AF6175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70" name="19 CuadroTexto">
          <a:extLst>
            <a:ext uri="{FF2B5EF4-FFF2-40B4-BE49-F238E27FC236}">
              <a16:creationId xmlns="" xmlns:a16="http://schemas.microsoft.com/office/drawing/2014/main" id="{BDEDBE2C-A41D-406B-8583-48835D05E47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71" name="20 CuadroTexto">
          <a:extLst>
            <a:ext uri="{FF2B5EF4-FFF2-40B4-BE49-F238E27FC236}">
              <a16:creationId xmlns="" xmlns:a16="http://schemas.microsoft.com/office/drawing/2014/main" id="{CCDA5644-0A66-442A-9C66-038A2549B5C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72" name="21 CuadroTexto">
          <a:extLst>
            <a:ext uri="{FF2B5EF4-FFF2-40B4-BE49-F238E27FC236}">
              <a16:creationId xmlns="" xmlns:a16="http://schemas.microsoft.com/office/drawing/2014/main" id="{29326ACA-6CFD-4D2E-838C-8FB2A1C8B57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73" name="22 CuadroTexto">
          <a:extLst>
            <a:ext uri="{FF2B5EF4-FFF2-40B4-BE49-F238E27FC236}">
              <a16:creationId xmlns="" xmlns:a16="http://schemas.microsoft.com/office/drawing/2014/main" id="{E569D045-8C84-4DD5-8778-299BA503559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74" name="23 CuadroTexto">
          <a:extLst>
            <a:ext uri="{FF2B5EF4-FFF2-40B4-BE49-F238E27FC236}">
              <a16:creationId xmlns="" xmlns:a16="http://schemas.microsoft.com/office/drawing/2014/main" id="{10867627-9084-412A-BB5F-E32D9F41A74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75" name="24 CuadroTexto">
          <a:extLst>
            <a:ext uri="{FF2B5EF4-FFF2-40B4-BE49-F238E27FC236}">
              <a16:creationId xmlns="" xmlns:a16="http://schemas.microsoft.com/office/drawing/2014/main" id="{3C11609B-931E-44E8-B2BD-B09D30D1B7B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76" name="25 CuadroTexto">
          <a:extLst>
            <a:ext uri="{FF2B5EF4-FFF2-40B4-BE49-F238E27FC236}">
              <a16:creationId xmlns="" xmlns:a16="http://schemas.microsoft.com/office/drawing/2014/main" id="{92343190-2784-42F8-BDFF-E4AD8ACD39F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77" name="26 CuadroTexto">
          <a:extLst>
            <a:ext uri="{FF2B5EF4-FFF2-40B4-BE49-F238E27FC236}">
              <a16:creationId xmlns="" xmlns:a16="http://schemas.microsoft.com/office/drawing/2014/main" id="{CB92E879-0BB3-404F-B520-121FF2DDBB5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78" name="27 CuadroTexto">
          <a:extLst>
            <a:ext uri="{FF2B5EF4-FFF2-40B4-BE49-F238E27FC236}">
              <a16:creationId xmlns="" xmlns:a16="http://schemas.microsoft.com/office/drawing/2014/main" id="{AB08F8C7-BB00-4066-A487-13BFBD7631C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79" name="28 CuadroTexto">
          <a:extLst>
            <a:ext uri="{FF2B5EF4-FFF2-40B4-BE49-F238E27FC236}">
              <a16:creationId xmlns="" xmlns:a16="http://schemas.microsoft.com/office/drawing/2014/main" id="{5D23E0A8-3056-458B-9BE6-8A14E05BEE0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80" name="29 CuadroTexto">
          <a:extLst>
            <a:ext uri="{FF2B5EF4-FFF2-40B4-BE49-F238E27FC236}">
              <a16:creationId xmlns="" xmlns:a16="http://schemas.microsoft.com/office/drawing/2014/main" id="{C66B6FE3-E306-4057-87E7-B7A2569D530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81" name="30 CuadroTexto">
          <a:extLst>
            <a:ext uri="{FF2B5EF4-FFF2-40B4-BE49-F238E27FC236}">
              <a16:creationId xmlns="" xmlns:a16="http://schemas.microsoft.com/office/drawing/2014/main" id="{A76BBD1C-ACD4-475F-BE42-DDC02DEEE28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82" name="31 CuadroTexto">
          <a:extLst>
            <a:ext uri="{FF2B5EF4-FFF2-40B4-BE49-F238E27FC236}">
              <a16:creationId xmlns="" xmlns:a16="http://schemas.microsoft.com/office/drawing/2014/main" id="{65FDA4B2-B05F-4DC4-B2AC-8E60225C915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83" name="32 CuadroTexto">
          <a:extLst>
            <a:ext uri="{FF2B5EF4-FFF2-40B4-BE49-F238E27FC236}">
              <a16:creationId xmlns="" xmlns:a16="http://schemas.microsoft.com/office/drawing/2014/main" id="{64A5BC19-9D7F-4716-A33E-6D61DA63861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84" name="33 CuadroTexto">
          <a:extLst>
            <a:ext uri="{FF2B5EF4-FFF2-40B4-BE49-F238E27FC236}">
              <a16:creationId xmlns="" xmlns:a16="http://schemas.microsoft.com/office/drawing/2014/main" id="{D4E00DF5-BB43-47D9-9E5C-F0F630B4B82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85" name="34 CuadroTexto">
          <a:extLst>
            <a:ext uri="{FF2B5EF4-FFF2-40B4-BE49-F238E27FC236}">
              <a16:creationId xmlns="" xmlns:a16="http://schemas.microsoft.com/office/drawing/2014/main" id="{04794468-D910-4BD8-B729-3827D1E93F7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86" name="35 CuadroTexto">
          <a:extLst>
            <a:ext uri="{FF2B5EF4-FFF2-40B4-BE49-F238E27FC236}">
              <a16:creationId xmlns="" xmlns:a16="http://schemas.microsoft.com/office/drawing/2014/main" id="{F8C99291-B201-455E-893A-B76C2A658EB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87" name="36 CuadroTexto">
          <a:extLst>
            <a:ext uri="{FF2B5EF4-FFF2-40B4-BE49-F238E27FC236}">
              <a16:creationId xmlns="" xmlns:a16="http://schemas.microsoft.com/office/drawing/2014/main" id="{A405EA10-9537-47E2-BDED-42F6A823E11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88" name="37 CuadroTexto">
          <a:extLst>
            <a:ext uri="{FF2B5EF4-FFF2-40B4-BE49-F238E27FC236}">
              <a16:creationId xmlns="" xmlns:a16="http://schemas.microsoft.com/office/drawing/2014/main" id="{CBB107EF-C216-4E33-9ED3-5DD19541C2E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89" name="38 CuadroTexto">
          <a:extLst>
            <a:ext uri="{FF2B5EF4-FFF2-40B4-BE49-F238E27FC236}">
              <a16:creationId xmlns="" xmlns:a16="http://schemas.microsoft.com/office/drawing/2014/main" id="{45305640-DAE3-4753-9045-7D7327DFA46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90" name="39 CuadroTexto">
          <a:extLst>
            <a:ext uri="{FF2B5EF4-FFF2-40B4-BE49-F238E27FC236}">
              <a16:creationId xmlns="" xmlns:a16="http://schemas.microsoft.com/office/drawing/2014/main" id="{F54EA042-B388-41F7-829C-23622958DBA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91" name="40 CuadroTexto">
          <a:extLst>
            <a:ext uri="{FF2B5EF4-FFF2-40B4-BE49-F238E27FC236}">
              <a16:creationId xmlns="" xmlns:a16="http://schemas.microsoft.com/office/drawing/2014/main" id="{775355BC-AA38-477D-BBD8-CD90A692FFF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92" name="41 CuadroTexto">
          <a:extLst>
            <a:ext uri="{FF2B5EF4-FFF2-40B4-BE49-F238E27FC236}">
              <a16:creationId xmlns="" xmlns:a16="http://schemas.microsoft.com/office/drawing/2014/main" id="{D14D5575-233D-40E1-9E7B-998B093740C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93" name="42 CuadroTexto">
          <a:extLst>
            <a:ext uri="{FF2B5EF4-FFF2-40B4-BE49-F238E27FC236}">
              <a16:creationId xmlns="" xmlns:a16="http://schemas.microsoft.com/office/drawing/2014/main" id="{6B08003C-26B0-49B1-863C-F8D46A24C0D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94" name="43 CuadroTexto">
          <a:extLst>
            <a:ext uri="{FF2B5EF4-FFF2-40B4-BE49-F238E27FC236}">
              <a16:creationId xmlns="" xmlns:a16="http://schemas.microsoft.com/office/drawing/2014/main" id="{6F252E47-860B-4593-982A-C89A260A408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95" name="44 CuadroTexto">
          <a:extLst>
            <a:ext uri="{FF2B5EF4-FFF2-40B4-BE49-F238E27FC236}">
              <a16:creationId xmlns="" xmlns:a16="http://schemas.microsoft.com/office/drawing/2014/main" id="{78DA4452-9F3C-467A-8852-035DB9FE5BC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96" name="45 CuadroTexto">
          <a:extLst>
            <a:ext uri="{FF2B5EF4-FFF2-40B4-BE49-F238E27FC236}">
              <a16:creationId xmlns="" xmlns:a16="http://schemas.microsoft.com/office/drawing/2014/main" id="{30223A41-F446-402B-9316-542C1D981E1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97" name="46 CuadroTexto">
          <a:extLst>
            <a:ext uri="{FF2B5EF4-FFF2-40B4-BE49-F238E27FC236}">
              <a16:creationId xmlns="" xmlns:a16="http://schemas.microsoft.com/office/drawing/2014/main" id="{BA739726-3C4F-4F6F-84D3-6FDFFC7DA34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98" name="47 CuadroTexto">
          <a:extLst>
            <a:ext uri="{FF2B5EF4-FFF2-40B4-BE49-F238E27FC236}">
              <a16:creationId xmlns="" xmlns:a16="http://schemas.microsoft.com/office/drawing/2014/main" id="{217DD7D0-8084-4D71-9831-4FB4355F5C1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699" name="48 CuadroTexto">
          <a:extLst>
            <a:ext uri="{FF2B5EF4-FFF2-40B4-BE49-F238E27FC236}">
              <a16:creationId xmlns="" xmlns:a16="http://schemas.microsoft.com/office/drawing/2014/main" id="{C52E3162-9240-4D69-9EE4-7C5963D8A77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00" name="49 CuadroTexto">
          <a:extLst>
            <a:ext uri="{FF2B5EF4-FFF2-40B4-BE49-F238E27FC236}">
              <a16:creationId xmlns="" xmlns:a16="http://schemas.microsoft.com/office/drawing/2014/main" id="{527ACA67-9E4E-4243-96DF-4A4B823F6E7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01" name="50 CuadroTexto">
          <a:extLst>
            <a:ext uri="{FF2B5EF4-FFF2-40B4-BE49-F238E27FC236}">
              <a16:creationId xmlns="" xmlns:a16="http://schemas.microsoft.com/office/drawing/2014/main" id="{614A0A39-9CC1-4D23-AB4B-FE8AAF667B5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02" name="51 CuadroTexto">
          <a:extLst>
            <a:ext uri="{FF2B5EF4-FFF2-40B4-BE49-F238E27FC236}">
              <a16:creationId xmlns="" xmlns:a16="http://schemas.microsoft.com/office/drawing/2014/main" id="{FE0532AE-7EFE-4935-97DD-2577C38409F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03" name="52 CuadroTexto">
          <a:extLst>
            <a:ext uri="{FF2B5EF4-FFF2-40B4-BE49-F238E27FC236}">
              <a16:creationId xmlns="" xmlns:a16="http://schemas.microsoft.com/office/drawing/2014/main" id="{5D5B9D58-B902-40C5-92F8-801F0D0E090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04" name="53 CuadroTexto">
          <a:extLst>
            <a:ext uri="{FF2B5EF4-FFF2-40B4-BE49-F238E27FC236}">
              <a16:creationId xmlns="" xmlns:a16="http://schemas.microsoft.com/office/drawing/2014/main" id="{FD2C890A-6BBF-4B93-B8F4-DC3208EFA30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05" name="54 CuadroTexto">
          <a:extLst>
            <a:ext uri="{FF2B5EF4-FFF2-40B4-BE49-F238E27FC236}">
              <a16:creationId xmlns="" xmlns:a16="http://schemas.microsoft.com/office/drawing/2014/main" id="{79776972-CC85-4DD5-A883-FACD93B158D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06" name="55 CuadroTexto">
          <a:extLst>
            <a:ext uri="{FF2B5EF4-FFF2-40B4-BE49-F238E27FC236}">
              <a16:creationId xmlns="" xmlns:a16="http://schemas.microsoft.com/office/drawing/2014/main" id="{3D72B275-3E72-436B-8C48-B7D96BDC9EA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07" name="56 CuadroTexto">
          <a:extLst>
            <a:ext uri="{FF2B5EF4-FFF2-40B4-BE49-F238E27FC236}">
              <a16:creationId xmlns="" xmlns:a16="http://schemas.microsoft.com/office/drawing/2014/main" id="{B366A4FE-A1D8-4F3F-ADD0-403902CC187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08" name="57 CuadroTexto">
          <a:extLst>
            <a:ext uri="{FF2B5EF4-FFF2-40B4-BE49-F238E27FC236}">
              <a16:creationId xmlns="" xmlns:a16="http://schemas.microsoft.com/office/drawing/2014/main" id="{AEE885D4-EAE8-4800-9C8E-C135EE1A1E7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09" name="58 CuadroTexto">
          <a:extLst>
            <a:ext uri="{FF2B5EF4-FFF2-40B4-BE49-F238E27FC236}">
              <a16:creationId xmlns="" xmlns:a16="http://schemas.microsoft.com/office/drawing/2014/main" id="{550B7917-D27F-4D4C-AC5C-26C2699D074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10" name="59 CuadroTexto">
          <a:extLst>
            <a:ext uri="{FF2B5EF4-FFF2-40B4-BE49-F238E27FC236}">
              <a16:creationId xmlns="" xmlns:a16="http://schemas.microsoft.com/office/drawing/2014/main" id="{67FB4858-86C1-4563-B44C-D8C674BEF2B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11" name="60 CuadroTexto">
          <a:extLst>
            <a:ext uri="{FF2B5EF4-FFF2-40B4-BE49-F238E27FC236}">
              <a16:creationId xmlns="" xmlns:a16="http://schemas.microsoft.com/office/drawing/2014/main" id="{0DACFC24-03D9-4C95-89E3-9906F1569FB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12" name="61 CuadroTexto">
          <a:extLst>
            <a:ext uri="{FF2B5EF4-FFF2-40B4-BE49-F238E27FC236}">
              <a16:creationId xmlns="" xmlns:a16="http://schemas.microsoft.com/office/drawing/2014/main" id="{3613C5CE-4EA4-462E-AAE3-4AE1024249F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13" name="62 CuadroTexto">
          <a:extLst>
            <a:ext uri="{FF2B5EF4-FFF2-40B4-BE49-F238E27FC236}">
              <a16:creationId xmlns="" xmlns:a16="http://schemas.microsoft.com/office/drawing/2014/main" id="{71313AD0-4291-4ABE-9EB7-59B126024A2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14" name="63 CuadroTexto">
          <a:extLst>
            <a:ext uri="{FF2B5EF4-FFF2-40B4-BE49-F238E27FC236}">
              <a16:creationId xmlns="" xmlns:a16="http://schemas.microsoft.com/office/drawing/2014/main" id="{07A8FB24-C55F-45B1-9791-8481266B712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15" name="64 CuadroTexto">
          <a:extLst>
            <a:ext uri="{FF2B5EF4-FFF2-40B4-BE49-F238E27FC236}">
              <a16:creationId xmlns="" xmlns:a16="http://schemas.microsoft.com/office/drawing/2014/main" id="{DF740F9B-804C-4813-99C7-B2CA79ABF8B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16" name="65 CuadroTexto">
          <a:extLst>
            <a:ext uri="{FF2B5EF4-FFF2-40B4-BE49-F238E27FC236}">
              <a16:creationId xmlns="" xmlns:a16="http://schemas.microsoft.com/office/drawing/2014/main" id="{4D3BC7CC-1953-467A-90FF-24A8C975115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17" name="66 CuadroTexto">
          <a:extLst>
            <a:ext uri="{FF2B5EF4-FFF2-40B4-BE49-F238E27FC236}">
              <a16:creationId xmlns="" xmlns:a16="http://schemas.microsoft.com/office/drawing/2014/main" id="{5AD5215A-D679-4A43-BD52-9BAEA26547F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18" name="67 CuadroTexto">
          <a:extLst>
            <a:ext uri="{FF2B5EF4-FFF2-40B4-BE49-F238E27FC236}">
              <a16:creationId xmlns="" xmlns:a16="http://schemas.microsoft.com/office/drawing/2014/main" id="{4B76E9E3-C51A-4F2E-87A0-4DEEAE25417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19" name="68 CuadroTexto">
          <a:extLst>
            <a:ext uri="{FF2B5EF4-FFF2-40B4-BE49-F238E27FC236}">
              <a16:creationId xmlns="" xmlns:a16="http://schemas.microsoft.com/office/drawing/2014/main" id="{859ABCFA-D796-49F9-8FF4-51BB35F235E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20" name="69 CuadroTexto">
          <a:extLst>
            <a:ext uri="{FF2B5EF4-FFF2-40B4-BE49-F238E27FC236}">
              <a16:creationId xmlns="" xmlns:a16="http://schemas.microsoft.com/office/drawing/2014/main" id="{E225D168-9300-405E-AD63-4ECE1C90396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21" name="70 CuadroTexto">
          <a:extLst>
            <a:ext uri="{FF2B5EF4-FFF2-40B4-BE49-F238E27FC236}">
              <a16:creationId xmlns="" xmlns:a16="http://schemas.microsoft.com/office/drawing/2014/main" id="{E248FFAF-DD9C-4B27-BDA7-92FDA3CB10D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22" name="71 CuadroTexto">
          <a:extLst>
            <a:ext uri="{FF2B5EF4-FFF2-40B4-BE49-F238E27FC236}">
              <a16:creationId xmlns="" xmlns:a16="http://schemas.microsoft.com/office/drawing/2014/main" id="{4A9ACDCE-A9D9-43B5-A953-4CE54939E6D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23" name="72 CuadroTexto">
          <a:extLst>
            <a:ext uri="{FF2B5EF4-FFF2-40B4-BE49-F238E27FC236}">
              <a16:creationId xmlns="" xmlns:a16="http://schemas.microsoft.com/office/drawing/2014/main" id="{58D4FA84-57BC-4B3F-874B-A4DE69D8248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24" name="73 CuadroTexto">
          <a:extLst>
            <a:ext uri="{FF2B5EF4-FFF2-40B4-BE49-F238E27FC236}">
              <a16:creationId xmlns="" xmlns:a16="http://schemas.microsoft.com/office/drawing/2014/main" id="{E2A111FB-9E9F-4007-9A55-3D1BD2E155B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25" name="74 CuadroTexto">
          <a:extLst>
            <a:ext uri="{FF2B5EF4-FFF2-40B4-BE49-F238E27FC236}">
              <a16:creationId xmlns="" xmlns:a16="http://schemas.microsoft.com/office/drawing/2014/main" id="{34A71675-95C2-428E-A0B1-E869E4E0183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116</xdr:row>
      <xdr:rowOff>0</xdr:rowOff>
    </xdr:from>
    <xdr:ext cx="184731" cy="264560"/>
    <xdr:sp macro="" textlink="">
      <xdr:nvSpPr>
        <xdr:cNvPr id="3726" name="75 CuadroTexto">
          <a:extLst>
            <a:ext uri="{FF2B5EF4-FFF2-40B4-BE49-F238E27FC236}">
              <a16:creationId xmlns="" xmlns:a16="http://schemas.microsoft.com/office/drawing/2014/main" id="{E07D85C8-F7D9-4245-A2CF-0114DA3C1B4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27" name="3 CuadroTexto">
          <a:extLst>
            <a:ext uri="{FF2B5EF4-FFF2-40B4-BE49-F238E27FC236}">
              <a16:creationId xmlns="" xmlns:a16="http://schemas.microsoft.com/office/drawing/2014/main" id="{F4232CF7-A1C7-4893-BF96-2176DDF5914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28" name="4 CuadroTexto">
          <a:extLst>
            <a:ext uri="{FF2B5EF4-FFF2-40B4-BE49-F238E27FC236}">
              <a16:creationId xmlns="" xmlns:a16="http://schemas.microsoft.com/office/drawing/2014/main" id="{63000ACF-DB53-4768-B531-7EB3B7B75E7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29" name="5 CuadroTexto">
          <a:extLst>
            <a:ext uri="{FF2B5EF4-FFF2-40B4-BE49-F238E27FC236}">
              <a16:creationId xmlns="" xmlns:a16="http://schemas.microsoft.com/office/drawing/2014/main" id="{15261EAC-10E0-47CC-A011-BA75FB1E638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30" name="6 CuadroTexto">
          <a:extLst>
            <a:ext uri="{FF2B5EF4-FFF2-40B4-BE49-F238E27FC236}">
              <a16:creationId xmlns="" xmlns:a16="http://schemas.microsoft.com/office/drawing/2014/main" id="{5B4C2143-348C-497D-AD5A-BF10F1DED11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31" name="7 CuadroTexto">
          <a:extLst>
            <a:ext uri="{FF2B5EF4-FFF2-40B4-BE49-F238E27FC236}">
              <a16:creationId xmlns="" xmlns:a16="http://schemas.microsoft.com/office/drawing/2014/main" id="{C8939E6D-6DB8-411F-8752-DC10DAC2179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32" name="8 CuadroTexto">
          <a:extLst>
            <a:ext uri="{FF2B5EF4-FFF2-40B4-BE49-F238E27FC236}">
              <a16:creationId xmlns="" xmlns:a16="http://schemas.microsoft.com/office/drawing/2014/main" id="{2284C7C6-5928-4BBD-B858-94F7D5CBB32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33" name="9 CuadroTexto">
          <a:extLst>
            <a:ext uri="{FF2B5EF4-FFF2-40B4-BE49-F238E27FC236}">
              <a16:creationId xmlns="" xmlns:a16="http://schemas.microsoft.com/office/drawing/2014/main" id="{DC2DD930-1D7A-4F2A-918B-423B49CDBA3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34" name="10 CuadroTexto">
          <a:extLst>
            <a:ext uri="{FF2B5EF4-FFF2-40B4-BE49-F238E27FC236}">
              <a16:creationId xmlns="" xmlns:a16="http://schemas.microsoft.com/office/drawing/2014/main" id="{6DA1D2A3-C14C-490E-80FA-9D5DA2E2C7C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35" name="11 CuadroTexto">
          <a:extLst>
            <a:ext uri="{FF2B5EF4-FFF2-40B4-BE49-F238E27FC236}">
              <a16:creationId xmlns="" xmlns:a16="http://schemas.microsoft.com/office/drawing/2014/main" id="{0D2E11BA-F82A-4E0F-867F-5FF7DDA250F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36" name="12 CuadroTexto">
          <a:extLst>
            <a:ext uri="{FF2B5EF4-FFF2-40B4-BE49-F238E27FC236}">
              <a16:creationId xmlns="" xmlns:a16="http://schemas.microsoft.com/office/drawing/2014/main" id="{29D0B904-DCB9-4435-8DCC-01354F29600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37" name="13 CuadroTexto">
          <a:extLst>
            <a:ext uri="{FF2B5EF4-FFF2-40B4-BE49-F238E27FC236}">
              <a16:creationId xmlns="" xmlns:a16="http://schemas.microsoft.com/office/drawing/2014/main" id="{9FDD45AE-8C8F-4A6C-9B24-DFC8477A7FB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38" name="14 CuadroTexto">
          <a:extLst>
            <a:ext uri="{FF2B5EF4-FFF2-40B4-BE49-F238E27FC236}">
              <a16:creationId xmlns="" xmlns:a16="http://schemas.microsoft.com/office/drawing/2014/main" id="{D1B21458-E7E4-427C-A351-37F3E9C3415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39" name="15 CuadroTexto">
          <a:extLst>
            <a:ext uri="{FF2B5EF4-FFF2-40B4-BE49-F238E27FC236}">
              <a16:creationId xmlns="" xmlns:a16="http://schemas.microsoft.com/office/drawing/2014/main" id="{D5026068-B51C-433D-849E-4221F79B9D0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40" name="16 CuadroTexto">
          <a:extLst>
            <a:ext uri="{FF2B5EF4-FFF2-40B4-BE49-F238E27FC236}">
              <a16:creationId xmlns="" xmlns:a16="http://schemas.microsoft.com/office/drawing/2014/main" id="{16C72912-27EF-4E3B-B51D-D7720768A2D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41" name="17 CuadroTexto">
          <a:extLst>
            <a:ext uri="{FF2B5EF4-FFF2-40B4-BE49-F238E27FC236}">
              <a16:creationId xmlns="" xmlns:a16="http://schemas.microsoft.com/office/drawing/2014/main" id="{4C134F12-0FF0-4911-83C7-9027D70B897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42" name="18 CuadroTexto">
          <a:extLst>
            <a:ext uri="{FF2B5EF4-FFF2-40B4-BE49-F238E27FC236}">
              <a16:creationId xmlns="" xmlns:a16="http://schemas.microsoft.com/office/drawing/2014/main" id="{931A743E-1A40-4998-AEF7-68413E3EC0A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43" name="19 CuadroTexto">
          <a:extLst>
            <a:ext uri="{FF2B5EF4-FFF2-40B4-BE49-F238E27FC236}">
              <a16:creationId xmlns="" xmlns:a16="http://schemas.microsoft.com/office/drawing/2014/main" id="{5D41B66F-8BC9-4D54-8A98-2073FFBAF9C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44" name="20 CuadroTexto">
          <a:extLst>
            <a:ext uri="{FF2B5EF4-FFF2-40B4-BE49-F238E27FC236}">
              <a16:creationId xmlns="" xmlns:a16="http://schemas.microsoft.com/office/drawing/2014/main" id="{DC27DC8A-5CCD-48F7-896A-ECEDB709EF6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45" name="21 CuadroTexto">
          <a:extLst>
            <a:ext uri="{FF2B5EF4-FFF2-40B4-BE49-F238E27FC236}">
              <a16:creationId xmlns="" xmlns:a16="http://schemas.microsoft.com/office/drawing/2014/main" id="{3360421F-48EB-4CF2-A510-362436D6842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46" name="22 CuadroTexto">
          <a:extLst>
            <a:ext uri="{FF2B5EF4-FFF2-40B4-BE49-F238E27FC236}">
              <a16:creationId xmlns="" xmlns:a16="http://schemas.microsoft.com/office/drawing/2014/main" id="{B9B4A8B6-5E2F-4061-A52E-CF74E99C527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47" name="23 CuadroTexto">
          <a:extLst>
            <a:ext uri="{FF2B5EF4-FFF2-40B4-BE49-F238E27FC236}">
              <a16:creationId xmlns="" xmlns:a16="http://schemas.microsoft.com/office/drawing/2014/main" id="{6B1B2700-D42A-4FA5-910E-12780CBA7FE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48" name="24 CuadroTexto">
          <a:extLst>
            <a:ext uri="{FF2B5EF4-FFF2-40B4-BE49-F238E27FC236}">
              <a16:creationId xmlns="" xmlns:a16="http://schemas.microsoft.com/office/drawing/2014/main" id="{586E643C-7F3F-42AA-86CD-8E28559C318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49" name="25 CuadroTexto">
          <a:extLst>
            <a:ext uri="{FF2B5EF4-FFF2-40B4-BE49-F238E27FC236}">
              <a16:creationId xmlns="" xmlns:a16="http://schemas.microsoft.com/office/drawing/2014/main" id="{A36E3164-FCD8-40DC-AEBC-950D4D96A34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50" name="26 CuadroTexto">
          <a:extLst>
            <a:ext uri="{FF2B5EF4-FFF2-40B4-BE49-F238E27FC236}">
              <a16:creationId xmlns="" xmlns:a16="http://schemas.microsoft.com/office/drawing/2014/main" id="{7FC3F252-43AA-4C0E-B4BC-81665602106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51" name="27 CuadroTexto">
          <a:extLst>
            <a:ext uri="{FF2B5EF4-FFF2-40B4-BE49-F238E27FC236}">
              <a16:creationId xmlns="" xmlns:a16="http://schemas.microsoft.com/office/drawing/2014/main" id="{EDC87AA4-4FE7-40F1-A77A-8FDCC163B63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52" name="28 CuadroTexto">
          <a:extLst>
            <a:ext uri="{FF2B5EF4-FFF2-40B4-BE49-F238E27FC236}">
              <a16:creationId xmlns="" xmlns:a16="http://schemas.microsoft.com/office/drawing/2014/main" id="{F3DE04B2-D622-4B6B-90DB-3DA3BE80455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53" name="29 CuadroTexto">
          <a:extLst>
            <a:ext uri="{FF2B5EF4-FFF2-40B4-BE49-F238E27FC236}">
              <a16:creationId xmlns="" xmlns:a16="http://schemas.microsoft.com/office/drawing/2014/main" id="{4AD47AA8-DB6B-4C26-B1C8-B361B00F2F5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54" name="30 CuadroTexto">
          <a:extLst>
            <a:ext uri="{FF2B5EF4-FFF2-40B4-BE49-F238E27FC236}">
              <a16:creationId xmlns="" xmlns:a16="http://schemas.microsoft.com/office/drawing/2014/main" id="{F5143A62-89D2-476A-9433-78ADCA023E1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55" name="31 CuadroTexto">
          <a:extLst>
            <a:ext uri="{FF2B5EF4-FFF2-40B4-BE49-F238E27FC236}">
              <a16:creationId xmlns="" xmlns:a16="http://schemas.microsoft.com/office/drawing/2014/main" id="{DB3CC744-134C-4FA2-BFAA-44993EAFD3E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56" name="32 CuadroTexto">
          <a:extLst>
            <a:ext uri="{FF2B5EF4-FFF2-40B4-BE49-F238E27FC236}">
              <a16:creationId xmlns="" xmlns:a16="http://schemas.microsoft.com/office/drawing/2014/main" id="{E79BE8F8-8046-4E6C-AD2B-2E263364189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57" name="33 CuadroTexto">
          <a:extLst>
            <a:ext uri="{FF2B5EF4-FFF2-40B4-BE49-F238E27FC236}">
              <a16:creationId xmlns="" xmlns:a16="http://schemas.microsoft.com/office/drawing/2014/main" id="{265E3B2A-748C-45B0-A609-34B98332967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58" name="34 CuadroTexto">
          <a:extLst>
            <a:ext uri="{FF2B5EF4-FFF2-40B4-BE49-F238E27FC236}">
              <a16:creationId xmlns="" xmlns:a16="http://schemas.microsoft.com/office/drawing/2014/main" id="{D0F9CB2D-14CE-4DC0-B2AF-860C8DF966D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59" name="35 CuadroTexto">
          <a:extLst>
            <a:ext uri="{FF2B5EF4-FFF2-40B4-BE49-F238E27FC236}">
              <a16:creationId xmlns="" xmlns:a16="http://schemas.microsoft.com/office/drawing/2014/main" id="{1366E863-648B-4988-8DA2-F02C9759B6B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60" name="36 CuadroTexto">
          <a:extLst>
            <a:ext uri="{FF2B5EF4-FFF2-40B4-BE49-F238E27FC236}">
              <a16:creationId xmlns="" xmlns:a16="http://schemas.microsoft.com/office/drawing/2014/main" id="{0856F2FB-9EA3-4E92-BA31-85604B84DEE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61" name="37 CuadroTexto">
          <a:extLst>
            <a:ext uri="{FF2B5EF4-FFF2-40B4-BE49-F238E27FC236}">
              <a16:creationId xmlns="" xmlns:a16="http://schemas.microsoft.com/office/drawing/2014/main" id="{278C5710-C6FB-4BC2-9472-03F8F115CC6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62" name="38 CuadroTexto">
          <a:extLst>
            <a:ext uri="{FF2B5EF4-FFF2-40B4-BE49-F238E27FC236}">
              <a16:creationId xmlns="" xmlns:a16="http://schemas.microsoft.com/office/drawing/2014/main" id="{6B8C3CA1-93B3-4321-AFEB-E8473572BF3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63" name="39 CuadroTexto">
          <a:extLst>
            <a:ext uri="{FF2B5EF4-FFF2-40B4-BE49-F238E27FC236}">
              <a16:creationId xmlns="" xmlns:a16="http://schemas.microsoft.com/office/drawing/2014/main" id="{4FCD60C5-F5B1-4E15-9122-7CC60FE3EE3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64" name="40 CuadroTexto">
          <a:extLst>
            <a:ext uri="{FF2B5EF4-FFF2-40B4-BE49-F238E27FC236}">
              <a16:creationId xmlns="" xmlns:a16="http://schemas.microsoft.com/office/drawing/2014/main" id="{9CE6A042-A398-44E8-87AD-27B1C967DC5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65" name="41 CuadroTexto">
          <a:extLst>
            <a:ext uri="{FF2B5EF4-FFF2-40B4-BE49-F238E27FC236}">
              <a16:creationId xmlns="" xmlns:a16="http://schemas.microsoft.com/office/drawing/2014/main" id="{F9000B78-EB4F-4475-AAD3-6E1E3E7BA47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66" name="42 CuadroTexto">
          <a:extLst>
            <a:ext uri="{FF2B5EF4-FFF2-40B4-BE49-F238E27FC236}">
              <a16:creationId xmlns="" xmlns:a16="http://schemas.microsoft.com/office/drawing/2014/main" id="{987440E8-8787-4866-B560-9A0F5F2B278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67" name="43 CuadroTexto">
          <a:extLst>
            <a:ext uri="{FF2B5EF4-FFF2-40B4-BE49-F238E27FC236}">
              <a16:creationId xmlns="" xmlns:a16="http://schemas.microsoft.com/office/drawing/2014/main" id="{E7FE8A8F-1BEB-4E77-9ED3-3C46A25C64B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68" name="44 CuadroTexto">
          <a:extLst>
            <a:ext uri="{FF2B5EF4-FFF2-40B4-BE49-F238E27FC236}">
              <a16:creationId xmlns="" xmlns:a16="http://schemas.microsoft.com/office/drawing/2014/main" id="{8B43E311-B7A4-4056-AE0E-CBB73CB3078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69" name="45 CuadroTexto">
          <a:extLst>
            <a:ext uri="{FF2B5EF4-FFF2-40B4-BE49-F238E27FC236}">
              <a16:creationId xmlns="" xmlns:a16="http://schemas.microsoft.com/office/drawing/2014/main" id="{DF92A00E-0047-48F0-9D8C-326BC52C0AF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70" name="46 CuadroTexto">
          <a:extLst>
            <a:ext uri="{FF2B5EF4-FFF2-40B4-BE49-F238E27FC236}">
              <a16:creationId xmlns="" xmlns:a16="http://schemas.microsoft.com/office/drawing/2014/main" id="{5A331720-D905-4AFF-B7ED-CEABCF449E1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71" name="47 CuadroTexto">
          <a:extLst>
            <a:ext uri="{FF2B5EF4-FFF2-40B4-BE49-F238E27FC236}">
              <a16:creationId xmlns="" xmlns:a16="http://schemas.microsoft.com/office/drawing/2014/main" id="{5E205F63-5707-40F1-825A-3031D847A7A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72" name="48 CuadroTexto">
          <a:extLst>
            <a:ext uri="{FF2B5EF4-FFF2-40B4-BE49-F238E27FC236}">
              <a16:creationId xmlns="" xmlns:a16="http://schemas.microsoft.com/office/drawing/2014/main" id="{5788F137-839F-4F35-838E-D4C177E6371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73" name="49 CuadroTexto">
          <a:extLst>
            <a:ext uri="{FF2B5EF4-FFF2-40B4-BE49-F238E27FC236}">
              <a16:creationId xmlns="" xmlns:a16="http://schemas.microsoft.com/office/drawing/2014/main" id="{107DA4D6-2D29-4A5A-BA7C-ADACEF8E8B8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74" name="50 CuadroTexto">
          <a:extLst>
            <a:ext uri="{FF2B5EF4-FFF2-40B4-BE49-F238E27FC236}">
              <a16:creationId xmlns="" xmlns:a16="http://schemas.microsoft.com/office/drawing/2014/main" id="{116056F9-3A8C-446E-9F57-3CC16A7A4C5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75" name="51 CuadroTexto">
          <a:extLst>
            <a:ext uri="{FF2B5EF4-FFF2-40B4-BE49-F238E27FC236}">
              <a16:creationId xmlns="" xmlns:a16="http://schemas.microsoft.com/office/drawing/2014/main" id="{E4B6515C-5863-466F-944D-1FAE107294C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76" name="52 CuadroTexto">
          <a:extLst>
            <a:ext uri="{FF2B5EF4-FFF2-40B4-BE49-F238E27FC236}">
              <a16:creationId xmlns="" xmlns:a16="http://schemas.microsoft.com/office/drawing/2014/main" id="{3A6E3994-ABF9-481E-B48B-1B198102C0C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77" name="53 CuadroTexto">
          <a:extLst>
            <a:ext uri="{FF2B5EF4-FFF2-40B4-BE49-F238E27FC236}">
              <a16:creationId xmlns="" xmlns:a16="http://schemas.microsoft.com/office/drawing/2014/main" id="{0822490D-CBA7-4B11-8E4A-05F4E812D8F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78" name="54 CuadroTexto">
          <a:extLst>
            <a:ext uri="{FF2B5EF4-FFF2-40B4-BE49-F238E27FC236}">
              <a16:creationId xmlns="" xmlns:a16="http://schemas.microsoft.com/office/drawing/2014/main" id="{2DAE128C-CE64-4F1B-B29E-CD4ECC97550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79" name="55 CuadroTexto">
          <a:extLst>
            <a:ext uri="{FF2B5EF4-FFF2-40B4-BE49-F238E27FC236}">
              <a16:creationId xmlns="" xmlns:a16="http://schemas.microsoft.com/office/drawing/2014/main" id="{13CB300B-BA73-49DE-AC7A-C39BA077909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80" name="56 CuadroTexto">
          <a:extLst>
            <a:ext uri="{FF2B5EF4-FFF2-40B4-BE49-F238E27FC236}">
              <a16:creationId xmlns="" xmlns:a16="http://schemas.microsoft.com/office/drawing/2014/main" id="{6A3CD9B5-2225-4F0A-9CA3-89B447266B5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81" name="57 CuadroTexto">
          <a:extLst>
            <a:ext uri="{FF2B5EF4-FFF2-40B4-BE49-F238E27FC236}">
              <a16:creationId xmlns="" xmlns:a16="http://schemas.microsoft.com/office/drawing/2014/main" id="{1FB09AC3-2C39-4DF8-A47D-BFCB04DA28D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82" name="58 CuadroTexto">
          <a:extLst>
            <a:ext uri="{FF2B5EF4-FFF2-40B4-BE49-F238E27FC236}">
              <a16:creationId xmlns="" xmlns:a16="http://schemas.microsoft.com/office/drawing/2014/main" id="{F0AE8208-85E2-4D04-B220-AB12E9B1C5A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83" name="59 CuadroTexto">
          <a:extLst>
            <a:ext uri="{FF2B5EF4-FFF2-40B4-BE49-F238E27FC236}">
              <a16:creationId xmlns="" xmlns:a16="http://schemas.microsoft.com/office/drawing/2014/main" id="{F218F678-7A47-4FE2-B84E-D6B627E35971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84" name="60 CuadroTexto">
          <a:extLst>
            <a:ext uri="{FF2B5EF4-FFF2-40B4-BE49-F238E27FC236}">
              <a16:creationId xmlns="" xmlns:a16="http://schemas.microsoft.com/office/drawing/2014/main" id="{8EDCA75C-F479-4DB3-9C57-10ED9596446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85" name="61 CuadroTexto">
          <a:extLst>
            <a:ext uri="{FF2B5EF4-FFF2-40B4-BE49-F238E27FC236}">
              <a16:creationId xmlns="" xmlns:a16="http://schemas.microsoft.com/office/drawing/2014/main" id="{1D165106-47A7-4BF3-8E6E-A462BCE6E4A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86" name="62 CuadroTexto">
          <a:extLst>
            <a:ext uri="{FF2B5EF4-FFF2-40B4-BE49-F238E27FC236}">
              <a16:creationId xmlns="" xmlns:a16="http://schemas.microsoft.com/office/drawing/2014/main" id="{380C70C8-1632-401F-9B7A-26FE97CE5FA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87" name="63 CuadroTexto">
          <a:extLst>
            <a:ext uri="{FF2B5EF4-FFF2-40B4-BE49-F238E27FC236}">
              <a16:creationId xmlns="" xmlns:a16="http://schemas.microsoft.com/office/drawing/2014/main" id="{56225C4D-A1DB-4029-AA4E-E8825F5548B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88" name="64 CuadroTexto">
          <a:extLst>
            <a:ext uri="{FF2B5EF4-FFF2-40B4-BE49-F238E27FC236}">
              <a16:creationId xmlns="" xmlns:a16="http://schemas.microsoft.com/office/drawing/2014/main" id="{06506C20-D872-4BA5-B328-C81EA282275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89" name="65 CuadroTexto">
          <a:extLst>
            <a:ext uri="{FF2B5EF4-FFF2-40B4-BE49-F238E27FC236}">
              <a16:creationId xmlns="" xmlns:a16="http://schemas.microsoft.com/office/drawing/2014/main" id="{60EE185B-B227-416E-815F-9131309AB49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90" name="66 CuadroTexto">
          <a:extLst>
            <a:ext uri="{FF2B5EF4-FFF2-40B4-BE49-F238E27FC236}">
              <a16:creationId xmlns="" xmlns:a16="http://schemas.microsoft.com/office/drawing/2014/main" id="{247467A6-143A-43F7-AB00-40B4E03F694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91" name="67 CuadroTexto">
          <a:extLst>
            <a:ext uri="{FF2B5EF4-FFF2-40B4-BE49-F238E27FC236}">
              <a16:creationId xmlns="" xmlns:a16="http://schemas.microsoft.com/office/drawing/2014/main" id="{2CEC18CE-433F-4D38-8D3F-F99D64486F2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92" name="68 CuadroTexto">
          <a:extLst>
            <a:ext uri="{FF2B5EF4-FFF2-40B4-BE49-F238E27FC236}">
              <a16:creationId xmlns="" xmlns:a16="http://schemas.microsoft.com/office/drawing/2014/main" id="{FB0B1CBC-B4F4-4D1A-9FC2-77C869F4BE5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93" name="69 CuadroTexto">
          <a:extLst>
            <a:ext uri="{FF2B5EF4-FFF2-40B4-BE49-F238E27FC236}">
              <a16:creationId xmlns="" xmlns:a16="http://schemas.microsoft.com/office/drawing/2014/main" id="{4B146435-F64C-475F-B9FB-9C5A4A73E53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94" name="70 CuadroTexto">
          <a:extLst>
            <a:ext uri="{FF2B5EF4-FFF2-40B4-BE49-F238E27FC236}">
              <a16:creationId xmlns="" xmlns:a16="http://schemas.microsoft.com/office/drawing/2014/main" id="{145F361B-B35C-44E8-A217-318E0CE77CF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95" name="71 CuadroTexto">
          <a:extLst>
            <a:ext uri="{FF2B5EF4-FFF2-40B4-BE49-F238E27FC236}">
              <a16:creationId xmlns="" xmlns:a16="http://schemas.microsoft.com/office/drawing/2014/main" id="{17332753-1827-4381-B8FD-CF2D278CC61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96" name="72 CuadroTexto">
          <a:extLst>
            <a:ext uri="{FF2B5EF4-FFF2-40B4-BE49-F238E27FC236}">
              <a16:creationId xmlns="" xmlns:a16="http://schemas.microsoft.com/office/drawing/2014/main" id="{4F02A9D8-F646-4F59-9B27-19D0285B241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97" name="73 CuadroTexto">
          <a:extLst>
            <a:ext uri="{FF2B5EF4-FFF2-40B4-BE49-F238E27FC236}">
              <a16:creationId xmlns="" xmlns:a16="http://schemas.microsoft.com/office/drawing/2014/main" id="{AAEDA1C2-16FE-4430-9400-DB3B20F01FE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98" name="74 CuadroTexto">
          <a:extLst>
            <a:ext uri="{FF2B5EF4-FFF2-40B4-BE49-F238E27FC236}">
              <a16:creationId xmlns="" xmlns:a16="http://schemas.microsoft.com/office/drawing/2014/main" id="{45D32E48-8286-44CC-A8C8-AC6E605CDED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117</xdr:row>
      <xdr:rowOff>0</xdr:rowOff>
    </xdr:from>
    <xdr:ext cx="184731" cy="264560"/>
    <xdr:sp macro="" textlink="">
      <xdr:nvSpPr>
        <xdr:cNvPr id="3799" name="75 CuadroTexto">
          <a:extLst>
            <a:ext uri="{FF2B5EF4-FFF2-40B4-BE49-F238E27FC236}">
              <a16:creationId xmlns="" xmlns:a16="http://schemas.microsoft.com/office/drawing/2014/main" id="{44F3663A-A902-4D8B-AFAB-B38CC820574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00" name="3 CuadroTexto">
          <a:extLst>
            <a:ext uri="{FF2B5EF4-FFF2-40B4-BE49-F238E27FC236}">
              <a16:creationId xmlns="" xmlns:a16="http://schemas.microsoft.com/office/drawing/2014/main" id="{E010865C-6FE4-41D2-88FF-D5A2E6C8175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01" name="4 CuadroTexto">
          <a:extLst>
            <a:ext uri="{FF2B5EF4-FFF2-40B4-BE49-F238E27FC236}">
              <a16:creationId xmlns="" xmlns:a16="http://schemas.microsoft.com/office/drawing/2014/main" id="{B3195F1F-125B-436E-B9BA-F95FACD84E2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02" name="5 CuadroTexto">
          <a:extLst>
            <a:ext uri="{FF2B5EF4-FFF2-40B4-BE49-F238E27FC236}">
              <a16:creationId xmlns="" xmlns:a16="http://schemas.microsoft.com/office/drawing/2014/main" id="{36465CD5-CF10-4EB9-B427-C0D02735DE7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03" name="6 CuadroTexto">
          <a:extLst>
            <a:ext uri="{FF2B5EF4-FFF2-40B4-BE49-F238E27FC236}">
              <a16:creationId xmlns="" xmlns:a16="http://schemas.microsoft.com/office/drawing/2014/main" id="{789ABF07-3608-4D70-84C0-845878A257E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04" name="7 CuadroTexto">
          <a:extLst>
            <a:ext uri="{FF2B5EF4-FFF2-40B4-BE49-F238E27FC236}">
              <a16:creationId xmlns="" xmlns:a16="http://schemas.microsoft.com/office/drawing/2014/main" id="{24DEB5F5-D274-478E-ABD3-18730AA0DD9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05" name="8 CuadroTexto">
          <a:extLst>
            <a:ext uri="{FF2B5EF4-FFF2-40B4-BE49-F238E27FC236}">
              <a16:creationId xmlns="" xmlns:a16="http://schemas.microsoft.com/office/drawing/2014/main" id="{20C52847-579A-4767-9545-88750E746B1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06" name="9 CuadroTexto">
          <a:extLst>
            <a:ext uri="{FF2B5EF4-FFF2-40B4-BE49-F238E27FC236}">
              <a16:creationId xmlns="" xmlns:a16="http://schemas.microsoft.com/office/drawing/2014/main" id="{867ACE52-1529-4C93-8986-1F6C8850765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07" name="10 CuadroTexto">
          <a:extLst>
            <a:ext uri="{FF2B5EF4-FFF2-40B4-BE49-F238E27FC236}">
              <a16:creationId xmlns="" xmlns:a16="http://schemas.microsoft.com/office/drawing/2014/main" id="{D06557EA-77DD-4E81-B599-8541D6CD4EF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08" name="11 CuadroTexto">
          <a:extLst>
            <a:ext uri="{FF2B5EF4-FFF2-40B4-BE49-F238E27FC236}">
              <a16:creationId xmlns="" xmlns:a16="http://schemas.microsoft.com/office/drawing/2014/main" id="{B7D3C572-DCE6-4483-9E33-FE1433A884D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09" name="12 CuadroTexto">
          <a:extLst>
            <a:ext uri="{FF2B5EF4-FFF2-40B4-BE49-F238E27FC236}">
              <a16:creationId xmlns="" xmlns:a16="http://schemas.microsoft.com/office/drawing/2014/main" id="{19276F88-62DD-4BEA-8A79-E7F3F83B894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10" name="13 CuadroTexto">
          <a:extLst>
            <a:ext uri="{FF2B5EF4-FFF2-40B4-BE49-F238E27FC236}">
              <a16:creationId xmlns="" xmlns:a16="http://schemas.microsoft.com/office/drawing/2014/main" id="{75CF853A-C3B4-4D7B-908B-8AB95E640AA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11" name="14 CuadroTexto">
          <a:extLst>
            <a:ext uri="{FF2B5EF4-FFF2-40B4-BE49-F238E27FC236}">
              <a16:creationId xmlns="" xmlns:a16="http://schemas.microsoft.com/office/drawing/2014/main" id="{67B1A73C-7A25-45BF-9B95-102EFBAD836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12" name="15 CuadroTexto">
          <a:extLst>
            <a:ext uri="{FF2B5EF4-FFF2-40B4-BE49-F238E27FC236}">
              <a16:creationId xmlns="" xmlns:a16="http://schemas.microsoft.com/office/drawing/2014/main" id="{FFB62067-8698-441F-A6FE-814D07A2D02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13" name="16 CuadroTexto">
          <a:extLst>
            <a:ext uri="{FF2B5EF4-FFF2-40B4-BE49-F238E27FC236}">
              <a16:creationId xmlns="" xmlns:a16="http://schemas.microsoft.com/office/drawing/2014/main" id="{C18CE787-67EF-45C7-96B2-C10CBDCBECC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14" name="17 CuadroTexto">
          <a:extLst>
            <a:ext uri="{FF2B5EF4-FFF2-40B4-BE49-F238E27FC236}">
              <a16:creationId xmlns="" xmlns:a16="http://schemas.microsoft.com/office/drawing/2014/main" id="{1A37DCA5-F10F-48C4-AB18-2E296CBA713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15" name="18 CuadroTexto">
          <a:extLst>
            <a:ext uri="{FF2B5EF4-FFF2-40B4-BE49-F238E27FC236}">
              <a16:creationId xmlns="" xmlns:a16="http://schemas.microsoft.com/office/drawing/2014/main" id="{ED2D05A6-C5C9-4CD8-B923-C7AC2A423CB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16" name="19 CuadroTexto">
          <a:extLst>
            <a:ext uri="{FF2B5EF4-FFF2-40B4-BE49-F238E27FC236}">
              <a16:creationId xmlns="" xmlns:a16="http://schemas.microsoft.com/office/drawing/2014/main" id="{368AF7CC-397B-4DAB-9B89-CB9FE141B94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17" name="20 CuadroTexto">
          <a:extLst>
            <a:ext uri="{FF2B5EF4-FFF2-40B4-BE49-F238E27FC236}">
              <a16:creationId xmlns="" xmlns:a16="http://schemas.microsoft.com/office/drawing/2014/main" id="{0FC02194-403B-4A8B-8F62-56AC9AE5C15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18" name="21 CuadroTexto">
          <a:extLst>
            <a:ext uri="{FF2B5EF4-FFF2-40B4-BE49-F238E27FC236}">
              <a16:creationId xmlns="" xmlns:a16="http://schemas.microsoft.com/office/drawing/2014/main" id="{3A70E973-23F0-4432-BA0D-F8170DAEC5D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19" name="22 CuadroTexto">
          <a:extLst>
            <a:ext uri="{FF2B5EF4-FFF2-40B4-BE49-F238E27FC236}">
              <a16:creationId xmlns="" xmlns:a16="http://schemas.microsoft.com/office/drawing/2014/main" id="{6C9D01B1-B7C8-444A-AC88-9E31265356F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20" name="23 CuadroTexto">
          <a:extLst>
            <a:ext uri="{FF2B5EF4-FFF2-40B4-BE49-F238E27FC236}">
              <a16:creationId xmlns="" xmlns:a16="http://schemas.microsoft.com/office/drawing/2014/main" id="{A8E61B03-3833-4EC1-A163-3AFDAB8BD4D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21" name="24 CuadroTexto">
          <a:extLst>
            <a:ext uri="{FF2B5EF4-FFF2-40B4-BE49-F238E27FC236}">
              <a16:creationId xmlns="" xmlns:a16="http://schemas.microsoft.com/office/drawing/2014/main" id="{9F5C87E4-FEC9-43A1-84E6-300E0CB77F2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22" name="25 CuadroTexto">
          <a:extLst>
            <a:ext uri="{FF2B5EF4-FFF2-40B4-BE49-F238E27FC236}">
              <a16:creationId xmlns="" xmlns:a16="http://schemas.microsoft.com/office/drawing/2014/main" id="{B3CC50A8-88E4-4399-B340-0AA55B86043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23" name="26 CuadroTexto">
          <a:extLst>
            <a:ext uri="{FF2B5EF4-FFF2-40B4-BE49-F238E27FC236}">
              <a16:creationId xmlns="" xmlns:a16="http://schemas.microsoft.com/office/drawing/2014/main" id="{5D5BF161-EC5D-4345-8C34-9077FAF8121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24" name="27 CuadroTexto">
          <a:extLst>
            <a:ext uri="{FF2B5EF4-FFF2-40B4-BE49-F238E27FC236}">
              <a16:creationId xmlns="" xmlns:a16="http://schemas.microsoft.com/office/drawing/2014/main" id="{E464B5A5-3CFB-4FEC-A381-03C76112D95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25" name="28 CuadroTexto">
          <a:extLst>
            <a:ext uri="{FF2B5EF4-FFF2-40B4-BE49-F238E27FC236}">
              <a16:creationId xmlns="" xmlns:a16="http://schemas.microsoft.com/office/drawing/2014/main" id="{B5C60FE4-3FF0-4AA4-BC36-623FA14CAF0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26" name="29 CuadroTexto">
          <a:extLst>
            <a:ext uri="{FF2B5EF4-FFF2-40B4-BE49-F238E27FC236}">
              <a16:creationId xmlns="" xmlns:a16="http://schemas.microsoft.com/office/drawing/2014/main" id="{E010B3C2-6881-4BEF-96E8-0A0116D7FDB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27" name="30 CuadroTexto">
          <a:extLst>
            <a:ext uri="{FF2B5EF4-FFF2-40B4-BE49-F238E27FC236}">
              <a16:creationId xmlns="" xmlns:a16="http://schemas.microsoft.com/office/drawing/2014/main" id="{6A27857B-9E4B-4299-82EE-AC65A912A57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28" name="31 CuadroTexto">
          <a:extLst>
            <a:ext uri="{FF2B5EF4-FFF2-40B4-BE49-F238E27FC236}">
              <a16:creationId xmlns="" xmlns:a16="http://schemas.microsoft.com/office/drawing/2014/main" id="{EA26DEF6-E69C-4FB0-BB54-511E0E0A649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29" name="32 CuadroTexto">
          <a:extLst>
            <a:ext uri="{FF2B5EF4-FFF2-40B4-BE49-F238E27FC236}">
              <a16:creationId xmlns="" xmlns:a16="http://schemas.microsoft.com/office/drawing/2014/main" id="{9DEFEE15-CB0C-4DC1-893C-7110C701D64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30" name="33 CuadroTexto">
          <a:extLst>
            <a:ext uri="{FF2B5EF4-FFF2-40B4-BE49-F238E27FC236}">
              <a16:creationId xmlns="" xmlns:a16="http://schemas.microsoft.com/office/drawing/2014/main" id="{7EFC9803-E931-4CDD-9E14-CB6B3611E85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31" name="34 CuadroTexto">
          <a:extLst>
            <a:ext uri="{FF2B5EF4-FFF2-40B4-BE49-F238E27FC236}">
              <a16:creationId xmlns="" xmlns:a16="http://schemas.microsoft.com/office/drawing/2014/main" id="{CF374DE1-2566-4D6E-8DDE-1DFFA386B1A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32" name="35 CuadroTexto">
          <a:extLst>
            <a:ext uri="{FF2B5EF4-FFF2-40B4-BE49-F238E27FC236}">
              <a16:creationId xmlns="" xmlns:a16="http://schemas.microsoft.com/office/drawing/2014/main" id="{0977C494-D1D5-4454-8E20-636CA864636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33" name="36 CuadroTexto">
          <a:extLst>
            <a:ext uri="{FF2B5EF4-FFF2-40B4-BE49-F238E27FC236}">
              <a16:creationId xmlns="" xmlns:a16="http://schemas.microsoft.com/office/drawing/2014/main" id="{F9C8D6DA-1F9D-4415-BD81-5A2912DE443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34" name="37 CuadroTexto">
          <a:extLst>
            <a:ext uri="{FF2B5EF4-FFF2-40B4-BE49-F238E27FC236}">
              <a16:creationId xmlns="" xmlns:a16="http://schemas.microsoft.com/office/drawing/2014/main" id="{F02C0681-AE29-4FCE-99C6-245385601D1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35" name="38 CuadroTexto">
          <a:extLst>
            <a:ext uri="{FF2B5EF4-FFF2-40B4-BE49-F238E27FC236}">
              <a16:creationId xmlns="" xmlns:a16="http://schemas.microsoft.com/office/drawing/2014/main" id="{6D889E43-DAE1-42C3-BD43-8E81161235E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36" name="39 CuadroTexto">
          <a:extLst>
            <a:ext uri="{FF2B5EF4-FFF2-40B4-BE49-F238E27FC236}">
              <a16:creationId xmlns="" xmlns:a16="http://schemas.microsoft.com/office/drawing/2014/main" id="{D331A532-D408-4B14-8A71-6E9B11457D3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37" name="40 CuadroTexto">
          <a:extLst>
            <a:ext uri="{FF2B5EF4-FFF2-40B4-BE49-F238E27FC236}">
              <a16:creationId xmlns="" xmlns:a16="http://schemas.microsoft.com/office/drawing/2014/main" id="{BB36AE47-4643-4BE0-B154-714CC357A67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38" name="41 CuadroTexto">
          <a:extLst>
            <a:ext uri="{FF2B5EF4-FFF2-40B4-BE49-F238E27FC236}">
              <a16:creationId xmlns="" xmlns:a16="http://schemas.microsoft.com/office/drawing/2014/main" id="{139BB133-6FB8-4B5B-B1FF-4C890C1F23B3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39" name="42 CuadroTexto">
          <a:extLst>
            <a:ext uri="{FF2B5EF4-FFF2-40B4-BE49-F238E27FC236}">
              <a16:creationId xmlns="" xmlns:a16="http://schemas.microsoft.com/office/drawing/2014/main" id="{A5D23DD7-8C0C-4A78-A69A-D65D61A4BD8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40" name="43 CuadroTexto">
          <a:extLst>
            <a:ext uri="{FF2B5EF4-FFF2-40B4-BE49-F238E27FC236}">
              <a16:creationId xmlns="" xmlns:a16="http://schemas.microsoft.com/office/drawing/2014/main" id="{C32B47C0-0E22-4C2C-8DFC-62793D7E874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41" name="44 CuadroTexto">
          <a:extLst>
            <a:ext uri="{FF2B5EF4-FFF2-40B4-BE49-F238E27FC236}">
              <a16:creationId xmlns="" xmlns:a16="http://schemas.microsoft.com/office/drawing/2014/main" id="{6B972223-2606-4C1C-A759-BEA64AA1D65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42" name="45 CuadroTexto">
          <a:extLst>
            <a:ext uri="{FF2B5EF4-FFF2-40B4-BE49-F238E27FC236}">
              <a16:creationId xmlns="" xmlns:a16="http://schemas.microsoft.com/office/drawing/2014/main" id="{F2C903B9-7553-4ADD-9B4C-0F6AF684195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43" name="46 CuadroTexto">
          <a:extLst>
            <a:ext uri="{FF2B5EF4-FFF2-40B4-BE49-F238E27FC236}">
              <a16:creationId xmlns="" xmlns:a16="http://schemas.microsoft.com/office/drawing/2014/main" id="{78DB1B23-24F2-49C8-96E2-0EDA2FAD979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44" name="47 CuadroTexto">
          <a:extLst>
            <a:ext uri="{FF2B5EF4-FFF2-40B4-BE49-F238E27FC236}">
              <a16:creationId xmlns="" xmlns:a16="http://schemas.microsoft.com/office/drawing/2014/main" id="{9200FC45-254D-47F7-A529-A90EE569FDEF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45" name="48 CuadroTexto">
          <a:extLst>
            <a:ext uri="{FF2B5EF4-FFF2-40B4-BE49-F238E27FC236}">
              <a16:creationId xmlns="" xmlns:a16="http://schemas.microsoft.com/office/drawing/2014/main" id="{2681E7F2-63B0-4DF7-BC41-598E8D30551E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46" name="49 CuadroTexto">
          <a:extLst>
            <a:ext uri="{FF2B5EF4-FFF2-40B4-BE49-F238E27FC236}">
              <a16:creationId xmlns="" xmlns:a16="http://schemas.microsoft.com/office/drawing/2014/main" id="{DB6FB534-E09C-401D-A06C-080D74B34A22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47" name="50 CuadroTexto">
          <a:extLst>
            <a:ext uri="{FF2B5EF4-FFF2-40B4-BE49-F238E27FC236}">
              <a16:creationId xmlns="" xmlns:a16="http://schemas.microsoft.com/office/drawing/2014/main" id="{906D3701-BAF9-4234-8631-063B9D8737A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48" name="51 CuadroTexto">
          <a:extLst>
            <a:ext uri="{FF2B5EF4-FFF2-40B4-BE49-F238E27FC236}">
              <a16:creationId xmlns="" xmlns:a16="http://schemas.microsoft.com/office/drawing/2014/main" id="{45E6B861-7D4A-460C-A0E0-ECCEDD69526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49" name="52 CuadroTexto">
          <a:extLst>
            <a:ext uri="{FF2B5EF4-FFF2-40B4-BE49-F238E27FC236}">
              <a16:creationId xmlns="" xmlns:a16="http://schemas.microsoft.com/office/drawing/2014/main" id="{898D8F4C-7A09-40E3-AB60-608403105E7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50" name="53 CuadroTexto">
          <a:extLst>
            <a:ext uri="{FF2B5EF4-FFF2-40B4-BE49-F238E27FC236}">
              <a16:creationId xmlns="" xmlns:a16="http://schemas.microsoft.com/office/drawing/2014/main" id="{5DFAD0F2-A306-4083-ADB0-A4AF2219D2F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51" name="54 CuadroTexto">
          <a:extLst>
            <a:ext uri="{FF2B5EF4-FFF2-40B4-BE49-F238E27FC236}">
              <a16:creationId xmlns="" xmlns:a16="http://schemas.microsoft.com/office/drawing/2014/main" id="{81E29441-580F-4F10-A1A8-001B9807535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52" name="55 CuadroTexto">
          <a:extLst>
            <a:ext uri="{FF2B5EF4-FFF2-40B4-BE49-F238E27FC236}">
              <a16:creationId xmlns="" xmlns:a16="http://schemas.microsoft.com/office/drawing/2014/main" id="{2DE5DD35-5E66-4338-A038-BBD5CF774FA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53" name="56 CuadroTexto">
          <a:extLst>
            <a:ext uri="{FF2B5EF4-FFF2-40B4-BE49-F238E27FC236}">
              <a16:creationId xmlns="" xmlns:a16="http://schemas.microsoft.com/office/drawing/2014/main" id="{42E98A7B-5BB5-4685-AA74-A953113F8C3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54" name="57 CuadroTexto">
          <a:extLst>
            <a:ext uri="{FF2B5EF4-FFF2-40B4-BE49-F238E27FC236}">
              <a16:creationId xmlns="" xmlns:a16="http://schemas.microsoft.com/office/drawing/2014/main" id="{145A7809-1F4A-4CBC-A54C-520AEA7F758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55" name="58 CuadroTexto">
          <a:extLst>
            <a:ext uri="{FF2B5EF4-FFF2-40B4-BE49-F238E27FC236}">
              <a16:creationId xmlns="" xmlns:a16="http://schemas.microsoft.com/office/drawing/2014/main" id="{EE5B3650-D0EE-43E9-9F79-19D9A4424D6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56" name="59 CuadroTexto">
          <a:extLst>
            <a:ext uri="{FF2B5EF4-FFF2-40B4-BE49-F238E27FC236}">
              <a16:creationId xmlns="" xmlns:a16="http://schemas.microsoft.com/office/drawing/2014/main" id="{5A664911-0DCA-4511-961B-5FC3ECD2E8F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57" name="60 CuadroTexto">
          <a:extLst>
            <a:ext uri="{FF2B5EF4-FFF2-40B4-BE49-F238E27FC236}">
              <a16:creationId xmlns="" xmlns:a16="http://schemas.microsoft.com/office/drawing/2014/main" id="{10194603-1571-41FF-9504-BDC600D9509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58" name="61 CuadroTexto">
          <a:extLst>
            <a:ext uri="{FF2B5EF4-FFF2-40B4-BE49-F238E27FC236}">
              <a16:creationId xmlns="" xmlns:a16="http://schemas.microsoft.com/office/drawing/2014/main" id="{EDA5A484-645C-47DC-98B3-FB98C4A0CD05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59" name="62 CuadroTexto">
          <a:extLst>
            <a:ext uri="{FF2B5EF4-FFF2-40B4-BE49-F238E27FC236}">
              <a16:creationId xmlns="" xmlns:a16="http://schemas.microsoft.com/office/drawing/2014/main" id="{F296CFEE-BBCB-4771-AB01-B7E1E7FE46A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60" name="63 CuadroTexto">
          <a:extLst>
            <a:ext uri="{FF2B5EF4-FFF2-40B4-BE49-F238E27FC236}">
              <a16:creationId xmlns="" xmlns:a16="http://schemas.microsoft.com/office/drawing/2014/main" id="{55E394C1-6B91-4C87-8697-8641415806E6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61" name="64 CuadroTexto">
          <a:extLst>
            <a:ext uri="{FF2B5EF4-FFF2-40B4-BE49-F238E27FC236}">
              <a16:creationId xmlns="" xmlns:a16="http://schemas.microsoft.com/office/drawing/2014/main" id="{80754616-06FA-492B-AF20-8DECCEF12DEC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62" name="65 CuadroTexto">
          <a:extLst>
            <a:ext uri="{FF2B5EF4-FFF2-40B4-BE49-F238E27FC236}">
              <a16:creationId xmlns="" xmlns:a16="http://schemas.microsoft.com/office/drawing/2014/main" id="{70A53625-7AA6-4FA9-9D4C-F50411E1944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63" name="66 CuadroTexto">
          <a:extLst>
            <a:ext uri="{FF2B5EF4-FFF2-40B4-BE49-F238E27FC236}">
              <a16:creationId xmlns="" xmlns:a16="http://schemas.microsoft.com/office/drawing/2014/main" id="{C41BBF48-6E4E-4661-A8D4-09D13A02A9F8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64" name="67 CuadroTexto">
          <a:extLst>
            <a:ext uri="{FF2B5EF4-FFF2-40B4-BE49-F238E27FC236}">
              <a16:creationId xmlns="" xmlns:a16="http://schemas.microsoft.com/office/drawing/2014/main" id="{02D9B611-D2F6-4AAD-820A-8DFF54247024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65" name="68 CuadroTexto">
          <a:extLst>
            <a:ext uri="{FF2B5EF4-FFF2-40B4-BE49-F238E27FC236}">
              <a16:creationId xmlns="" xmlns:a16="http://schemas.microsoft.com/office/drawing/2014/main" id="{18ED99D2-F0B3-4189-A7FD-4DA50CD0CE8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66" name="69 CuadroTexto">
          <a:extLst>
            <a:ext uri="{FF2B5EF4-FFF2-40B4-BE49-F238E27FC236}">
              <a16:creationId xmlns="" xmlns:a16="http://schemas.microsoft.com/office/drawing/2014/main" id="{81FDA642-3602-4E58-8B1B-499366171357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67" name="70 CuadroTexto">
          <a:extLst>
            <a:ext uri="{FF2B5EF4-FFF2-40B4-BE49-F238E27FC236}">
              <a16:creationId xmlns="" xmlns:a16="http://schemas.microsoft.com/office/drawing/2014/main" id="{E96733E3-B313-43E4-A3FF-6C7D15C2742B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68" name="71 CuadroTexto">
          <a:extLst>
            <a:ext uri="{FF2B5EF4-FFF2-40B4-BE49-F238E27FC236}">
              <a16:creationId xmlns="" xmlns:a16="http://schemas.microsoft.com/office/drawing/2014/main" id="{B30D5598-5FA4-4AEB-8061-11B8314B50B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69" name="72 CuadroTexto">
          <a:extLst>
            <a:ext uri="{FF2B5EF4-FFF2-40B4-BE49-F238E27FC236}">
              <a16:creationId xmlns="" xmlns:a16="http://schemas.microsoft.com/office/drawing/2014/main" id="{83E2C887-F72E-4950-A4D3-B97240CD99EA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70" name="73 CuadroTexto">
          <a:extLst>
            <a:ext uri="{FF2B5EF4-FFF2-40B4-BE49-F238E27FC236}">
              <a16:creationId xmlns="" xmlns:a16="http://schemas.microsoft.com/office/drawing/2014/main" id="{E97EE948-12A3-4941-9501-219DC6D32EC9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71" name="74 CuadroTexto">
          <a:extLst>
            <a:ext uri="{FF2B5EF4-FFF2-40B4-BE49-F238E27FC236}">
              <a16:creationId xmlns="" xmlns:a16="http://schemas.microsoft.com/office/drawing/2014/main" id="{FDF93039-835B-45FC-9AF3-8556137167ED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118</xdr:row>
      <xdr:rowOff>0</xdr:rowOff>
    </xdr:from>
    <xdr:ext cx="184731" cy="264560"/>
    <xdr:sp macro="" textlink="">
      <xdr:nvSpPr>
        <xdr:cNvPr id="3872" name="75 CuadroTexto">
          <a:extLst>
            <a:ext uri="{FF2B5EF4-FFF2-40B4-BE49-F238E27FC236}">
              <a16:creationId xmlns="" xmlns:a16="http://schemas.microsoft.com/office/drawing/2014/main" id="{C0D34EFD-4F59-486E-B2C7-8F887585B670}"/>
            </a:ext>
          </a:extLst>
        </xdr:cNvPr>
        <xdr:cNvSpPr txBox="1"/>
      </xdr:nvSpPr>
      <xdr:spPr>
        <a:xfrm>
          <a:off x="3164052" y="31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73" name="3 CuadroTexto">
          <a:extLst>
            <a:ext uri="{FF2B5EF4-FFF2-40B4-BE49-F238E27FC236}">
              <a16:creationId xmlns="" xmlns:a16="http://schemas.microsoft.com/office/drawing/2014/main" id="{13DEA0B3-FB01-401D-967B-CE12D512CBC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74" name="4 CuadroTexto">
          <a:extLst>
            <a:ext uri="{FF2B5EF4-FFF2-40B4-BE49-F238E27FC236}">
              <a16:creationId xmlns="" xmlns:a16="http://schemas.microsoft.com/office/drawing/2014/main" id="{04F23FFB-8D51-4521-9892-E22BC47EEA7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75" name="5 CuadroTexto">
          <a:extLst>
            <a:ext uri="{FF2B5EF4-FFF2-40B4-BE49-F238E27FC236}">
              <a16:creationId xmlns="" xmlns:a16="http://schemas.microsoft.com/office/drawing/2014/main" id="{D877C4C5-7635-400B-978F-B46125DD394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76" name="6 CuadroTexto">
          <a:extLst>
            <a:ext uri="{FF2B5EF4-FFF2-40B4-BE49-F238E27FC236}">
              <a16:creationId xmlns="" xmlns:a16="http://schemas.microsoft.com/office/drawing/2014/main" id="{872B1CE8-083B-475D-91DA-9EF1A2F9D78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77" name="7 CuadroTexto">
          <a:extLst>
            <a:ext uri="{FF2B5EF4-FFF2-40B4-BE49-F238E27FC236}">
              <a16:creationId xmlns="" xmlns:a16="http://schemas.microsoft.com/office/drawing/2014/main" id="{1D4B20D6-303B-42DC-9FCE-3DD327E3E70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78" name="8 CuadroTexto">
          <a:extLst>
            <a:ext uri="{FF2B5EF4-FFF2-40B4-BE49-F238E27FC236}">
              <a16:creationId xmlns="" xmlns:a16="http://schemas.microsoft.com/office/drawing/2014/main" id="{5E5CC3C9-86B0-4A0A-AF87-9A0601204C9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79" name="9 CuadroTexto">
          <a:extLst>
            <a:ext uri="{FF2B5EF4-FFF2-40B4-BE49-F238E27FC236}">
              <a16:creationId xmlns="" xmlns:a16="http://schemas.microsoft.com/office/drawing/2014/main" id="{F36FBB6B-303E-4CE9-9884-704BF1C413E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80" name="10 CuadroTexto">
          <a:extLst>
            <a:ext uri="{FF2B5EF4-FFF2-40B4-BE49-F238E27FC236}">
              <a16:creationId xmlns="" xmlns:a16="http://schemas.microsoft.com/office/drawing/2014/main" id="{02FFD567-975D-4C3F-AEBD-2E595C04D07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81" name="11 CuadroTexto">
          <a:extLst>
            <a:ext uri="{FF2B5EF4-FFF2-40B4-BE49-F238E27FC236}">
              <a16:creationId xmlns="" xmlns:a16="http://schemas.microsoft.com/office/drawing/2014/main" id="{B9190B7D-E670-44C6-98B1-5BBC078B65E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82" name="12 CuadroTexto">
          <a:extLst>
            <a:ext uri="{FF2B5EF4-FFF2-40B4-BE49-F238E27FC236}">
              <a16:creationId xmlns="" xmlns:a16="http://schemas.microsoft.com/office/drawing/2014/main" id="{CA8804DA-5CEB-46FC-BA2C-CAF52007731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83" name="13 CuadroTexto">
          <a:extLst>
            <a:ext uri="{FF2B5EF4-FFF2-40B4-BE49-F238E27FC236}">
              <a16:creationId xmlns="" xmlns:a16="http://schemas.microsoft.com/office/drawing/2014/main" id="{16D92E24-0074-45C8-BC44-D251E92D803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84" name="14 CuadroTexto">
          <a:extLst>
            <a:ext uri="{FF2B5EF4-FFF2-40B4-BE49-F238E27FC236}">
              <a16:creationId xmlns="" xmlns:a16="http://schemas.microsoft.com/office/drawing/2014/main" id="{33A470DA-2BFC-4782-A7EB-CB1CD09E159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85" name="15 CuadroTexto">
          <a:extLst>
            <a:ext uri="{FF2B5EF4-FFF2-40B4-BE49-F238E27FC236}">
              <a16:creationId xmlns="" xmlns:a16="http://schemas.microsoft.com/office/drawing/2014/main" id="{D4D11531-5586-4B51-BE9F-04C91A59845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86" name="16 CuadroTexto">
          <a:extLst>
            <a:ext uri="{FF2B5EF4-FFF2-40B4-BE49-F238E27FC236}">
              <a16:creationId xmlns="" xmlns:a16="http://schemas.microsoft.com/office/drawing/2014/main" id="{A848482A-FA04-4257-BEFB-6DF560A8674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87" name="17 CuadroTexto">
          <a:extLst>
            <a:ext uri="{FF2B5EF4-FFF2-40B4-BE49-F238E27FC236}">
              <a16:creationId xmlns="" xmlns:a16="http://schemas.microsoft.com/office/drawing/2014/main" id="{A78F2B58-2468-4990-AAB1-67090650577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88" name="18 CuadroTexto">
          <a:extLst>
            <a:ext uri="{FF2B5EF4-FFF2-40B4-BE49-F238E27FC236}">
              <a16:creationId xmlns="" xmlns:a16="http://schemas.microsoft.com/office/drawing/2014/main" id="{75853CD5-4A88-46BE-94EC-4283B5399DD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89" name="19 CuadroTexto">
          <a:extLst>
            <a:ext uri="{FF2B5EF4-FFF2-40B4-BE49-F238E27FC236}">
              <a16:creationId xmlns="" xmlns:a16="http://schemas.microsoft.com/office/drawing/2014/main" id="{E9CC3096-6BD2-4CEE-B0B1-799CDB073FF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90" name="20 CuadroTexto">
          <a:extLst>
            <a:ext uri="{FF2B5EF4-FFF2-40B4-BE49-F238E27FC236}">
              <a16:creationId xmlns="" xmlns:a16="http://schemas.microsoft.com/office/drawing/2014/main" id="{2B079A11-E7C4-483B-909E-329D2F6343C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91" name="21 CuadroTexto">
          <a:extLst>
            <a:ext uri="{FF2B5EF4-FFF2-40B4-BE49-F238E27FC236}">
              <a16:creationId xmlns="" xmlns:a16="http://schemas.microsoft.com/office/drawing/2014/main" id="{C74CB72E-E2BB-484D-BA63-5C884FE28FF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92" name="22 CuadroTexto">
          <a:extLst>
            <a:ext uri="{FF2B5EF4-FFF2-40B4-BE49-F238E27FC236}">
              <a16:creationId xmlns="" xmlns:a16="http://schemas.microsoft.com/office/drawing/2014/main" id="{C7C657A1-D189-4379-9DE2-73D30069A30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93" name="23 CuadroTexto">
          <a:extLst>
            <a:ext uri="{FF2B5EF4-FFF2-40B4-BE49-F238E27FC236}">
              <a16:creationId xmlns="" xmlns:a16="http://schemas.microsoft.com/office/drawing/2014/main" id="{E7C96D83-4074-4ABC-A7F2-562AAA2FACA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94" name="24 CuadroTexto">
          <a:extLst>
            <a:ext uri="{FF2B5EF4-FFF2-40B4-BE49-F238E27FC236}">
              <a16:creationId xmlns="" xmlns:a16="http://schemas.microsoft.com/office/drawing/2014/main" id="{212DE60C-EBB8-429D-951A-8211EE9BDDB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95" name="25 CuadroTexto">
          <a:extLst>
            <a:ext uri="{FF2B5EF4-FFF2-40B4-BE49-F238E27FC236}">
              <a16:creationId xmlns="" xmlns:a16="http://schemas.microsoft.com/office/drawing/2014/main" id="{C602E29E-2A86-4925-807D-2D235DF8329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96" name="26 CuadroTexto">
          <a:extLst>
            <a:ext uri="{FF2B5EF4-FFF2-40B4-BE49-F238E27FC236}">
              <a16:creationId xmlns="" xmlns:a16="http://schemas.microsoft.com/office/drawing/2014/main" id="{E19210DC-3460-41E3-8D4D-CACFBE7EDAA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97" name="27 CuadroTexto">
          <a:extLst>
            <a:ext uri="{FF2B5EF4-FFF2-40B4-BE49-F238E27FC236}">
              <a16:creationId xmlns="" xmlns:a16="http://schemas.microsoft.com/office/drawing/2014/main" id="{CAABEB90-3E6C-4426-A362-BDFA3CD6651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98" name="28 CuadroTexto">
          <a:extLst>
            <a:ext uri="{FF2B5EF4-FFF2-40B4-BE49-F238E27FC236}">
              <a16:creationId xmlns="" xmlns:a16="http://schemas.microsoft.com/office/drawing/2014/main" id="{26C3CB8C-BA62-4502-856C-7DA5A22D922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899" name="29 CuadroTexto">
          <a:extLst>
            <a:ext uri="{FF2B5EF4-FFF2-40B4-BE49-F238E27FC236}">
              <a16:creationId xmlns="" xmlns:a16="http://schemas.microsoft.com/office/drawing/2014/main" id="{52485293-D040-42C0-B2E0-77D5931D50C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00" name="30 CuadroTexto">
          <a:extLst>
            <a:ext uri="{FF2B5EF4-FFF2-40B4-BE49-F238E27FC236}">
              <a16:creationId xmlns="" xmlns:a16="http://schemas.microsoft.com/office/drawing/2014/main" id="{0BFA8BFB-D3FE-4E9C-83A1-D65DE0897DF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01" name="31 CuadroTexto">
          <a:extLst>
            <a:ext uri="{FF2B5EF4-FFF2-40B4-BE49-F238E27FC236}">
              <a16:creationId xmlns="" xmlns:a16="http://schemas.microsoft.com/office/drawing/2014/main" id="{28DB38DD-B8A5-4D6F-AB3C-D27A680F3EA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02" name="32 CuadroTexto">
          <a:extLst>
            <a:ext uri="{FF2B5EF4-FFF2-40B4-BE49-F238E27FC236}">
              <a16:creationId xmlns="" xmlns:a16="http://schemas.microsoft.com/office/drawing/2014/main" id="{61A5B2A4-DF85-40DA-A266-B43AA77001E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03" name="33 CuadroTexto">
          <a:extLst>
            <a:ext uri="{FF2B5EF4-FFF2-40B4-BE49-F238E27FC236}">
              <a16:creationId xmlns="" xmlns:a16="http://schemas.microsoft.com/office/drawing/2014/main" id="{160F21B7-92D4-4906-A3DE-6676D464F06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04" name="34 CuadroTexto">
          <a:extLst>
            <a:ext uri="{FF2B5EF4-FFF2-40B4-BE49-F238E27FC236}">
              <a16:creationId xmlns="" xmlns:a16="http://schemas.microsoft.com/office/drawing/2014/main" id="{E2314CC8-3282-4EA6-9590-8A894EC2D65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05" name="35 CuadroTexto">
          <a:extLst>
            <a:ext uri="{FF2B5EF4-FFF2-40B4-BE49-F238E27FC236}">
              <a16:creationId xmlns="" xmlns:a16="http://schemas.microsoft.com/office/drawing/2014/main" id="{ED334D69-7763-451D-8665-D19D6442DB8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06" name="36 CuadroTexto">
          <a:extLst>
            <a:ext uri="{FF2B5EF4-FFF2-40B4-BE49-F238E27FC236}">
              <a16:creationId xmlns="" xmlns:a16="http://schemas.microsoft.com/office/drawing/2014/main" id="{2DC452E8-0CE1-4F0E-BB1E-0A65B421B98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07" name="37 CuadroTexto">
          <a:extLst>
            <a:ext uri="{FF2B5EF4-FFF2-40B4-BE49-F238E27FC236}">
              <a16:creationId xmlns="" xmlns:a16="http://schemas.microsoft.com/office/drawing/2014/main" id="{CFCBBB4B-8A35-4189-B694-8D155E74D1D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08" name="38 CuadroTexto">
          <a:extLst>
            <a:ext uri="{FF2B5EF4-FFF2-40B4-BE49-F238E27FC236}">
              <a16:creationId xmlns="" xmlns:a16="http://schemas.microsoft.com/office/drawing/2014/main" id="{701F1786-2144-48EE-8122-F3F93EBFD49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09" name="39 CuadroTexto">
          <a:extLst>
            <a:ext uri="{FF2B5EF4-FFF2-40B4-BE49-F238E27FC236}">
              <a16:creationId xmlns="" xmlns:a16="http://schemas.microsoft.com/office/drawing/2014/main" id="{54FBE2A4-DF51-4157-AF7C-ABE6C579DFB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10" name="40 CuadroTexto">
          <a:extLst>
            <a:ext uri="{FF2B5EF4-FFF2-40B4-BE49-F238E27FC236}">
              <a16:creationId xmlns="" xmlns:a16="http://schemas.microsoft.com/office/drawing/2014/main" id="{FC7ECEFC-D4E0-48ED-917B-C67FF73B8D2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11" name="41 CuadroTexto">
          <a:extLst>
            <a:ext uri="{FF2B5EF4-FFF2-40B4-BE49-F238E27FC236}">
              <a16:creationId xmlns="" xmlns:a16="http://schemas.microsoft.com/office/drawing/2014/main" id="{9794410B-A4B0-413A-938A-AF8A59DD867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12" name="42 CuadroTexto">
          <a:extLst>
            <a:ext uri="{FF2B5EF4-FFF2-40B4-BE49-F238E27FC236}">
              <a16:creationId xmlns="" xmlns:a16="http://schemas.microsoft.com/office/drawing/2014/main" id="{884CF69E-5AF4-4D60-A0B9-A2ED624EEBF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13" name="43 CuadroTexto">
          <a:extLst>
            <a:ext uri="{FF2B5EF4-FFF2-40B4-BE49-F238E27FC236}">
              <a16:creationId xmlns="" xmlns:a16="http://schemas.microsoft.com/office/drawing/2014/main" id="{07D56444-55BF-4AAF-B9C6-9B7055AFF2D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14" name="44 CuadroTexto">
          <a:extLst>
            <a:ext uri="{FF2B5EF4-FFF2-40B4-BE49-F238E27FC236}">
              <a16:creationId xmlns="" xmlns:a16="http://schemas.microsoft.com/office/drawing/2014/main" id="{0D8C6FFF-8378-4704-B531-750EF8C3917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15" name="45 CuadroTexto">
          <a:extLst>
            <a:ext uri="{FF2B5EF4-FFF2-40B4-BE49-F238E27FC236}">
              <a16:creationId xmlns="" xmlns:a16="http://schemas.microsoft.com/office/drawing/2014/main" id="{A52FFBBB-3959-43EC-8C65-DFAA1F1654C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16" name="46 CuadroTexto">
          <a:extLst>
            <a:ext uri="{FF2B5EF4-FFF2-40B4-BE49-F238E27FC236}">
              <a16:creationId xmlns="" xmlns:a16="http://schemas.microsoft.com/office/drawing/2014/main" id="{3A7826FB-9788-412D-8B83-DFDADD2C464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17" name="47 CuadroTexto">
          <a:extLst>
            <a:ext uri="{FF2B5EF4-FFF2-40B4-BE49-F238E27FC236}">
              <a16:creationId xmlns="" xmlns:a16="http://schemas.microsoft.com/office/drawing/2014/main" id="{692A3982-BBC1-454C-9932-72845FC395B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18" name="48 CuadroTexto">
          <a:extLst>
            <a:ext uri="{FF2B5EF4-FFF2-40B4-BE49-F238E27FC236}">
              <a16:creationId xmlns="" xmlns:a16="http://schemas.microsoft.com/office/drawing/2014/main" id="{CF3DD45E-7DA3-4BAF-B4C6-FA6F90C6459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19" name="49 CuadroTexto">
          <a:extLst>
            <a:ext uri="{FF2B5EF4-FFF2-40B4-BE49-F238E27FC236}">
              <a16:creationId xmlns="" xmlns:a16="http://schemas.microsoft.com/office/drawing/2014/main" id="{B4A0EF13-4A13-4577-81BE-B186B3EB0C6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20" name="50 CuadroTexto">
          <a:extLst>
            <a:ext uri="{FF2B5EF4-FFF2-40B4-BE49-F238E27FC236}">
              <a16:creationId xmlns="" xmlns:a16="http://schemas.microsoft.com/office/drawing/2014/main" id="{917CB267-F09D-451E-B976-F3CBB7D1768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21" name="51 CuadroTexto">
          <a:extLst>
            <a:ext uri="{FF2B5EF4-FFF2-40B4-BE49-F238E27FC236}">
              <a16:creationId xmlns="" xmlns:a16="http://schemas.microsoft.com/office/drawing/2014/main" id="{8F434CC1-5838-402F-9675-5E566E82EDD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22" name="52 CuadroTexto">
          <a:extLst>
            <a:ext uri="{FF2B5EF4-FFF2-40B4-BE49-F238E27FC236}">
              <a16:creationId xmlns="" xmlns:a16="http://schemas.microsoft.com/office/drawing/2014/main" id="{D7770420-383F-4639-8C4A-45ECF07459A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23" name="53 CuadroTexto">
          <a:extLst>
            <a:ext uri="{FF2B5EF4-FFF2-40B4-BE49-F238E27FC236}">
              <a16:creationId xmlns="" xmlns:a16="http://schemas.microsoft.com/office/drawing/2014/main" id="{16331384-78BB-4103-96E3-7B568327FFD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24" name="54 CuadroTexto">
          <a:extLst>
            <a:ext uri="{FF2B5EF4-FFF2-40B4-BE49-F238E27FC236}">
              <a16:creationId xmlns="" xmlns:a16="http://schemas.microsoft.com/office/drawing/2014/main" id="{07AD67E1-BEA9-4122-A1DA-B07D3E2574E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25" name="55 CuadroTexto">
          <a:extLst>
            <a:ext uri="{FF2B5EF4-FFF2-40B4-BE49-F238E27FC236}">
              <a16:creationId xmlns="" xmlns:a16="http://schemas.microsoft.com/office/drawing/2014/main" id="{D3B25723-EBD7-4FEB-89F0-CAC0ACD7C5E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26" name="56 CuadroTexto">
          <a:extLst>
            <a:ext uri="{FF2B5EF4-FFF2-40B4-BE49-F238E27FC236}">
              <a16:creationId xmlns="" xmlns:a16="http://schemas.microsoft.com/office/drawing/2014/main" id="{95A7F3D9-B77C-4620-B5B6-0068902B1D5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27" name="57 CuadroTexto">
          <a:extLst>
            <a:ext uri="{FF2B5EF4-FFF2-40B4-BE49-F238E27FC236}">
              <a16:creationId xmlns="" xmlns:a16="http://schemas.microsoft.com/office/drawing/2014/main" id="{08A86240-CCE2-43E2-B726-66B1F324866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28" name="58 CuadroTexto">
          <a:extLst>
            <a:ext uri="{FF2B5EF4-FFF2-40B4-BE49-F238E27FC236}">
              <a16:creationId xmlns="" xmlns:a16="http://schemas.microsoft.com/office/drawing/2014/main" id="{56670F32-5C86-45DB-B51E-FECFCA9D78A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29" name="59 CuadroTexto">
          <a:extLst>
            <a:ext uri="{FF2B5EF4-FFF2-40B4-BE49-F238E27FC236}">
              <a16:creationId xmlns="" xmlns:a16="http://schemas.microsoft.com/office/drawing/2014/main" id="{C290C134-0DB6-4F87-AD9D-70FCDCB02DB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30" name="60 CuadroTexto">
          <a:extLst>
            <a:ext uri="{FF2B5EF4-FFF2-40B4-BE49-F238E27FC236}">
              <a16:creationId xmlns="" xmlns:a16="http://schemas.microsoft.com/office/drawing/2014/main" id="{86FCEFDD-9382-4C55-BE07-1C94A393FDA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31" name="61 CuadroTexto">
          <a:extLst>
            <a:ext uri="{FF2B5EF4-FFF2-40B4-BE49-F238E27FC236}">
              <a16:creationId xmlns="" xmlns:a16="http://schemas.microsoft.com/office/drawing/2014/main" id="{4B84AAC0-97A7-4B9A-8EFE-DA6EDF6C743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32" name="62 CuadroTexto">
          <a:extLst>
            <a:ext uri="{FF2B5EF4-FFF2-40B4-BE49-F238E27FC236}">
              <a16:creationId xmlns="" xmlns:a16="http://schemas.microsoft.com/office/drawing/2014/main" id="{9680FE09-D4B9-4FFB-9983-7AAEB6D51BA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33" name="63 CuadroTexto">
          <a:extLst>
            <a:ext uri="{FF2B5EF4-FFF2-40B4-BE49-F238E27FC236}">
              <a16:creationId xmlns="" xmlns:a16="http://schemas.microsoft.com/office/drawing/2014/main" id="{D4FFF328-082F-4CF3-9E65-01B4A949987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34" name="64 CuadroTexto">
          <a:extLst>
            <a:ext uri="{FF2B5EF4-FFF2-40B4-BE49-F238E27FC236}">
              <a16:creationId xmlns="" xmlns:a16="http://schemas.microsoft.com/office/drawing/2014/main" id="{6DA441FE-B774-478F-865B-4BC1EF6BB58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35" name="65 CuadroTexto">
          <a:extLst>
            <a:ext uri="{FF2B5EF4-FFF2-40B4-BE49-F238E27FC236}">
              <a16:creationId xmlns="" xmlns:a16="http://schemas.microsoft.com/office/drawing/2014/main" id="{E733112A-BE59-4655-BD17-013D2878753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36" name="66 CuadroTexto">
          <a:extLst>
            <a:ext uri="{FF2B5EF4-FFF2-40B4-BE49-F238E27FC236}">
              <a16:creationId xmlns="" xmlns:a16="http://schemas.microsoft.com/office/drawing/2014/main" id="{E7785BED-28C6-4FDD-946C-FD9E85965B7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37" name="67 CuadroTexto">
          <a:extLst>
            <a:ext uri="{FF2B5EF4-FFF2-40B4-BE49-F238E27FC236}">
              <a16:creationId xmlns="" xmlns:a16="http://schemas.microsoft.com/office/drawing/2014/main" id="{F6A99000-F580-4D8D-B39C-762EC6C2DF4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38" name="68 CuadroTexto">
          <a:extLst>
            <a:ext uri="{FF2B5EF4-FFF2-40B4-BE49-F238E27FC236}">
              <a16:creationId xmlns="" xmlns:a16="http://schemas.microsoft.com/office/drawing/2014/main" id="{ADEB5394-029E-4D00-B53B-6EE18146708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39" name="69 CuadroTexto">
          <a:extLst>
            <a:ext uri="{FF2B5EF4-FFF2-40B4-BE49-F238E27FC236}">
              <a16:creationId xmlns="" xmlns:a16="http://schemas.microsoft.com/office/drawing/2014/main" id="{C086CE36-F084-425C-B508-2DC7BE95E77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40" name="70 CuadroTexto">
          <a:extLst>
            <a:ext uri="{FF2B5EF4-FFF2-40B4-BE49-F238E27FC236}">
              <a16:creationId xmlns="" xmlns:a16="http://schemas.microsoft.com/office/drawing/2014/main" id="{6D0C8460-4312-4939-8D6D-7845FD76256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41" name="71 CuadroTexto">
          <a:extLst>
            <a:ext uri="{FF2B5EF4-FFF2-40B4-BE49-F238E27FC236}">
              <a16:creationId xmlns="" xmlns:a16="http://schemas.microsoft.com/office/drawing/2014/main" id="{E472CB67-F741-4255-BB56-94EBE650D12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42" name="72 CuadroTexto">
          <a:extLst>
            <a:ext uri="{FF2B5EF4-FFF2-40B4-BE49-F238E27FC236}">
              <a16:creationId xmlns="" xmlns:a16="http://schemas.microsoft.com/office/drawing/2014/main" id="{8A32271E-7764-462E-A544-BF2A23B6477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43" name="73 CuadroTexto">
          <a:extLst>
            <a:ext uri="{FF2B5EF4-FFF2-40B4-BE49-F238E27FC236}">
              <a16:creationId xmlns="" xmlns:a16="http://schemas.microsoft.com/office/drawing/2014/main" id="{F6CCA39A-91E6-4E5C-ADA9-239423F63E8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44" name="74 CuadroTexto">
          <a:extLst>
            <a:ext uri="{FF2B5EF4-FFF2-40B4-BE49-F238E27FC236}">
              <a16:creationId xmlns="" xmlns:a16="http://schemas.microsoft.com/office/drawing/2014/main" id="{F507B08E-6C65-4900-93DC-527A279A5E0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120</xdr:row>
      <xdr:rowOff>0</xdr:rowOff>
    </xdr:from>
    <xdr:ext cx="184731" cy="264560"/>
    <xdr:sp macro="" textlink="">
      <xdr:nvSpPr>
        <xdr:cNvPr id="3945" name="75 CuadroTexto">
          <a:extLst>
            <a:ext uri="{FF2B5EF4-FFF2-40B4-BE49-F238E27FC236}">
              <a16:creationId xmlns="" xmlns:a16="http://schemas.microsoft.com/office/drawing/2014/main" id="{74B5A78F-21D1-4708-8F25-881F2680086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46" name="3 CuadroTexto">
          <a:extLst>
            <a:ext uri="{FF2B5EF4-FFF2-40B4-BE49-F238E27FC236}">
              <a16:creationId xmlns="" xmlns:a16="http://schemas.microsoft.com/office/drawing/2014/main" id="{96BF4230-CFE1-4497-AFA0-B3690D67E75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47" name="4 CuadroTexto">
          <a:extLst>
            <a:ext uri="{FF2B5EF4-FFF2-40B4-BE49-F238E27FC236}">
              <a16:creationId xmlns="" xmlns:a16="http://schemas.microsoft.com/office/drawing/2014/main" id="{E6D25C25-EA1E-447A-9521-534F78DD8F8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48" name="5 CuadroTexto">
          <a:extLst>
            <a:ext uri="{FF2B5EF4-FFF2-40B4-BE49-F238E27FC236}">
              <a16:creationId xmlns="" xmlns:a16="http://schemas.microsoft.com/office/drawing/2014/main" id="{111412EB-4D24-4DB3-A789-83ACCF24D9B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49" name="6 CuadroTexto">
          <a:extLst>
            <a:ext uri="{FF2B5EF4-FFF2-40B4-BE49-F238E27FC236}">
              <a16:creationId xmlns="" xmlns:a16="http://schemas.microsoft.com/office/drawing/2014/main" id="{3BAED1BE-C450-4042-92E3-444147D1435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50" name="7 CuadroTexto">
          <a:extLst>
            <a:ext uri="{FF2B5EF4-FFF2-40B4-BE49-F238E27FC236}">
              <a16:creationId xmlns="" xmlns:a16="http://schemas.microsoft.com/office/drawing/2014/main" id="{01E75B59-A3C1-4118-9C32-755E3F2ACA4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51" name="8 CuadroTexto">
          <a:extLst>
            <a:ext uri="{FF2B5EF4-FFF2-40B4-BE49-F238E27FC236}">
              <a16:creationId xmlns="" xmlns:a16="http://schemas.microsoft.com/office/drawing/2014/main" id="{16D14C38-7F3F-49CD-812D-215DBA3F553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52" name="9 CuadroTexto">
          <a:extLst>
            <a:ext uri="{FF2B5EF4-FFF2-40B4-BE49-F238E27FC236}">
              <a16:creationId xmlns="" xmlns:a16="http://schemas.microsoft.com/office/drawing/2014/main" id="{0C9A84E1-35BC-4A67-A2CD-F7FAE499333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53" name="10 CuadroTexto">
          <a:extLst>
            <a:ext uri="{FF2B5EF4-FFF2-40B4-BE49-F238E27FC236}">
              <a16:creationId xmlns="" xmlns:a16="http://schemas.microsoft.com/office/drawing/2014/main" id="{13A8E213-9D15-406F-A295-1B612AC9443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54" name="11 CuadroTexto">
          <a:extLst>
            <a:ext uri="{FF2B5EF4-FFF2-40B4-BE49-F238E27FC236}">
              <a16:creationId xmlns="" xmlns:a16="http://schemas.microsoft.com/office/drawing/2014/main" id="{421CB43E-D222-4E56-ADA4-7063C8A730A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55" name="12 CuadroTexto">
          <a:extLst>
            <a:ext uri="{FF2B5EF4-FFF2-40B4-BE49-F238E27FC236}">
              <a16:creationId xmlns="" xmlns:a16="http://schemas.microsoft.com/office/drawing/2014/main" id="{5A80A2E1-DF87-418E-A580-C05444C8082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56" name="13 CuadroTexto">
          <a:extLst>
            <a:ext uri="{FF2B5EF4-FFF2-40B4-BE49-F238E27FC236}">
              <a16:creationId xmlns="" xmlns:a16="http://schemas.microsoft.com/office/drawing/2014/main" id="{D48155CB-16DF-4B15-B017-ADA44E186AF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57" name="14 CuadroTexto">
          <a:extLst>
            <a:ext uri="{FF2B5EF4-FFF2-40B4-BE49-F238E27FC236}">
              <a16:creationId xmlns="" xmlns:a16="http://schemas.microsoft.com/office/drawing/2014/main" id="{AB941FB5-E57C-4F2B-9697-A2B26E77CA8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58" name="15 CuadroTexto">
          <a:extLst>
            <a:ext uri="{FF2B5EF4-FFF2-40B4-BE49-F238E27FC236}">
              <a16:creationId xmlns="" xmlns:a16="http://schemas.microsoft.com/office/drawing/2014/main" id="{ED60E471-D9FF-4AAA-B2DE-AF25A7ADD5F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59" name="16 CuadroTexto">
          <a:extLst>
            <a:ext uri="{FF2B5EF4-FFF2-40B4-BE49-F238E27FC236}">
              <a16:creationId xmlns="" xmlns:a16="http://schemas.microsoft.com/office/drawing/2014/main" id="{50B95462-4163-4E25-86A4-A8E302AB029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60" name="17 CuadroTexto">
          <a:extLst>
            <a:ext uri="{FF2B5EF4-FFF2-40B4-BE49-F238E27FC236}">
              <a16:creationId xmlns="" xmlns:a16="http://schemas.microsoft.com/office/drawing/2014/main" id="{ABD0BDD6-6FD5-441A-B48D-1E595CB9410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61" name="18 CuadroTexto">
          <a:extLst>
            <a:ext uri="{FF2B5EF4-FFF2-40B4-BE49-F238E27FC236}">
              <a16:creationId xmlns="" xmlns:a16="http://schemas.microsoft.com/office/drawing/2014/main" id="{54C90ADA-5FCA-4332-A0D0-3A0D7AD9DC4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62" name="19 CuadroTexto">
          <a:extLst>
            <a:ext uri="{FF2B5EF4-FFF2-40B4-BE49-F238E27FC236}">
              <a16:creationId xmlns="" xmlns:a16="http://schemas.microsoft.com/office/drawing/2014/main" id="{3B398AC3-9489-489F-BFBF-A0994E21BA3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63" name="20 CuadroTexto">
          <a:extLst>
            <a:ext uri="{FF2B5EF4-FFF2-40B4-BE49-F238E27FC236}">
              <a16:creationId xmlns="" xmlns:a16="http://schemas.microsoft.com/office/drawing/2014/main" id="{F53D47FF-D77B-42B7-974D-8609CD57C4B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64" name="21 CuadroTexto">
          <a:extLst>
            <a:ext uri="{FF2B5EF4-FFF2-40B4-BE49-F238E27FC236}">
              <a16:creationId xmlns="" xmlns:a16="http://schemas.microsoft.com/office/drawing/2014/main" id="{2FBAAC5D-A0C3-4E3F-A09A-B19AB7CD928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65" name="22 CuadroTexto">
          <a:extLst>
            <a:ext uri="{FF2B5EF4-FFF2-40B4-BE49-F238E27FC236}">
              <a16:creationId xmlns="" xmlns:a16="http://schemas.microsoft.com/office/drawing/2014/main" id="{8960C9B0-EEB6-4710-B662-7E00A6A93F9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66" name="23 CuadroTexto">
          <a:extLst>
            <a:ext uri="{FF2B5EF4-FFF2-40B4-BE49-F238E27FC236}">
              <a16:creationId xmlns="" xmlns:a16="http://schemas.microsoft.com/office/drawing/2014/main" id="{16C652F5-8FB7-446D-9161-373332A761F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67" name="24 CuadroTexto">
          <a:extLst>
            <a:ext uri="{FF2B5EF4-FFF2-40B4-BE49-F238E27FC236}">
              <a16:creationId xmlns="" xmlns:a16="http://schemas.microsoft.com/office/drawing/2014/main" id="{1E27515A-8756-4708-9AC3-54F8EBEC562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68" name="25 CuadroTexto">
          <a:extLst>
            <a:ext uri="{FF2B5EF4-FFF2-40B4-BE49-F238E27FC236}">
              <a16:creationId xmlns="" xmlns:a16="http://schemas.microsoft.com/office/drawing/2014/main" id="{0CAD2807-3EAD-4225-937C-A168467944B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69" name="26 CuadroTexto">
          <a:extLst>
            <a:ext uri="{FF2B5EF4-FFF2-40B4-BE49-F238E27FC236}">
              <a16:creationId xmlns="" xmlns:a16="http://schemas.microsoft.com/office/drawing/2014/main" id="{DEC826F0-4DB1-4BC9-A033-7B682A8CC41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70" name="27 CuadroTexto">
          <a:extLst>
            <a:ext uri="{FF2B5EF4-FFF2-40B4-BE49-F238E27FC236}">
              <a16:creationId xmlns="" xmlns:a16="http://schemas.microsoft.com/office/drawing/2014/main" id="{ADF0C9C9-2054-4A1F-A0DA-9B3F76A64D4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71" name="28 CuadroTexto">
          <a:extLst>
            <a:ext uri="{FF2B5EF4-FFF2-40B4-BE49-F238E27FC236}">
              <a16:creationId xmlns="" xmlns:a16="http://schemas.microsoft.com/office/drawing/2014/main" id="{A81B97B1-B955-4B0D-BD02-BFB02EF90C4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72" name="29 CuadroTexto">
          <a:extLst>
            <a:ext uri="{FF2B5EF4-FFF2-40B4-BE49-F238E27FC236}">
              <a16:creationId xmlns="" xmlns:a16="http://schemas.microsoft.com/office/drawing/2014/main" id="{C9E08914-B05D-4F78-ABA5-009BEF63A4D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73" name="30 CuadroTexto">
          <a:extLst>
            <a:ext uri="{FF2B5EF4-FFF2-40B4-BE49-F238E27FC236}">
              <a16:creationId xmlns="" xmlns:a16="http://schemas.microsoft.com/office/drawing/2014/main" id="{2AB1C521-D3E4-4796-B36E-82D86E29F6F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74" name="31 CuadroTexto">
          <a:extLst>
            <a:ext uri="{FF2B5EF4-FFF2-40B4-BE49-F238E27FC236}">
              <a16:creationId xmlns="" xmlns:a16="http://schemas.microsoft.com/office/drawing/2014/main" id="{2FBBB696-2DE5-407F-A3B7-3C234ADCFC4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75" name="32 CuadroTexto">
          <a:extLst>
            <a:ext uri="{FF2B5EF4-FFF2-40B4-BE49-F238E27FC236}">
              <a16:creationId xmlns="" xmlns:a16="http://schemas.microsoft.com/office/drawing/2014/main" id="{A819683A-C899-4D2F-ACB8-2A0E0A36EED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76" name="33 CuadroTexto">
          <a:extLst>
            <a:ext uri="{FF2B5EF4-FFF2-40B4-BE49-F238E27FC236}">
              <a16:creationId xmlns="" xmlns:a16="http://schemas.microsoft.com/office/drawing/2014/main" id="{BD97D2A8-F9C8-40FA-9C7A-B3399A740DB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77" name="34 CuadroTexto">
          <a:extLst>
            <a:ext uri="{FF2B5EF4-FFF2-40B4-BE49-F238E27FC236}">
              <a16:creationId xmlns="" xmlns:a16="http://schemas.microsoft.com/office/drawing/2014/main" id="{15D181CE-3A40-46EB-9BC7-3F2F96CC690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78" name="35 CuadroTexto">
          <a:extLst>
            <a:ext uri="{FF2B5EF4-FFF2-40B4-BE49-F238E27FC236}">
              <a16:creationId xmlns="" xmlns:a16="http://schemas.microsoft.com/office/drawing/2014/main" id="{7123AB2C-F3D3-4F33-8E63-6D4FB8E33B6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79" name="36 CuadroTexto">
          <a:extLst>
            <a:ext uri="{FF2B5EF4-FFF2-40B4-BE49-F238E27FC236}">
              <a16:creationId xmlns="" xmlns:a16="http://schemas.microsoft.com/office/drawing/2014/main" id="{E4F7F101-BD70-470B-9286-5C0009020F1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80" name="37 CuadroTexto">
          <a:extLst>
            <a:ext uri="{FF2B5EF4-FFF2-40B4-BE49-F238E27FC236}">
              <a16:creationId xmlns="" xmlns:a16="http://schemas.microsoft.com/office/drawing/2014/main" id="{4C4B593E-9A4D-440D-955C-E1670EFD3DC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81" name="38 CuadroTexto">
          <a:extLst>
            <a:ext uri="{FF2B5EF4-FFF2-40B4-BE49-F238E27FC236}">
              <a16:creationId xmlns="" xmlns:a16="http://schemas.microsoft.com/office/drawing/2014/main" id="{893AA22E-B92D-485D-ADA5-1FC8751B595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82" name="39 CuadroTexto">
          <a:extLst>
            <a:ext uri="{FF2B5EF4-FFF2-40B4-BE49-F238E27FC236}">
              <a16:creationId xmlns="" xmlns:a16="http://schemas.microsoft.com/office/drawing/2014/main" id="{3B0961F3-62A1-4D7F-9F67-225676AEB6B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83" name="40 CuadroTexto">
          <a:extLst>
            <a:ext uri="{FF2B5EF4-FFF2-40B4-BE49-F238E27FC236}">
              <a16:creationId xmlns="" xmlns:a16="http://schemas.microsoft.com/office/drawing/2014/main" id="{6F1E0D58-0149-4996-BB9A-1AB3791F3D8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84" name="41 CuadroTexto">
          <a:extLst>
            <a:ext uri="{FF2B5EF4-FFF2-40B4-BE49-F238E27FC236}">
              <a16:creationId xmlns="" xmlns:a16="http://schemas.microsoft.com/office/drawing/2014/main" id="{3AA45096-0807-4217-B3B4-56CE5C2E49E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85" name="42 CuadroTexto">
          <a:extLst>
            <a:ext uri="{FF2B5EF4-FFF2-40B4-BE49-F238E27FC236}">
              <a16:creationId xmlns="" xmlns:a16="http://schemas.microsoft.com/office/drawing/2014/main" id="{06A714AB-405A-42E5-BADF-31EDAC3025D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86" name="43 CuadroTexto">
          <a:extLst>
            <a:ext uri="{FF2B5EF4-FFF2-40B4-BE49-F238E27FC236}">
              <a16:creationId xmlns="" xmlns:a16="http://schemas.microsoft.com/office/drawing/2014/main" id="{BC5BC2C0-8E66-4D55-BDAB-7C3D90C081A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87" name="44 CuadroTexto">
          <a:extLst>
            <a:ext uri="{FF2B5EF4-FFF2-40B4-BE49-F238E27FC236}">
              <a16:creationId xmlns="" xmlns:a16="http://schemas.microsoft.com/office/drawing/2014/main" id="{6F1139E0-938E-478A-BD9C-8BE84D26DE4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88" name="45 CuadroTexto">
          <a:extLst>
            <a:ext uri="{FF2B5EF4-FFF2-40B4-BE49-F238E27FC236}">
              <a16:creationId xmlns="" xmlns:a16="http://schemas.microsoft.com/office/drawing/2014/main" id="{D4EA81AC-C2EC-4E4B-8639-4CC719ACBE0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89" name="46 CuadroTexto">
          <a:extLst>
            <a:ext uri="{FF2B5EF4-FFF2-40B4-BE49-F238E27FC236}">
              <a16:creationId xmlns="" xmlns:a16="http://schemas.microsoft.com/office/drawing/2014/main" id="{3E2075DE-7EA3-4FC8-A8D2-6AB93064FB7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90" name="47 CuadroTexto">
          <a:extLst>
            <a:ext uri="{FF2B5EF4-FFF2-40B4-BE49-F238E27FC236}">
              <a16:creationId xmlns="" xmlns:a16="http://schemas.microsoft.com/office/drawing/2014/main" id="{222B79A4-CDE6-4803-81A5-0839C13ED9A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91" name="48 CuadroTexto">
          <a:extLst>
            <a:ext uri="{FF2B5EF4-FFF2-40B4-BE49-F238E27FC236}">
              <a16:creationId xmlns="" xmlns:a16="http://schemas.microsoft.com/office/drawing/2014/main" id="{CFC3A8EA-0653-412E-AA24-BD3BE88A187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92" name="49 CuadroTexto">
          <a:extLst>
            <a:ext uri="{FF2B5EF4-FFF2-40B4-BE49-F238E27FC236}">
              <a16:creationId xmlns="" xmlns:a16="http://schemas.microsoft.com/office/drawing/2014/main" id="{0C3443CE-0ECE-40E5-BBD7-18989BBE808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93" name="50 CuadroTexto">
          <a:extLst>
            <a:ext uri="{FF2B5EF4-FFF2-40B4-BE49-F238E27FC236}">
              <a16:creationId xmlns="" xmlns:a16="http://schemas.microsoft.com/office/drawing/2014/main" id="{C7E14A48-F99E-4468-A3C4-8D03FC8E0E7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94" name="51 CuadroTexto">
          <a:extLst>
            <a:ext uri="{FF2B5EF4-FFF2-40B4-BE49-F238E27FC236}">
              <a16:creationId xmlns="" xmlns:a16="http://schemas.microsoft.com/office/drawing/2014/main" id="{00061A29-F597-47F1-AE54-8768DC0BD42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95" name="52 CuadroTexto">
          <a:extLst>
            <a:ext uri="{FF2B5EF4-FFF2-40B4-BE49-F238E27FC236}">
              <a16:creationId xmlns="" xmlns:a16="http://schemas.microsoft.com/office/drawing/2014/main" id="{83B38EB9-FDA4-4987-A5D0-9CFC578B16B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96" name="53 CuadroTexto">
          <a:extLst>
            <a:ext uri="{FF2B5EF4-FFF2-40B4-BE49-F238E27FC236}">
              <a16:creationId xmlns="" xmlns:a16="http://schemas.microsoft.com/office/drawing/2014/main" id="{5D6E777E-EC16-4D03-AE8C-773276C3B1A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97" name="54 CuadroTexto">
          <a:extLst>
            <a:ext uri="{FF2B5EF4-FFF2-40B4-BE49-F238E27FC236}">
              <a16:creationId xmlns="" xmlns:a16="http://schemas.microsoft.com/office/drawing/2014/main" id="{C07D4FF4-4EA0-4014-9D7F-20FBE45C0EF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98" name="55 CuadroTexto">
          <a:extLst>
            <a:ext uri="{FF2B5EF4-FFF2-40B4-BE49-F238E27FC236}">
              <a16:creationId xmlns="" xmlns:a16="http://schemas.microsoft.com/office/drawing/2014/main" id="{BD75059F-D05F-4BDB-A406-EE31DA13B47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3999" name="56 CuadroTexto">
          <a:extLst>
            <a:ext uri="{FF2B5EF4-FFF2-40B4-BE49-F238E27FC236}">
              <a16:creationId xmlns="" xmlns:a16="http://schemas.microsoft.com/office/drawing/2014/main" id="{199203E8-47EE-4205-AE95-B708C72F34C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4000" name="57 CuadroTexto">
          <a:extLst>
            <a:ext uri="{FF2B5EF4-FFF2-40B4-BE49-F238E27FC236}">
              <a16:creationId xmlns="" xmlns:a16="http://schemas.microsoft.com/office/drawing/2014/main" id="{869A0FDB-3E48-4D7F-8DFA-69312A095F0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4001" name="58 CuadroTexto">
          <a:extLst>
            <a:ext uri="{FF2B5EF4-FFF2-40B4-BE49-F238E27FC236}">
              <a16:creationId xmlns="" xmlns:a16="http://schemas.microsoft.com/office/drawing/2014/main" id="{6556871C-3D2E-4BD8-B452-019FF5DC745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4002" name="59 CuadroTexto">
          <a:extLst>
            <a:ext uri="{FF2B5EF4-FFF2-40B4-BE49-F238E27FC236}">
              <a16:creationId xmlns="" xmlns:a16="http://schemas.microsoft.com/office/drawing/2014/main" id="{7BA69211-C560-41C4-BC3B-4967D436D3A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4003" name="60 CuadroTexto">
          <a:extLst>
            <a:ext uri="{FF2B5EF4-FFF2-40B4-BE49-F238E27FC236}">
              <a16:creationId xmlns="" xmlns:a16="http://schemas.microsoft.com/office/drawing/2014/main" id="{5C9F5508-9B40-4BCA-A366-90704CF3137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4004" name="61 CuadroTexto">
          <a:extLst>
            <a:ext uri="{FF2B5EF4-FFF2-40B4-BE49-F238E27FC236}">
              <a16:creationId xmlns="" xmlns:a16="http://schemas.microsoft.com/office/drawing/2014/main" id="{EA73E622-9502-4F2B-A239-B4210437CB2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4005" name="62 CuadroTexto">
          <a:extLst>
            <a:ext uri="{FF2B5EF4-FFF2-40B4-BE49-F238E27FC236}">
              <a16:creationId xmlns="" xmlns:a16="http://schemas.microsoft.com/office/drawing/2014/main" id="{A863D270-3949-4176-9B5D-DFD2D58371F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4006" name="63 CuadroTexto">
          <a:extLst>
            <a:ext uri="{FF2B5EF4-FFF2-40B4-BE49-F238E27FC236}">
              <a16:creationId xmlns="" xmlns:a16="http://schemas.microsoft.com/office/drawing/2014/main" id="{914C2294-DDA8-4DEA-80B2-CB793206316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4007" name="64 CuadroTexto">
          <a:extLst>
            <a:ext uri="{FF2B5EF4-FFF2-40B4-BE49-F238E27FC236}">
              <a16:creationId xmlns="" xmlns:a16="http://schemas.microsoft.com/office/drawing/2014/main" id="{D1D31AFF-1389-4D77-B9EE-B6577F14219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4008" name="65 CuadroTexto">
          <a:extLst>
            <a:ext uri="{FF2B5EF4-FFF2-40B4-BE49-F238E27FC236}">
              <a16:creationId xmlns="" xmlns:a16="http://schemas.microsoft.com/office/drawing/2014/main" id="{6C616ED2-7020-43F6-9C35-77B805DD005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4009" name="66 CuadroTexto">
          <a:extLst>
            <a:ext uri="{FF2B5EF4-FFF2-40B4-BE49-F238E27FC236}">
              <a16:creationId xmlns="" xmlns:a16="http://schemas.microsoft.com/office/drawing/2014/main" id="{0362E46D-3B86-4812-ACAA-49234F9C2DE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4010" name="67 CuadroTexto">
          <a:extLst>
            <a:ext uri="{FF2B5EF4-FFF2-40B4-BE49-F238E27FC236}">
              <a16:creationId xmlns="" xmlns:a16="http://schemas.microsoft.com/office/drawing/2014/main" id="{CB826045-6E79-4BF2-AEC9-8C2AAF5AF05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4011" name="68 CuadroTexto">
          <a:extLst>
            <a:ext uri="{FF2B5EF4-FFF2-40B4-BE49-F238E27FC236}">
              <a16:creationId xmlns="" xmlns:a16="http://schemas.microsoft.com/office/drawing/2014/main" id="{295F4D88-54D2-472C-8405-8E533FC7E3B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4012" name="69 CuadroTexto">
          <a:extLst>
            <a:ext uri="{FF2B5EF4-FFF2-40B4-BE49-F238E27FC236}">
              <a16:creationId xmlns="" xmlns:a16="http://schemas.microsoft.com/office/drawing/2014/main" id="{835690D8-8FFD-414C-8FA6-B737C20679A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4013" name="70 CuadroTexto">
          <a:extLst>
            <a:ext uri="{FF2B5EF4-FFF2-40B4-BE49-F238E27FC236}">
              <a16:creationId xmlns="" xmlns:a16="http://schemas.microsoft.com/office/drawing/2014/main" id="{F7D8ADAE-140D-4526-9007-F143223ADF5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4014" name="71 CuadroTexto">
          <a:extLst>
            <a:ext uri="{FF2B5EF4-FFF2-40B4-BE49-F238E27FC236}">
              <a16:creationId xmlns="" xmlns:a16="http://schemas.microsoft.com/office/drawing/2014/main" id="{869E370B-0AC6-441F-8D0B-2BD26281AD4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4015" name="72 CuadroTexto">
          <a:extLst>
            <a:ext uri="{FF2B5EF4-FFF2-40B4-BE49-F238E27FC236}">
              <a16:creationId xmlns="" xmlns:a16="http://schemas.microsoft.com/office/drawing/2014/main" id="{C28FD3E8-1361-4A09-806C-8E8F1231EB5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4016" name="73 CuadroTexto">
          <a:extLst>
            <a:ext uri="{FF2B5EF4-FFF2-40B4-BE49-F238E27FC236}">
              <a16:creationId xmlns="" xmlns:a16="http://schemas.microsoft.com/office/drawing/2014/main" id="{94580EF8-8DBC-4E8F-BF19-5AD375FEFF0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4017" name="74 CuadroTexto">
          <a:extLst>
            <a:ext uri="{FF2B5EF4-FFF2-40B4-BE49-F238E27FC236}">
              <a16:creationId xmlns="" xmlns:a16="http://schemas.microsoft.com/office/drawing/2014/main" id="{37667AE2-5DE7-46C8-A0D2-3502E8566F5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121</xdr:row>
      <xdr:rowOff>0</xdr:rowOff>
    </xdr:from>
    <xdr:ext cx="184731" cy="264560"/>
    <xdr:sp macro="" textlink="">
      <xdr:nvSpPr>
        <xdr:cNvPr id="4018" name="75 CuadroTexto">
          <a:extLst>
            <a:ext uri="{FF2B5EF4-FFF2-40B4-BE49-F238E27FC236}">
              <a16:creationId xmlns="" xmlns:a16="http://schemas.microsoft.com/office/drawing/2014/main" id="{FB65A727-E6C4-4C4A-8EB0-C21C3944564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19" name="3 CuadroTexto">
          <a:extLst>
            <a:ext uri="{FF2B5EF4-FFF2-40B4-BE49-F238E27FC236}">
              <a16:creationId xmlns="" xmlns:a16="http://schemas.microsoft.com/office/drawing/2014/main" id="{CA65E0E4-7C11-4884-B636-2D91BA215B6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20" name="4 CuadroTexto">
          <a:extLst>
            <a:ext uri="{FF2B5EF4-FFF2-40B4-BE49-F238E27FC236}">
              <a16:creationId xmlns="" xmlns:a16="http://schemas.microsoft.com/office/drawing/2014/main" id="{2926A2AD-3E51-4365-9C26-C15FE96619B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21" name="5 CuadroTexto">
          <a:extLst>
            <a:ext uri="{FF2B5EF4-FFF2-40B4-BE49-F238E27FC236}">
              <a16:creationId xmlns="" xmlns:a16="http://schemas.microsoft.com/office/drawing/2014/main" id="{9102063D-E0A0-4630-912D-F69D4E19E1F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22" name="6 CuadroTexto">
          <a:extLst>
            <a:ext uri="{FF2B5EF4-FFF2-40B4-BE49-F238E27FC236}">
              <a16:creationId xmlns="" xmlns:a16="http://schemas.microsoft.com/office/drawing/2014/main" id="{7E115F4B-7796-467D-B8AC-3D443B65B36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23" name="7 CuadroTexto">
          <a:extLst>
            <a:ext uri="{FF2B5EF4-FFF2-40B4-BE49-F238E27FC236}">
              <a16:creationId xmlns="" xmlns:a16="http://schemas.microsoft.com/office/drawing/2014/main" id="{AF789D0E-89C8-4893-A167-97DAE2E2FB4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24" name="8 CuadroTexto">
          <a:extLst>
            <a:ext uri="{FF2B5EF4-FFF2-40B4-BE49-F238E27FC236}">
              <a16:creationId xmlns="" xmlns:a16="http://schemas.microsoft.com/office/drawing/2014/main" id="{822C7A01-69F5-47C8-9346-06F79F19175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25" name="9 CuadroTexto">
          <a:extLst>
            <a:ext uri="{FF2B5EF4-FFF2-40B4-BE49-F238E27FC236}">
              <a16:creationId xmlns="" xmlns:a16="http://schemas.microsoft.com/office/drawing/2014/main" id="{527DFB9C-CB25-4854-8275-75798DEC416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26" name="10 CuadroTexto">
          <a:extLst>
            <a:ext uri="{FF2B5EF4-FFF2-40B4-BE49-F238E27FC236}">
              <a16:creationId xmlns="" xmlns:a16="http://schemas.microsoft.com/office/drawing/2014/main" id="{6087859A-DB30-4D6B-9418-87FF9DB7709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27" name="11 CuadroTexto">
          <a:extLst>
            <a:ext uri="{FF2B5EF4-FFF2-40B4-BE49-F238E27FC236}">
              <a16:creationId xmlns="" xmlns:a16="http://schemas.microsoft.com/office/drawing/2014/main" id="{C4A7C883-FA03-4726-ACE4-CC293DE5D8D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28" name="12 CuadroTexto">
          <a:extLst>
            <a:ext uri="{FF2B5EF4-FFF2-40B4-BE49-F238E27FC236}">
              <a16:creationId xmlns="" xmlns:a16="http://schemas.microsoft.com/office/drawing/2014/main" id="{41D6AEC7-3CDE-4D7A-B0B9-AFDCA3EBD45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29" name="13 CuadroTexto">
          <a:extLst>
            <a:ext uri="{FF2B5EF4-FFF2-40B4-BE49-F238E27FC236}">
              <a16:creationId xmlns="" xmlns:a16="http://schemas.microsoft.com/office/drawing/2014/main" id="{09B57127-F87C-42A3-BD27-D8E4A95D039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30" name="14 CuadroTexto">
          <a:extLst>
            <a:ext uri="{FF2B5EF4-FFF2-40B4-BE49-F238E27FC236}">
              <a16:creationId xmlns="" xmlns:a16="http://schemas.microsoft.com/office/drawing/2014/main" id="{7FAF5065-5532-48C7-AFDA-9AD161581E8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31" name="15 CuadroTexto">
          <a:extLst>
            <a:ext uri="{FF2B5EF4-FFF2-40B4-BE49-F238E27FC236}">
              <a16:creationId xmlns="" xmlns:a16="http://schemas.microsoft.com/office/drawing/2014/main" id="{8D6A4456-FE56-42AC-8CFA-04B6C3C34FB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32" name="16 CuadroTexto">
          <a:extLst>
            <a:ext uri="{FF2B5EF4-FFF2-40B4-BE49-F238E27FC236}">
              <a16:creationId xmlns="" xmlns:a16="http://schemas.microsoft.com/office/drawing/2014/main" id="{2F5A9AA1-20B7-4F7D-911F-69BA9B93043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33" name="17 CuadroTexto">
          <a:extLst>
            <a:ext uri="{FF2B5EF4-FFF2-40B4-BE49-F238E27FC236}">
              <a16:creationId xmlns="" xmlns:a16="http://schemas.microsoft.com/office/drawing/2014/main" id="{0E67C95E-C46A-4F6C-9511-97A4204472D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34" name="18 CuadroTexto">
          <a:extLst>
            <a:ext uri="{FF2B5EF4-FFF2-40B4-BE49-F238E27FC236}">
              <a16:creationId xmlns="" xmlns:a16="http://schemas.microsoft.com/office/drawing/2014/main" id="{6B543A97-2F02-41CD-9B77-264BFB71A98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35" name="19 CuadroTexto">
          <a:extLst>
            <a:ext uri="{FF2B5EF4-FFF2-40B4-BE49-F238E27FC236}">
              <a16:creationId xmlns="" xmlns:a16="http://schemas.microsoft.com/office/drawing/2014/main" id="{0E91C321-383D-42C1-9DD1-BEA23528050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36" name="20 CuadroTexto">
          <a:extLst>
            <a:ext uri="{FF2B5EF4-FFF2-40B4-BE49-F238E27FC236}">
              <a16:creationId xmlns="" xmlns:a16="http://schemas.microsoft.com/office/drawing/2014/main" id="{DB81884B-6479-4A95-92A9-267E2E50968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37" name="21 CuadroTexto">
          <a:extLst>
            <a:ext uri="{FF2B5EF4-FFF2-40B4-BE49-F238E27FC236}">
              <a16:creationId xmlns="" xmlns:a16="http://schemas.microsoft.com/office/drawing/2014/main" id="{B39634D3-EEAC-4BFF-8C4E-5E84756BC40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38" name="22 CuadroTexto">
          <a:extLst>
            <a:ext uri="{FF2B5EF4-FFF2-40B4-BE49-F238E27FC236}">
              <a16:creationId xmlns="" xmlns:a16="http://schemas.microsoft.com/office/drawing/2014/main" id="{7EBE47F9-1E6E-47EA-A439-CE6B7E0EFCD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39" name="23 CuadroTexto">
          <a:extLst>
            <a:ext uri="{FF2B5EF4-FFF2-40B4-BE49-F238E27FC236}">
              <a16:creationId xmlns="" xmlns:a16="http://schemas.microsoft.com/office/drawing/2014/main" id="{B1CD697B-BF3D-4411-A1BD-6C3EE99B51D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40" name="24 CuadroTexto">
          <a:extLst>
            <a:ext uri="{FF2B5EF4-FFF2-40B4-BE49-F238E27FC236}">
              <a16:creationId xmlns="" xmlns:a16="http://schemas.microsoft.com/office/drawing/2014/main" id="{CFB393E4-A30C-4B47-9D84-FA2D229B6F7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41" name="25 CuadroTexto">
          <a:extLst>
            <a:ext uri="{FF2B5EF4-FFF2-40B4-BE49-F238E27FC236}">
              <a16:creationId xmlns="" xmlns:a16="http://schemas.microsoft.com/office/drawing/2014/main" id="{58FE73C4-A253-404C-BF77-AD26E36B4B2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42" name="26 CuadroTexto">
          <a:extLst>
            <a:ext uri="{FF2B5EF4-FFF2-40B4-BE49-F238E27FC236}">
              <a16:creationId xmlns="" xmlns:a16="http://schemas.microsoft.com/office/drawing/2014/main" id="{E498863E-D793-4DF0-8175-484AE19E3C9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43" name="27 CuadroTexto">
          <a:extLst>
            <a:ext uri="{FF2B5EF4-FFF2-40B4-BE49-F238E27FC236}">
              <a16:creationId xmlns="" xmlns:a16="http://schemas.microsoft.com/office/drawing/2014/main" id="{6D5262A8-3FB6-49C5-B6FC-0332D3B1A03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44" name="28 CuadroTexto">
          <a:extLst>
            <a:ext uri="{FF2B5EF4-FFF2-40B4-BE49-F238E27FC236}">
              <a16:creationId xmlns="" xmlns:a16="http://schemas.microsoft.com/office/drawing/2014/main" id="{3221E4F9-2BC8-4409-83CB-E34CBBFA5ED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45" name="29 CuadroTexto">
          <a:extLst>
            <a:ext uri="{FF2B5EF4-FFF2-40B4-BE49-F238E27FC236}">
              <a16:creationId xmlns="" xmlns:a16="http://schemas.microsoft.com/office/drawing/2014/main" id="{07A59488-AF44-488B-86B3-03B6577C477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46" name="30 CuadroTexto">
          <a:extLst>
            <a:ext uri="{FF2B5EF4-FFF2-40B4-BE49-F238E27FC236}">
              <a16:creationId xmlns="" xmlns:a16="http://schemas.microsoft.com/office/drawing/2014/main" id="{C8AD6B70-6FE6-48CF-9624-543B94B9E02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47" name="31 CuadroTexto">
          <a:extLst>
            <a:ext uri="{FF2B5EF4-FFF2-40B4-BE49-F238E27FC236}">
              <a16:creationId xmlns="" xmlns:a16="http://schemas.microsoft.com/office/drawing/2014/main" id="{CB531085-E9AF-4A50-B50A-73885E51D62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48" name="32 CuadroTexto">
          <a:extLst>
            <a:ext uri="{FF2B5EF4-FFF2-40B4-BE49-F238E27FC236}">
              <a16:creationId xmlns="" xmlns:a16="http://schemas.microsoft.com/office/drawing/2014/main" id="{3F395B38-A4BD-4DC1-806B-09991875D96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49" name="33 CuadroTexto">
          <a:extLst>
            <a:ext uri="{FF2B5EF4-FFF2-40B4-BE49-F238E27FC236}">
              <a16:creationId xmlns="" xmlns:a16="http://schemas.microsoft.com/office/drawing/2014/main" id="{B570D98F-04C4-4933-982C-0C5A68EA720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50" name="34 CuadroTexto">
          <a:extLst>
            <a:ext uri="{FF2B5EF4-FFF2-40B4-BE49-F238E27FC236}">
              <a16:creationId xmlns="" xmlns:a16="http://schemas.microsoft.com/office/drawing/2014/main" id="{6BD422C6-54C4-41EE-A7E4-7C9AF2F38EC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51" name="35 CuadroTexto">
          <a:extLst>
            <a:ext uri="{FF2B5EF4-FFF2-40B4-BE49-F238E27FC236}">
              <a16:creationId xmlns="" xmlns:a16="http://schemas.microsoft.com/office/drawing/2014/main" id="{B73A74EE-E582-4B52-B428-BD60E2BCFFF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52" name="36 CuadroTexto">
          <a:extLst>
            <a:ext uri="{FF2B5EF4-FFF2-40B4-BE49-F238E27FC236}">
              <a16:creationId xmlns="" xmlns:a16="http://schemas.microsoft.com/office/drawing/2014/main" id="{EF329FFB-655C-4093-9C5C-5A481583584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53" name="37 CuadroTexto">
          <a:extLst>
            <a:ext uri="{FF2B5EF4-FFF2-40B4-BE49-F238E27FC236}">
              <a16:creationId xmlns="" xmlns:a16="http://schemas.microsoft.com/office/drawing/2014/main" id="{E50698F9-0E1F-4C61-B875-CA5A6820876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54" name="38 CuadroTexto">
          <a:extLst>
            <a:ext uri="{FF2B5EF4-FFF2-40B4-BE49-F238E27FC236}">
              <a16:creationId xmlns="" xmlns:a16="http://schemas.microsoft.com/office/drawing/2014/main" id="{80AFD347-4F23-4C30-960F-4A1AFE855A0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55" name="39 CuadroTexto">
          <a:extLst>
            <a:ext uri="{FF2B5EF4-FFF2-40B4-BE49-F238E27FC236}">
              <a16:creationId xmlns="" xmlns:a16="http://schemas.microsoft.com/office/drawing/2014/main" id="{2F924D9E-F8BF-4B60-ABF3-E1DE2555C6C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56" name="40 CuadroTexto">
          <a:extLst>
            <a:ext uri="{FF2B5EF4-FFF2-40B4-BE49-F238E27FC236}">
              <a16:creationId xmlns="" xmlns:a16="http://schemas.microsoft.com/office/drawing/2014/main" id="{B1B30F57-FBE7-425E-99AD-879A8B49DB3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57" name="41 CuadroTexto">
          <a:extLst>
            <a:ext uri="{FF2B5EF4-FFF2-40B4-BE49-F238E27FC236}">
              <a16:creationId xmlns="" xmlns:a16="http://schemas.microsoft.com/office/drawing/2014/main" id="{C9D37893-5363-48C2-A760-FC0AE4E551D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58" name="42 CuadroTexto">
          <a:extLst>
            <a:ext uri="{FF2B5EF4-FFF2-40B4-BE49-F238E27FC236}">
              <a16:creationId xmlns="" xmlns:a16="http://schemas.microsoft.com/office/drawing/2014/main" id="{92906E4A-071F-4F4A-B3DC-CD3EA7B1710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59" name="43 CuadroTexto">
          <a:extLst>
            <a:ext uri="{FF2B5EF4-FFF2-40B4-BE49-F238E27FC236}">
              <a16:creationId xmlns="" xmlns:a16="http://schemas.microsoft.com/office/drawing/2014/main" id="{6DD6387F-F867-4188-9F74-D9FC8CB3CAE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60" name="44 CuadroTexto">
          <a:extLst>
            <a:ext uri="{FF2B5EF4-FFF2-40B4-BE49-F238E27FC236}">
              <a16:creationId xmlns="" xmlns:a16="http://schemas.microsoft.com/office/drawing/2014/main" id="{E73A3BDA-98E9-433A-BC43-E946854B39E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61" name="45 CuadroTexto">
          <a:extLst>
            <a:ext uri="{FF2B5EF4-FFF2-40B4-BE49-F238E27FC236}">
              <a16:creationId xmlns="" xmlns:a16="http://schemas.microsoft.com/office/drawing/2014/main" id="{025E0EBB-2E53-4FD7-81FA-85EE34D9A98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62" name="46 CuadroTexto">
          <a:extLst>
            <a:ext uri="{FF2B5EF4-FFF2-40B4-BE49-F238E27FC236}">
              <a16:creationId xmlns="" xmlns:a16="http://schemas.microsoft.com/office/drawing/2014/main" id="{C5AE2706-EDC4-4858-8361-BF8393B42E6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63" name="47 CuadroTexto">
          <a:extLst>
            <a:ext uri="{FF2B5EF4-FFF2-40B4-BE49-F238E27FC236}">
              <a16:creationId xmlns="" xmlns:a16="http://schemas.microsoft.com/office/drawing/2014/main" id="{81DB6359-EB66-4E7B-A601-3D558D381AA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64" name="48 CuadroTexto">
          <a:extLst>
            <a:ext uri="{FF2B5EF4-FFF2-40B4-BE49-F238E27FC236}">
              <a16:creationId xmlns="" xmlns:a16="http://schemas.microsoft.com/office/drawing/2014/main" id="{AA2DDF5A-9FB5-477E-B836-CB4506B1075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65" name="49 CuadroTexto">
          <a:extLst>
            <a:ext uri="{FF2B5EF4-FFF2-40B4-BE49-F238E27FC236}">
              <a16:creationId xmlns="" xmlns:a16="http://schemas.microsoft.com/office/drawing/2014/main" id="{2193237E-E419-49B3-9F4B-CFBB88F9C84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66" name="50 CuadroTexto">
          <a:extLst>
            <a:ext uri="{FF2B5EF4-FFF2-40B4-BE49-F238E27FC236}">
              <a16:creationId xmlns="" xmlns:a16="http://schemas.microsoft.com/office/drawing/2014/main" id="{81D32346-D592-476D-B9BF-0D5E81CE705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67" name="51 CuadroTexto">
          <a:extLst>
            <a:ext uri="{FF2B5EF4-FFF2-40B4-BE49-F238E27FC236}">
              <a16:creationId xmlns="" xmlns:a16="http://schemas.microsoft.com/office/drawing/2014/main" id="{5F373BC9-122E-402F-87E5-978B159480D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68" name="52 CuadroTexto">
          <a:extLst>
            <a:ext uri="{FF2B5EF4-FFF2-40B4-BE49-F238E27FC236}">
              <a16:creationId xmlns="" xmlns:a16="http://schemas.microsoft.com/office/drawing/2014/main" id="{C1B356AE-4E12-4306-B298-309C9AA424D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69" name="53 CuadroTexto">
          <a:extLst>
            <a:ext uri="{FF2B5EF4-FFF2-40B4-BE49-F238E27FC236}">
              <a16:creationId xmlns="" xmlns:a16="http://schemas.microsoft.com/office/drawing/2014/main" id="{08BEE574-5BB9-46BE-BF60-5F832EE4960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70" name="54 CuadroTexto">
          <a:extLst>
            <a:ext uri="{FF2B5EF4-FFF2-40B4-BE49-F238E27FC236}">
              <a16:creationId xmlns="" xmlns:a16="http://schemas.microsoft.com/office/drawing/2014/main" id="{D81DFF88-1BF9-4BFD-B20A-3D96DB492E3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71" name="55 CuadroTexto">
          <a:extLst>
            <a:ext uri="{FF2B5EF4-FFF2-40B4-BE49-F238E27FC236}">
              <a16:creationId xmlns="" xmlns:a16="http://schemas.microsoft.com/office/drawing/2014/main" id="{B36AD34A-0151-4664-A64E-7AD64FD9B96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72" name="56 CuadroTexto">
          <a:extLst>
            <a:ext uri="{FF2B5EF4-FFF2-40B4-BE49-F238E27FC236}">
              <a16:creationId xmlns="" xmlns:a16="http://schemas.microsoft.com/office/drawing/2014/main" id="{530E8A63-33AF-4E7D-8776-24ACEADD960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73" name="57 CuadroTexto">
          <a:extLst>
            <a:ext uri="{FF2B5EF4-FFF2-40B4-BE49-F238E27FC236}">
              <a16:creationId xmlns="" xmlns:a16="http://schemas.microsoft.com/office/drawing/2014/main" id="{F5DB501B-EA3A-4499-BCBA-C0DDC9D3FFE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74" name="58 CuadroTexto">
          <a:extLst>
            <a:ext uri="{FF2B5EF4-FFF2-40B4-BE49-F238E27FC236}">
              <a16:creationId xmlns="" xmlns:a16="http://schemas.microsoft.com/office/drawing/2014/main" id="{0D738D7E-2781-475C-B4FE-9FED3069D8A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75" name="59 CuadroTexto">
          <a:extLst>
            <a:ext uri="{FF2B5EF4-FFF2-40B4-BE49-F238E27FC236}">
              <a16:creationId xmlns="" xmlns:a16="http://schemas.microsoft.com/office/drawing/2014/main" id="{FF370B8E-B7B5-41AF-9458-18CA41EABAD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76" name="60 CuadroTexto">
          <a:extLst>
            <a:ext uri="{FF2B5EF4-FFF2-40B4-BE49-F238E27FC236}">
              <a16:creationId xmlns="" xmlns:a16="http://schemas.microsoft.com/office/drawing/2014/main" id="{D4E19078-366D-4C22-993D-42504DC02D7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77" name="61 CuadroTexto">
          <a:extLst>
            <a:ext uri="{FF2B5EF4-FFF2-40B4-BE49-F238E27FC236}">
              <a16:creationId xmlns="" xmlns:a16="http://schemas.microsoft.com/office/drawing/2014/main" id="{D3CE3389-50F4-4FAB-B4D9-3927240AC71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78" name="62 CuadroTexto">
          <a:extLst>
            <a:ext uri="{FF2B5EF4-FFF2-40B4-BE49-F238E27FC236}">
              <a16:creationId xmlns="" xmlns:a16="http://schemas.microsoft.com/office/drawing/2014/main" id="{8EA2CA9C-2A53-4424-914E-C7635622B6F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79" name="63 CuadroTexto">
          <a:extLst>
            <a:ext uri="{FF2B5EF4-FFF2-40B4-BE49-F238E27FC236}">
              <a16:creationId xmlns="" xmlns:a16="http://schemas.microsoft.com/office/drawing/2014/main" id="{DFBC41EC-1250-4BAD-8DAA-17593CC76D0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80" name="64 CuadroTexto">
          <a:extLst>
            <a:ext uri="{FF2B5EF4-FFF2-40B4-BE49-F238E27FC236}">
              <a16:creationId xmlns="" xmlns:a16="http://schemas.microsoft.com/office/drawing/2014/main" id="{C38EFAA4-5AFD-4566-9AB6-092A12BE6B1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81" name="65 CuadroTexto">
          <a:extLst>
            <a:ext uri="{FF2B5EF4-FFF2-40B4-BE49-F238E27FC236}">
              <a16:creationId xmlns="" xmlns:a16="http://schemas.microsoft.com/office/drawing/2014/main" id="{B9B48D6B-BBDB-4C30-A847-AD21474AD2D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82" name="66 CuadroTexto">
          <a:extLst>
            <a:ext uri="{FF2B5EF4-FFF2-40B4-BE49-F238E27FC236}">
              <a16:creationId xmlns="" xmlns:a16="http://schemas.microsoft.com/office/drawing/2014/main" id="{0420A70A-713A-45F4-9092-805F329FF28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83" name="67 CuadroTexto">
          <a:extLst>
            <a:ext uri="{FF2B5EF4-FFF2-40B4-BE49-F238E27FC236}">
              <a16:creationId xmlns="" xmlns:a16="http://schemas.microsoft.com/office/drawing/2014/main" id="{D5C6C237-32F8-415A-B62D-8AF2241F214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84" name="68 CuadroTexto">
          <a:extLst>
            <a:ext uri="{FF2B5EF4-FFF2-40B4-BE49-F238E27FC236}">
              <a16:creationId xmlns="" xmlns:a16="http://schemas.microsoft.com/office/drawing/2014/main" id="{CBB736A9-9559-4852-955F-E37665ECDE0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85" name="69 CuadroTexto">
          <a:extLst>
            <a:ext uri="{FF2B5EF4-FFF2-40B4-BE49-F238E27FC236}">
              <a16:creationId xmlns="" xmlns:a16="http://schemas.microsoft.com/office/drawing/2014/main" id="{2B2FD64D-2583-4770-8978-6BAEFFD3FEA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86" name="70 CuadroTexto">
          <a:extLst>
            <a:ext uri="{FF2B5EF4-FFF2-40B4-BE49-F238E27FC236}">
              <a16:creationId xmlns="" xmlns:a16="http://schemas.microsoft.com/office/drawing/2014/main" id="{140B63C9-BAAE-4812-BF5A-E97DE880645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87" name="71 CuadroTexto">
          <a:extLst>
            <a:ext uri="{FF2B5EF4-FFF2-40B4-BE49-F238E27FC236}">
              <a16:creationId xmlns="" xmlns:a16="http://schemas.microsoft.com/office/drawing/2014/main" id="{03C45424-4DF0-41F9-B98D-65D4F2D0FFD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88" name="72 CuadroTexto">
          <a:extLst>
            <a:ext uri="{FF2B5EF4-FFF2-40B4-BE49-F238E27FC236}">
              <a16:creationId xmlns="" xmlns:a16="http://schemas.microsoft.com/office/drawing/2014/main" id="{C19D5904-583F-481A-BFBF-E06ECE37E0E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89" name="73 CuadroTexto">
          <a:extLst>
            <a:ext uri="{FF2B5EF4-FFF2-40B4-BE49-F238E27FC236}">
              <a16:creationId xmlns="" xmlns:a16="http://schemas.microsoft.com/office/drawing/2014/main" id="{8F73376C-D71F-4C96-8C85-BEA8D862ADC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90" name="74 CuadroTexto">
          <a:extLst>
            <a:ext uri="{FF2B5EF4-FFF2-40B4-BE49-F238E27FC236}">
              <a16:creationId xmlns="" xmlns:a16="http://schemas.microsoft.com/office/drawing/2014/main" id="{D17571C4-F909-4C99-8C23-24E05A9E339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122</xdr:row>
      <xdr:rowOff>0</xdr:rowOff>
    </xdr:from>
    <xdr:ext cx="184731" cy="264560"/>
    <xdr:sp macro="" textlink="">
      <xdr:nvSpPr>
        <xdr:cNvPr id="4091" name="75 CuadroTexto">
          <a:extLst>
            <a:ext uri="{FF2B5EF4-FFF2-40B4-BE49-F238E27FC236}">
              <a16:creationId xmlns="" xmlns:a16="http://schemas.microsoft.com/office/drawing/2014/main" id="{4190DEE2-7F2A-4FE0-B9BA-D97B8B292F1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092" name="3 CuadroTexto">
          <a:extLst>
            <a:ext uri="{FF2B5EF4-FFF2-40B4-BE49-F238E27FC236}">
              <a16:creationId xmlns="" xmlns:a16="http://schemas.microsoft.com/office/drawing/2014/main" id="{F62C9E90-29EE-4709-8560-914572C2F64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093" name="4 CuadroTexto">
          <a:extLst>
            <a:ext uri="{FF2B5EF4-FFF2-40B4-BE49-F238E27FC236}">
              <a16:creationId xmlns="" xmlns:a16="http://schemas.microsoft.com/office/drawing/2014/main" id="{E936D37F-58C9-4D21-83BE-28A4843BFD8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094" name="5 CuadroTexto">
          <a:extLst>
            <a:ext uri="{FF2B5EF4-FFF2-40B4-BE49-F238E27FC236}">
              <a16:creationId xmlns="" xmlns:a16="http://schemas.microsoft.com/office/drawing/2014/main" id="{90922F14-F0AA-4C76-92BC-42FB8875F09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095" name="6 CuadroTexto">
          <a:extLst>
            <a:ext uri="{FF2B5EF4-FFF2-40B4-BE49-F238E27FC236}">
              <a16:creationId xmlns="" xmlns:a16="http://schemas.microsoft.com/office/drawing/2014/main" id="{ACE8DF1A-FDFA-44F9-B991-77FB88EC64F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096" name="7 CuadroTexto">
          <a:extLst>
            <a:ext uri="{FF2B5EF4-FFF2-40B4-BE49-F238E27FC236}">
              <a16:creationId xmlns="" xmlns:a16="http://schemas.microsoft.com/office/drawing/2014/main" id="{DFF79E34-8C73-47EE-8D7D-8519B0A92AA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097" name="8 CuadroTexto">
          <a:extLst>
            <a:ext uri="{FF2B5EF4-FFF2-40B4-BE49-F238E27FC236}">
              <a16:creationId xmlns="" xmlns:a16="http://schemas.microsoft.com/office/drawing/2014/main" id="{450C239E-FC70-42B0-A66A-1181D05EEF3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098" name="9 CuadroTexto">
          <a:extLst>
            <a:ext uri="{FF2B5EF4-FFF2-40B4-BE49-F238E27FC236}">
              <a16:creationId xmlns="" xmlns:a16="http://schemas.microsoft.com/office/drawing/2014/main" id="{9ADC8202-B7D2-42A8-8669-DEBB1F5FBB4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099" name="10 CuadroTexto">
          <a:extLst>
            <a:ext uri="{FF2B5EF4-FFF2-40B4-BE49-F238E27FC236}">
              <a16:creationId xmlns="" xmlns:a16="http://schemas.microsoft.com/office/drawing/2014/main" id="{060C3F15-F56A-4858-B325-7950700C150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00" name="11 CuadroTexto">
          <a:extLst>
            <a:ext uri="{FF2B5EF4-FFF2-40B4-BE49-F238E27FC236}">
              <a16:creationId xmlns="" xmlns:a16="http://schemas.microsoft.com/office/drawing/2014/main" id="{BA44F8F7-1D3F-432F-9F38-8AB7E182F2D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01" name="12 CuadroTexto">
          <a:extLst>
            <a:ext uri="{FF2B5EF4-FFF2-40B4-BE49-F238E27FC236}">
              <a16:creationId xmlns="" xmlns:a16="http://schemas.microsoft.com/office/drawing/2014/main" id="{A8156DAE-A99A-4692-B368-F84EC1B16E0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02" name="13 CuadroTexto">
          <a:extLst>
            <a:ext uri="{FF2B5EF4-FFF2-40B4-BE49-F238E27FC236}">
              <a16:creationId xmlns="" xmlns:a16="http://schemas.microsoft.com/office/drawing/2014/main" id="{4BC568B4-E4A1-4282-839D-94CB1B4D4CE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03" name="14 CuadroTexto">
          <a:extLst>
            <a:ext uri="{FF2B5EF4-FFF2-40B4-BE49-F238E27FC236}">
              <a16:creationId xmlns="" xmlns:a16="http://schemas.microsoft.com/office/drawing/2014/main" id="{97331A3D-ECA1-4EE0-8EB2-32B13E759B1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04" name="15 CuadroTexto">
          <a:extLst>
            <a:ext uri="{FF2B5EF4-FFF2-40B4-BE49-F238E27FC236}">
              <a16:creationId xmlns="" xmlns:a16="http://schemas.microsoft.com/office/drawing/2014/main" id="{E5081630-B073-4774-8DBC-EC7E87357F4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05" name="16 CuadroTexto">
          <a:extLst>
            <a:ext uri="{FF2B5EF4-FFF2-40B4-BE49-F238E27FC236}">
              <a16:creationId xmlns="" xmlns:a16="http://schemas.microsoft.com/office/drawing/2014/main" id="{50A30D60-24AF-4B1A-9B5B-5E813B5E9C9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06" name="17 CuadroTexto">
          <a:extLst>
            <a:ext uri="{FF2B5EF4-FFF2-40B4-BE49-F238E27FC236}">
              <a16:creationId xmlns="" xmlns:a16="http://schemas.microsoft.com/office/drawing/2014/main" id="{2D46209F-963B-4D81-BBED-9958439B488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07" name="18 CuadroTexto">
          <a:extLst>
            <a:ext uri="{FF2B5EF4-FFF2-40B4-BE49-F238E27FC236}">
              <a16:creationId xmlns="" xmlns:a16="http://schemas.microsoft.com/office/drawing/2014/main" id="{0414B254-DF14-4264-A43D-36C0DA159FC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08" name="19 CuadroTexto">
          <a:extLst>
            <a:ext uri="{FF2B5EF4-FFF2-40B4-BE49-F238E27FC236}">
              <a16:creationId xmlns="" xmlns:a16="http://schemas.microsoft.com/office/drawing/2014/main" id="{D75B6E38-3C59-4F42-9A84-B031284353D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09" name="20 CuadroTexto">
          <a:extLst>
            <a:ext uri="{FF2B5EF4-FFF2-40B4-BE49-F238E27FC236}">
              <a16:creationId xmlns="" xmlns:a16="http://schemas.microsoft.com/office/drawing/2014/main" id="{9AFB98A5-B805-4295-8698-1F27B069312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10" name="21 CuadroTexto">
          <a:extLst>
            <a:ext uri="{FF2B5EF4-FFF2-40B4-BE49-F238E27FC236}">
              <a16:creationId xmlns="" xmlns:a16="http://schemas.microsoft.com/office/drawing/2014/main" id="{22C0B8E8-64D3-4269-80F6-D0BDEB8B9AA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11" name="22 CuadroTexto">
          <a:extLst>
            <a:ext uri="{FF2B5EF4-FFF2-40B4-BE49-F238E27FC236}">
              <a16:creationId xmlns="" xmlns:a16="http://schemas.microsoft.com/office/drawing/2014/main" id="{3B21885C-2D8E-4A9A-AAE2-2E9B19A8489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12" name="23 CuadroTexto">
          <a:extLst>
            <a:ext uri="{FF2B5EF4-FFF2-40B4-BE49-F238E27FC236}">
              <a16:creationId xmlns="" xmlns:a16="http://schemas.microsoft.com/office/drawing/2014/main" id="{21F0E3B9-158F-4C61-A61A-CF6DDCB9B64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13" name="24 CuadroTexto">
          <a:extLst>
            <a:ext uri="{FF2B5EF4-FFF2-40B4-BE49-F238E27FC236}">
              <a16:creationId xmlns="" xmlns:a16="http://schemas.microsoft.com/office/drawing/2014/main" id="{289737F4-6776-4CDD-959F-ADBD57F2D91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14" name="25 CuadroTexto">
          <a:extLst>
            <a:ext uri="{FF2B5EF4-FFF2-40B4-BE49-F238E27FC236}">
              <a16:creationId xmlns="" xmlns:a16="http://schemas.microsoft.com/office/drawing/2014/main" id="{6CB522B6-0D49-4C86-A224-6AA394A6D91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15" name="26 CuadroTexto">
          <a:extLst>
            <a:ext uri="{FF2B5EF4-FFF2-40B4-BE49-F238E27FC236}">
              <a16:creationId xmlns="" xmlns:a16="http://schemas.microsoft.com/office/drawing/2014/main" id="{C6B82334-BE53-4A43-87A6-AFC8DB2BD46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16" name="27 CuadroTexto">
          <a:extLst>
            <a:ext uri="{FF2B5EF4-FFF2-40B4-BE49-F238E27FC236}">
              <a16:creationId xmlns="" xmlns:a16="http://schemas.microsoft.com/office/drawing/2014/main" id="{BC315B40-A5C0-41C3-B658-DF7D8D20F8E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17" name="28 CuadroTexto">
          <a:extLst>
            <a:ext uri="{FF2B5EF4-FFF2-40B4-BE49-F238E27FC236}">
              <a16:creationId xmlns="" xmlns:a16="http://schemas.microsoft.com/office/drawing/2014/main" id="{0A88B1BF-97F0-4BBE-A297-3FEC5D537C3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18" name="29 CuadroTexto">
          <a:extLst>
            <a:ext uri="{FF2B5EF4-FFF2-40B4-BE49-F238E27FC236}">
              <a16:creationId xmlns="" xmlns:a16="http://schemas.microsoft.com/office/drawing/2014/main" id="{3AFB1B8E-1B3D-423D-A579-CF2E1E6E86C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19" name="30 CuadroTexto">
          <a:extLst>
            <a:ext uri="{FF2B5EF4-FFF2-40B4-BE49-F238E27FC236}">
              <a16:creationId xmlns="" xmlns:a16="http://schemas.microsoft.com/office/drawing/2014/main" id="{850FB01E-F0F8-454A-BB24-C7355F10BB5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20" name="31 CuadroTexto">
          <a:extLst>
            <a:ext uri="{FF2B5EF4-FFF2-40B4-BE49-F238E27FC236}">
              <a16:creationId xmlns="" xmlns:a16="http://schemas.microsoft.com/office/drawing/2014/main" id="{C8C42EA5-CEB3-4BE4-8C0C-E0060DDB5B0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21" name="32 CuadroTexto">
          <a:extLst>
            <a:ext uri="{FF2B5EF4-FFF2-40B4-BE49-F238E27FC236}">
              <a16:creationId xmlns="" xmlns:a16="http://schemas.microsoft.com/office/drawing/2014/main" id="{A0E93744-88CD-4AC0-94CA-69168FBF3AD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22" name="33 CuadroTexto">
          <a:extLst>
            <a:ext uri="{FF2B5EF4-FFF2-40B4-BE49-F238E27FC236}">
              <a16:creationId xmlns="" xmlns:a16="http://schemas.microsoft.com/office/drawing/2014/main" id="{A04CBC38-F4E8-4BCC-9B10-BD40CDDF2D2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23" name="34 CuadroTexto">
          <a:extLst>
            <a:ext uri="{FF2B5EF4-FFF2-40B4-BE49-F238E27FC236}">
              <a16:creationId xmlns="" xmlns:a16="http://schemas.microsoft.com/office/drawing/2014/main" id="{93E44877-4E38-4244-92D8-4E723B26430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24" name="35 CuadroTexto">
          <a:extLst>
            <a:ext uri="{FF2B5EF4-FFF2-40B4-BE49-F238E27FC236}">
              <a16:creationId xmlns="" xmlns:a16="http://schemas.microsoft.com/office/drawing/2014/main" id="{79598EB0-7C73-40AF-A6D2-462BC372066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25" name="36 CuadroTexto">
          <a:extLst>
            <a:ext uri="{FF2B5EF4-FFF2-40B4-BE49-F238E27FC236}">
              <a16:creationId xmlns="" xmlns:a16="http://schemas.microsoft.com/office/drawing/2014/main" id="{0AA1EAC3-CC9E-4115-BBB8-B35829EBB1C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26" name="37 CuadroTexto">
          <a:extLst>
            <a:ext uri="{FF2B5EF4-FFF2-40B4-BE49-F238E27FC236}">
              <a16:creationId xmlns="" xmlns:a16="http://schemas.microsoft.com/office/drawing/2014/main" id="{1A9A3489-4A83-4792-B6B3-EB554384150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27" name="38 CuadroTexto">
          <a:extLst>
            <a:ext uri="{FF2B5EF4-FFF2-40B4-BE49-F238E27FC236}">
              <a16:creationId xmlns="" xmlns:a16="http://schemas.microsoft.com/office/drawing/2014/main" id="{70C8D0A9-0510-4297-AC21-9F608355505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28" name="39 CuadroTexto">
          <a:extLst>
            <a:ext uri="{FF2B5EF4-FFF2-40B4-BE49-F238E27FC236}">
              <a16:creationId xmlns="" xmlns:a16="http://schemas.microsoft.com/office/drawing/2014/main" id="{DDCA072F-F469-482E-AB41-98B5772EC5E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29" name="40 CuadroTexto">
          <a:extLst>
            <a:ext uri="{FF2B5EF4-FFF2-40B4-BE49-F238E27FC236}">
              <a16:creationId xmlns="" xmlns:a16="http://schemas.microsoft.com/office/drawing/2014/main" id="{9D6CE58C-C055-4A5D-98C5-C8014563E0F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30" name="41 CuadroTexto">
          <a:extLst>
            <a:ext uri="{FF2B5EF4-FFF2-40B4-BE49-F238E27FC236}">
              <a16:creationId xmlns="" xmlns:a16="http://schemas.microsoft.com/office/drawing/2014/main" id="{F6207829-4218-4EF1-93E9-9F1602BB7BD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31" name="42 CuadroTexto">
          <a:extLst>
            <a:ext uri="{FF2B5EF4-FFF2-40B4-BE49-F238E27FC236}">
              <a16:creationId xmlns="" xmlns:a16="http://schemas.microsoft.com/office/drawing/2014/main" id="{F3642E56-3D0A-4883-AD89-A26FF3E883C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32" name="43 CuadroTexto">
          <a:extLst>
            <a:ext uri="{FF2B5EF4-FFF2-40B4-BE49-F238E27FC236}">
              <a16:creationId xmlns="" xmlns:a16="http://schemas.microsoft.com/office/drawing/2014/main" id="{4BF0ED64-F225-4516-89AC-43727B74029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33" name="44 CuadroTexto">
          <a:extLst>
            <a:ext uri="{FF2B5EF4-FFF2-40B4-BE49-F238E27FC236}">
              <a16:creationId xmlns="" xmlns:a16="http://schemas.microsoft.com/office/drawing/2014/main" id="{8458FC36-C83A-45E7-A201-5E165E6C6BD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34" name="45 CuadroTexto">
          <a:extLst>
            <a:ext uri="{FF2B5EF4-FFF2-40B4-BE49-F238E27FC236}">
              <a16:creationId xmlns="" xmlns:a16="http://schemas.microsoft.com/office/drawing/2014/main" id="{1418668A-C2ED-4A3F-A420-47EF16ED4B3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35" name="46 CuadroTexto">
          <a:extLst>
            <a:ext uri="{FF2B5EF4-FFF2-40B4-BE49-F238E27FC236}">
              <a16:creationId xmlns="" xmlns:a16="http://schemas.microsoft.com/office/drawing/2014/main" id="{BD747CC2-AAB6-4656-88F3-88AFA7C0AB5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36" name="47 CuadroTexto">
          <a:extLst>
            <a:ext uri="{FF2B5EF4-FFF2-40B4-BE49-F238E27FC236}">
              <a16:creationId xmlns="" xmlns:a16="http://schemas.microsoft.com/office/drawing/2014/main" id="{F3B9D2E8-6598-415F-B113-2880699E9BF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37" name="48 CuadroTexto">
          <a:extLst>
            <a:ext uri="{FF2B5EF4-FFF2-40B4-BE49-F238E27FC236}">
              <a16:creationId xmlns="" xmlns:a16="http://schemas.microsoft.com/office/drawing/2014/main" id="{4597EF1C-13C1-4DD5-A830-CA530A2AF7B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38" name="49 CuadroTexto">
          <a:extLst>
            <a:ext uri="{FF2B5EF4-FFF2-40B4-BE49-F238E27FC236}">
              <a16:creationId xmlns="" xmlns:a16="http://schemas.microsoft.com/office/drawing/2014/main" id="{B73D1F20-765E-47F1-8DAA-2B5006F721E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39" name="50 CuadroTexto">
          <a:extLst>
            <a:ext uri="{FF2B5EF4-FFF2-40B4-BE49-F238E27FC236}">
              <a16:creationId xmlns="" xmlns:a16="http://schemas.microsoft.com/office/drawing/2014/main" id="{ADB5ABAD-483E-42E7-AFC0-098CF88055D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40" name="51 CuadroTexto">
          <a:extLst>
            <a:ext uri="{FF2B5EF4-FFF2-40B4-BE49-F238E27FC236}">
              <a16:creationId xmlns="" xmlns:a16="http://schemas.microsoft.com/office/drawing/2014/main" id="{88715B15-1C58-4578-8897-019180E04A0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41" name="52 CuadroTexto">
          <a:extLst>
            <a:ext uri="{FF2B5EF4-FFF2-40B4-BE49-F238E27FC236}">
              <a16:creationId xmlns="" xmlns:a16="http://schemas.microsoft.com/office/drawing/2014/main" id="{9DB40C3D-C056-4CBA-B135-2A05E7B9F9C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42" name="53 CuadroTexto">
          <a:extLst>
            <a:ext uri="{FF2B5EF4-FFF2-40B4-BE49-F238E27FC236}">
              <a16:creationId xmlns="" xmlns:a16="http://schemas.microsoft.com/office/drawing/2014/main" id="{28E2C9A9-96C6-4BC1-BD24-8070A08825E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43" name="54 CuadroTexto">
          <a:extLst>
            <a:ext uri="{FF2B5EF4-FFF2-40B4-BE49-F238E27FC236}">
              <a16:creationId xmlns="" xmlns:a16="http://schemas.microsoft.com/office/drawing/2014/main" id="{B1073549-4B90-4217-9753-DD8DFBA0A49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44" name="55 CuadroTexto">
          <a:extLst>
            <a:ext uri="{FF2B5EF4-FFF2-40B4-BE49-F238E27FC236}">
              <a16:creationId xmlns="" xmlns:a16="http://schemas.microsoft.com/office/drawing/2014/main" id="{3EAB9846-94D1-4FD5-A17C-5430EBF8E4D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45" name="56 CuadroTexto">
          <a:extLst>
            <a:ext uri="{FF2B5EF4-FFF2-40B4-BE49-F238E27FC236}">
              <a16:creationId xmlns="" xmlns:a16="http://schemas.microsoft.com/office/drawing/2014/main" id="{9BC421B7-74C5-445C-8F62-FDA50643460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46" name="57 CuadroTexto">
          <a:extLst>
            <a:ext uri="{FF2B5EF4-FFF2-40B4-BE49-F238E27FC236}">
              <a16:creationId xmlns="" xmlns:a16="http://schemas.microsoft.com/office/drawing/2014/main" id="{DACF5512-FDC0-4DD8-AAFB-619FF4908C7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47" name="58 CuadroTexto">
          <a:extLst>
            <a:ext uri="{FF2B5EF4-FFF2-40B4-BE49-F238E27FC236}">
              <a16:creationId xmlns="" xmlns:a16="http://schemas.microsoft.com/office/drawing/2014/main" id="{4FD5F65A-3E4A-48C3-B8CA-4006AC76A33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48" name="59 CuadroTexto">
          <a:extLst>
            <a:ext uri="{FF2B5EF4-FFF2-40B4-BE49-F238E27FC236}">
              <a16:creationId xmlns="" xmlns:a16="http://schemas.microsoft.com/office/drawing/2014/main" id="{F494D978-99CA-4EAA-8AB4-A1728569281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49" name="60 CuadroTexto">
          <a:extLst>
            <a:ext uri="{FF2B5EF4-FFF2-40B4-BE49-F238E27FC236}">
              <a16:creationId xmlns="" xmlns:a16="http://schemas.microsoft.com/office/drawing/2014/main" id="{F20B1D06-8B39-49CE-97F6-E97E366A07B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50" name="61 CuadroTexto">
          <a:extLst>
            <a:ext uri="{FF2B5EF4-FFF2-40B4-BE49-F238E27FC236}">
              <a16:creationId xmlns="" xmlns:a16="http://schemas.microsoft.com/office/drawing/2014/main" id="{25431E62-783E-4AF1-B722-353CFB7C7C2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51" name="62 CuadroTexto">
          <a:extLst>
            <a:ext uri="{FF2B5EF4-FFF2-40B4-BE49-F238E27FC236}">
              <a16:creationId xmlns="" xmlns:a16="http://schemas.microsoft.com/office/drawing/2014/main" id="{6DC23E45-15BC-414A-96CF-2E39E215F08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52" name="63 CuadroTexto">
          <a:extLst>
            <a:ext uri="{FF2B5EF4-FFF2-40B4-BE49-F238E27FC236}">
              <a16:creationId xmlns="" xmlns:a16="http://schemas.microsoft.com/office/drawing/2014/main" id="{67E5CD67-F268-49C6-ACE8-AF099725637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53" name="64 CuadroTexto">
          <a:extLst>
            <a:ext uri="{FF2B5EF4-FFF2-40B4-BE49-F238E27FC236}">
              <a16:creationId xmlns="" xmlns:a16="http://schemas.microsoft.com/office/drawing/2014/main" id="{69F98F02-0689-47BA-A3D8-294C43BC94D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54" name="65 CuadroTexto">
          <a:extLst>
            <a:ext uri="{FF2B5EF4-FFF2-40B4-BE49-F238E27FC236}">
              <a16:creationId xmlns="" xmlns:a16="http://schemas.microsoft.com/office/drawing/2014/main" id="{1E7D6C57-FB6F-4BA3-8665-1481DA48E7D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55" name="66 CuadroTexto">
          <a:extLst>
            <a:ext uri="{FF2B5EF4-FFF2-40B4-BE49-F238E27FC236}">
              <a16:creationId xmlns="" xmlns:a16="http://schemas.microsoft.com/office/drawing/2014/main" id="{8F8C0123-9C94-4237-A5BA-38A93855ADB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56" name="67 CuadroTexto">
          <a:extLst>
            <a:ext uri="{FF2B5EF4-FFF2-40B4-BE49-F238E27FC236}">
              <a16:creationId xmlns="" xmlns:a16="http://schemas.microsoft.com/office/drawing/2014/main" id="{1BA8B055-EBB0-4357-8EE0-94F59BA1E73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57" name="68 CuadroTexto">
          <a:extLst>
            <a:ext uri="{FF2B5EF4-FFF2-40B4-BE49-F238E27FC236}">
              <a16:creationId xmlns="" xmlns:a16="http://schemas.microsoft.com/office/drawing/2014/main" id="{10E2E1EA-F407-4FEC-92A2-5E7C8006713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58" name="69 CuadroTexto">
          <a:extLst>
            <a:ext uri="{FF2B5EF4-FFF2-40B4-BE49-F238E27FC236}">
              <a16:creationId xmlns="" xmlns:a16="http://schemas.microsoft.com/office/drawing/2014/main" id="{E24D3A44-B6B2-4A7D-9CC6-F34D4F05349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59" name="70 CuadroTexto">
          <a:extLst>
            <a:ext uri="{FF2B5EF4-FFF2-40B4-BE49-F238E27FC236}">
              <a16:creationId xmlns="" xmlns:a16="http://schemas.microsoft.com/office/drawing/2014/main" id="{42D2D0CC-E711-4908-BFF5-0AC1C58848B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60" name="71 CuadroTexto">
          <a:extLst>
            <a:ext uri="{FF2B5EF4-FFF2-40B4-BE49-F238E27FC236}">
              <a16:creationId xmlns="" xmlns:a16="http://schemas.microsoft.com/office/drawing/2014/main" id="{3E60D654-754F-42C6-9343-550E18030FB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61" name="72 CuadroTexto">
          <a:extLst>
            <a:ext uri="{FF2B5EF4-FFF2-40B4-BE49-F238E27FC236}">
              <a16:creationId xmlns="" xmlns:a16="http://schemas.microsoft.com/office/drawing/2014/main" id="{88BF758C-5B46-488A-8D54-1F89D780051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62" name="73 CuadroTexto">
          <a:extLst>
            <a:ext uri="{FF2B5EF4-FFF2-40B4-BE49-F238E27FC236}">
              <a16:creationId xmlns="" xmlns:a16="http://schemas.microsoft.com/office/drawing/2014/main" id="{5DC14418-DD04-4EF0-864C-6673E8C8F77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63" name="74 CuadroTexto">
          <a:extLst>
            <a:ext uri="{FF2B5EF4-FFF2-40B4-BE49-F238E27FC236}">
              <a16:creationId xmlns="" xmlns:a16="http://schemas.microsoft.com/office/drawing/2014/main" id="{6116A74F-66CB-496B-B2F8-CD01FF38D16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123</xdr:row>
      <xdr:rowOff>0</xdr:rowOff>
    </xdr:from>
    <xdr:ext cx="184731" cy="264560"/>
    <xdr:sp macro="" textlink="">
      <xdr:nvSpPr>
        <xdr:cNvPr id="4164" name="75 CuadroTexto">
          <a:extLst>
            <a:ext uri="{FF2B5EF4-FFF2-40B4-BE49-F238E27FC236}">
              <a16:creationId xmlns="" xmlns:a16="http://schemas.microsoft.com/office/drawing/2014/main" id="{FABF5436-A960-4E57-A367-50EF83445F0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65" name="3 CuadroTexto">
          <a:extLst>
            <a:ext uri="{FF2B5EF4-FFF2-40B4-BE49-F238E27FC236}">
              <a16:creationId xmlns="" xmlns:a16="http://schemas.microsoft.com/office/drawing/2014/main" id="{06B96AD3-18C0-48ED-8EE6-CBAA1A70083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66" name="4 CuadroTexto">
          <a:extLst>
            <a:ext uri="{FF2B5EF4-FFF2-40B4-BE49-F238E27FC236}">
              <a16:creationId xmlns="" xmlns:a16="http://schemas.microsoft.com/office/drawing/2014/main" id="{DA52E1FC-8FCB-4837-AF6D-58B2A635C9D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67" name="5 CuadroTexto">
          <a:extLst>
            <a:ext uri="{FF2B5EF4-FFF2-40B4-BE49-F238E27FC236}">
              <a16:creationId xmlns="" xmlns:a16="http://schemas.microsoft.com/office/drawing/2014/main" id="{1B13F652-B185-4143-9E94-E0B5C1EA157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68" name="6 CuadroTexto">
          <a:extLst>
            <a:ext uri="{FF2B5EF4-FFF2-40B4-BE49-F238E27FC236}">
              <a16:creationId xmlns="" xmlns:a16="http://schemas.microsoft.com/office/drawing/2014/main" id="{52C9DF42-D929-428E-92DB-E2942926C9D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69" name="7 CuadroTexto">
          <a:extLst>
            <a:ext uri="{FF2B5EF4-FFF2-40B4-BE49-F238E27FC236}">
              <a16:creationId xmlns="" xmlns:a16="http://schemas.microsoft.com/office/drawing/2014/main" id="{9186B9BC-6F6E-4FC4-8E5D-3E0717DBC47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70" name="8 CuadroTexto">
          <a:extLst>
            <a:ext uri="{FF2B5EF4-FFF2-40B4-BE49-F238E27FC236}">
              <a16:creationId xmlns="" xmlns:a16="http://schemas.microsoft.com/office/drawing/2014/main" id="{536ABB93-65C0-40DB-83A6-3E066DBE777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71" name="9 CuadroTexto">
          <a:extLst>
            <a:ext uri="{FF2B5EF4-FFF2-40B4-BE49-F238E27FC236}">
              <a16:creationId xmlns="" xmlns:a16="http://schemas.microsoft.com/office/drawing/2014/main" id="{17AC078B-2CE1-448A-B10D-AE4A136DC04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72" name="10 CuadroTexto">
          <a:extLst>
            <a:ext uri="{FF2B5EF4-FFF2-40B4-BE49-F238E27FC236}">
              <a16:creationId xmlns="" xmlns:a16="http://schemas.microsoft.com/office/drawing/2014/main" id="{16E4FEA0-4950-4BCE-8E42-DA4207DC383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73" name="11 CuadroTexto">
          <a:extLst>
            <a:ext uri="{FF2B5EF4-FFF2-40B4-BE49-F238E27FC236}">
              <a16:creationId xmlns="" xmlns:a16="http://schemas.microsoft.com/office/drawing/2014/main" id="{627DFE0A-CFE1-46F9-BE39-3A745B327DF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74" name="12 CuadroTexto">
          <a:extLst>
            <a:ext uri="{FF2B5EF4-FFF2-40B4-BE49-F238E27FC236}">
              <a16:creationId xmlns="" xmlns:a16="http://schemas.microsoft.com/office/drawing/2014/main" id="{FC04C671-C31B-4D17-B87B-85802C44494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75" name="13 CuadroTexto">
          <a:extLst>
            <a:ext uri="{FF2B5EF4-FFF2-40B4-BE49-F238E27FC236}">
              <a16:creationId xmlns="" xmlns:a16="http://schemas.microsoft.com/office/drawing/2014/main" id="{0A0E46B1-BE18-4519-A407-37B902DE83C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76" name="14 CuadroTexto">
          <a:extLst>
            <a:ext uri="{FF2B5EF4-FFF2-40B4-BE49-F238E27FC236}">
              <a16:creationId xmlns="" xmlns:a16="http://schemas.microsoft.com/office/drawing/2014/main" id="{93E70BDB-26A0-4A96-8A48-116D595649B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77" name="15 CuadroTexto">
          <a:extLst>
            <a:ext uri="{FF2B5EF4-FFF2-40B4-BE49-F238E27FC236}">
              <a16:creationId xmlns="" xmlns:a16="http://schemas.microsoft.com/office/drawing/2014/main" id="{12FC6DE7-D87F-4234-A001-847AD518F4A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78" name="16 CuadroTexto">
          <a:extLst>
            <a:ext uri="{FF2B5EF4-FFF2-40B4-BE49-F238E27FC236}">
              <a16:creationId xmlns="" xmlns:a16="http://schemas.microsoft.com/office/drawing/2014/main" id="{45ED3B0D-7ABD-4E81-8250-CAB964FA44B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79" name="17 CuadroTexto">
          <a:extLst>
            <a:ext uri="{FF2B5EF4-FFF2-40B4-BE49-F238E27FC236}">
              <a16:creationId xmlns="" xmlns:a16="http://schemas.microsoft.com/office/drawing/2014/main" id="{B865CDD1-37A1-48AB-91FF-978F448C75C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80" name="18 CuadroTexto">
          <a:extLst>
            <a:ext uri="{FF2B5EF4-FFF2-40B4-BE49-F238E27FC236}">
              <a16:creationId xmlns="" xmlns:a16="http://schemas.microsoft.com/office/drawing/2014/main" id="{E3B209B4-8863-4110-B36B-BEF58BBB931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81" name="19 CuadroTexto">
          <a:extLst>
            <a:ext uri="{FF2B5EF4-FFF2-40B4-BE49-F238E27FC236}">
              <a16:creationId xmlns="" xmlns:a16="http://schemas.microsoft.com/office/drawing/2014/main" id="{855F2F5E-4BEF-414A-BE99-E6F103F5C6E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82" name="20 CuadroTexto">
          <a:extLst>
            <a:ext uri="{FF2B5EF4-FFF2-40B4-BE49-F238E27FC236}">
              <a16:creationId xmlns="" xmlns:a16="http://schemas.microsoft.com/office/drawing/2014/main" id="{336535F1-54CC-46A7-85BF-9CE0F6E9C0E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83" name="21 CuadroTexto">
          <a:extLst>
            <a:ext uri="{FF2B5EF4-FFF2-40B4-BE49-F238E27FC236}">
              <a16:creationId xmlns="" xmlns:a16="http://schemas.microsoft.com/office/drawing/2014/main" id="{893799CF-6A41-43B5-BE3C-D0B25164E9E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84" name="22 CuadroTexto">
          <a:extLst>
            <a:ext uri="{FF2B5EF4-FFF2-40B4-BE49-F238E27FC236}">
              <a16:creationId xmlns="" xmlns:a16="http://schemas.microsoft.com/office/drawing/2014/main" id="{8E736FBF-5676-4A1B-A30D-1572AE06FEE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85" name="23 CuadroTexto">
          <a:extLst>
            <a:ext uri="{FF2B5EF4-FFF2-40B4-BE49-F238E27FC236}">
              <a16:creationId xmlns="" xmlns:a16="http://schemas.microsoft.com/office/drawing/2014/main" id="{42C117ED-DFC4-464E-96F9-9EE866DBA1B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86" name="24 CuadroTexto">
          <a:extLst>
            <a:ext uri="{FF2B5EF4-FFF2-40B4-BE49-F238E27FC236}">
              <a16:creationId xmlns="" xmlns:a16="http://schemas.microsoft.com/office/drawing/2014/main" id="{D7127FCF-BC92-4929-ADA9-485B62B5D57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87" name="25 CuadroTexto">
          <a:extLst>
            <a:ext uri="{FF2B5EF4-FFF2-40B4-BE49-F238E27FC236}">
              <a16:creationId xmlns="" xmlns:a16="http://schemas.microsoft.com/office/drawing/2014/main" id="{314C5919-D682-46FB-A023-EEB0704DD00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88" name="26 CuadroTexto">
          <a:extLst>
            <a:ext uri="{FF2B5EF4-FFF2-40B4-BE49-F238E27FC236}">
              <a16:creationId xmlns="" xmlns:a16="http://schemas.microsoft.com/office/drawing/2014/main" id="{9CBFBF3F-E52A-4A7B-B02C-D756768F7B3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89" name="27 CuadroTexto">
          <a:extLst>
            <a:ext uri="{FF2B5EF4-FFF2-40B4-BE49-F238E27FC236}">
              <a16:creationId xmlns="" xmlns:a16="http://schemas.microsoft.com/office/drawing/2014/main" id="{52DB243E-A92E-45AD-A7D8-BD459150ADE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90" name="28 CuadroTexto">
          <a:extLst>
            <a:ext uri="{FF2B5EF4-FFF2-40B4-BE49-F238E27FC236}">
              <a16:creationId xmlns="" xmlns:a16="http://schemas.microsoft.com/office/drawing/2014/main" id="{F33BBE41-E6DB-4D7B-83FB-7C3BCF50146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91" name="29 CuadroTexto">
          <a:extLst>
            <a:ext uri="{FF2B5EF4-FFF2-40B4-BE49-F238E27FC236}">
              <a16:creationId xmlns="" xmlns:a16="http://schemas.microsoft.com/office/drawing/2014/main" id="{0A4B1CCC-543B-4F71-86AD-F0A0A1BF62A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92" name="30 CuadroTexto">
          <a:extLst>
            <a:ext uri="{FF2B5EF4-FFF2-40B4-BE49-F238E27FC236}">
              <a16:creationId xmlns="" xmlns:a16="http://schemas.microsoft.com/office/drawing/2014/main" id="{DDA38F44-6954-447E-9DD3-76B8047E8F7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93" name="31 CuadroTexto">
          <a:extLst>
            <a:ext uri="{FF2B5EF4-FFF2-40B4-BE49-F238E27FC236}">
              <a16:creationId xmlns="" xmlns:a16="http://schemas.microsoft.com/office/drawing/2014/main" id="{1720752E-F3CB-48B6-964D-7639B0CFBB0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94" name="32 CuadroTexto">
          <a:extLst>
            <a:ext uri="{FF2B5EF4-FFF2-40B4-BE49-F238E27FC236}">
              <a16:creationId xmlns="" xmlns:a16="http://schemas.microsoft.com/office/drawing/2014/main" id="{C38F10F7-9413-4FE1-8D9E-CCD9C5A5CB2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95" name="33 CuadroTexto">
          <a:extLst>
            <a:ext uri="{FF2B5EF4-FFF2-40B4-BE49-F238E27FC236}">
              <a16:creationId xmlns="" xmlns:a16="http://schemas.microsoft.com/office/drawing/2014/main" id="{EEDEA244-9CD1-4202-836D-599267A7F3C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96" name="34 CuadroTexto">
          <a:extLst>
            <a:ext uri="{FF2B5EF4-FFF2-40B4-BE49-F238E27FC236}">
              <a16:creationId xmlns="" xmlns:a16="http://schemas.microsoft.com/office/drawing/2014/main" id="{9FA64620-C1C0-4468-AF20-0FFAEC49C0D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97" name="35 CuadroTexto">
          <a:extLst>
            <a:ext uri="{FF2B5EF4-FFF2-40B4-BE49-F238E27FC236}">
              <a16:creationId xmlns="" xmlns:a16="http://schemas.microsoft.com/office/drawing/2014/main" id="{88E7EF29-A71E-4DF8-BBC4-2ABAB5827B7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98" name="36 CuadroTexto">
          <a:extLst>
            <a:ext uri="{FF2B5EF4-FFF2-40B4-BE49-F238E27FC236}">
              <a16:creationId xmlns="" xmlns:a16="http://schemas.microsoft.com/office/drawing/2014/main" id="{B046148F-5F6F-448F-BF2F-DF65E569C61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199" name="37 CuadroTexto">
          <a:extLst>
            <a:ext uri="{FF2B5EF4-FFF2-40B4-BE49-F238E27FC236}">
              <a16:creationId xmlns="" xmlns:a16="http://schemas.microsoft.com/office/drawing/2014/main" id="{5CE3A1E0-1CAB-44FF-9578-BDEF2365A7D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00" name="38 CuadroTexto">
          <a:extLst>
            <a:ext uri="{FF2B5EF4-FFF2-40B4-BE49-F238E27FC236}">
              <a16:creationId xmlns="" xmlns:a16="http://schemas.microsoft.com/office/drawing/2014/main" id="{02DD07BD-78E1-45D5-8D34-292980295F5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01" name="39 CuadroTexto">
          <a:extLst>
            <a:ext uri="{FF2B5EF4-FFF2-40B4-BE49-F238E27FC236}">
              <a16:creationId xmlns="" xmlns:a16="http://schemas.microsoft.com/office/drawing/2014/main" id="{942BE3C7-0BA0-47A1-9258-26E399B6B84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02" name="40 CuadroTexto">
          <a:extLst>
            <a:ext uri="{FF2B5EF4-FFF2-40B4-BE49-F238E27FC236}">
              <a16:creationId xmlns="" xmlns:a16="http://schemas.microsoft.com/office/drawing/2014/main" id="{1AC1DA1D-1F29-49D9-B2C9-A1297167CD1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03" name="41 CuadroTexto">
          <a:extLst>
            <a:ext uri="{FF2B5EF4-FFF2-40B4-BE49-F238E27FC236}">
              <a16:creationId xmlns="" xmlns:a16="http://schemas.microsoft.com/office/drawing/2014/main" id="{6E5C5A4E-C500-489D-9992-C50363E0D72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04" name="42 CuadroTexto">
          <a:extLst>
            <a:ext uri="{FF2B5EF4-FFF2-40B4-BE49-F238E27FC236}">
              <a16:creationId xmlns="" xmlns:a16="http://schemas.microsoft.com/office/drawing/2014/main" id="{6100D5EE-BB78-4333-8841-ACFCF9497A5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05" name="43 CuadroTexto">
          <a:extLst>
            <a:ext uri="{FF2B5EF4-FFF2-40B4-BE49-F238E27FC236}">
              <a16:creationId xmlns="" xmlns:a16="http://schemas.microsoft.com/office/drawing/2014/main" id="{CC045361-7B88-41AF-88F9-C6F0D696BFB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06" name="44 CuadroTexto">
          <a:extLst>
            <a:ext uri="{FF2B5EF4-FFF2-40B4-BE49-F238E27FC236}">
              <a16:creationId xmlns="" xmlns:a16="http://schemas.microsoft.com/office/drawing/2014/main" id="{99EE4300-00F2-4DA0-8869-098F75F312A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07" name="45 CuadroTexto">
          <a:extLst>
            <a:ext uri="{FF2B5EF4-FFF2-40B4-BE49-F238E27FC236}">
              <a16:creationId xmlns="" xmlns:a16="http://schemas.microsoft.com/office/drawing/2014/main" id="{0A7F6A4C-5DA1-4F1A-B262-403DBFD9D5C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08" name="46 CuadroTexto">
          <a:extLst>
            <a:ext uri="{FF2B5EF4-FFF2-40B4-BE49-F238E27FC236}">
              <a16:creationId xmlns="" xmlns:a16="http://schemas.microsoft.com/office/drawing/2014/main" id="{486DC301-D2AF-4177-9B6D-D1F6E8D472D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09" name="47 CuadroTexto">
          <a:extLst>
            <a:ext uri="{FF2B5EF4-FFF2-40B4-BE49-F238E27FC236}">
              <a16:creationId xmlns="" xmlns:a16="http://schemas.microsoft.com/office/drawing/2014/main" id="{8FA4C0B6-87CD-49BA-8C34-958974A694F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10" name="48 CuadroTexto">
          <a:extLst>
            <a:ext uri="{FF2B5EF4-FFF2-40B4-BE49-F238E27FC236}">
              <a16:creationId xmlns="" xmlns:a16="http://schemas.microsoft.com/office/drawing/2014/main" id="{9775054D-7BC1-448A-8713-1D7993C7009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11" name="49 CuadroTexto">
          <a:extLst>
            <a:ext uri="{FF2B5EF4-FFF2-40B4-BE49-F238E27FC236}">
              <a16:creationId xmlns="" xmlns:a16="http://schemas.microsoft.com/office/drawing/2014/main" id="{87AE2CDC-DFFF-4177-AEDB-856CD7B600B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12" name="50 CuadroTexto">
          <a:extLst>
            <a:ext uri="{FF2B5EF4-FFF2-40B4-BE49-F238E27FC236}">
              <a16:creationId xmlns="" xmlns:a16="http://schemas.microsoft.com/office/drawing/2014/main" id="{D6896D7F-F2B8-417E-A019-D183288178C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13" name="51 CuadroTexto">
          <a:extLst>
            <a:ext uri="{FF2B5EF4-FFF2-40B4-BE49-F238E27FC236}">
              <a16:creationId xmlns="" xmlns:a16="http://schemas.microsoft.com/office/drawing/2014/main" id="{9CDCED36-281A-450D-9582-D0EE07C9AD4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14" name="52 CuadroTexto">
          <a:extLst>
            <a:ext uri="{FF2B5EF4-FFF2-40B4-BE49-F238E27FC236}">
              <a16:creationId xmlns="" xmlns:a16="http://schemas.microsoft.com/office/drawing/2014/main" id="{EEE9E748-71B3-46D0-AB60-164D4F07D66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15" name="53 CuadroTexto">
          <a:extLst>
            <a:ext uri="{FF2B5EF4-FFF2-40B4-BE49-F238E27FC236}">
              <a16:creationId xmlns="" xmlns:a16="http://schemas.microsoft.com/office/drawing/2014/main" id="{01C5DF11-21CD-422A-88D5-031D3C03CA9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16" name="54 CuadroTexto">
          <a:extLst>
            <a:ext uri="{FF2B5EF4-FFF2-40B4-BE49-F238E27FC236}">
              <a16:creationId xmlns="" xmlns:a16="http://schemas.microsoft.com/office/drawing/2014/main" id="{5CEC6EAB-B7DF-4369-B038-00A6D79E368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17" name="55 CuadroTexto">
          <a:extLst>
            <a:ext uri="{FF2B5EF4-FFF2-40B4-BE49-F238E27FC236}">
              <a16:creationId xmlns="" xmlns:a16="http://schemas.microsoft.com/office/drawing/2014/main" id="{BC0A87B6-3D9D-4944-8643-BCCA5F10AD7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18" name="56 CuadroTexto">
          <a:extLst>
            <a:ext uri="{FF2B5EF4-FFF2-40B4-BE49-F238E27FC236}">
              <a16:creationId xmlns="" xmlns:a16="http://schemas.microsoft.com/office/drawing/2014/main" id="{722CF667-6159-45A1-913A-518E4392936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19" name="57 CuadroTexto">
          <a:extLst>
            <a:ext uri="{FF2B5EF4-FFF2-40B4-BE49-F238E27FC236}">
              <a16:creationId xmlns="" xmlns:a16="http://schemas.microsoft.com/office/drawing/2014/main" id="{D7A69C5C-7832-4A0D-8E9A-4DEA298100A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20" name="58 CuadroTexto">
          <a:extLst>
            <a:ext uri="{FF2B5EF4-FFF2-40B4-BE49-F238E27FC236}">
              <a16:creationId xmlns="" xmlns:a16="http://schemas.microsoft.com/office/drawing/2014/main" id="{966270B2-2041-4CA6-A1A7-F82745A0D80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21" name="59 CuadroTexto">
          <a:extLst>
            <a:ext uri="{FF2B5EF4-FFF2-40B4-BE49-F238E27FC236}">
              <a16:creationId xmlns="" xmlns:a16="http://schemas.microsoft.com/office/drawing/2014/main" id="{06071A52-0E9B-45AD-8456-77F48F0EACD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22" name="60 CuadroTexto">
          <a:extLst>
            <a:ext uri="{FF2B5EF4-FFF2-40B4-BE49-F238E27FC236}">
              <a16:creationId xmlns="" xmlns:a16="http://schemas.microsoft.com/office/drawing/2014/main" id="{AC285C5C-1956-4B0F-B3FA-2231B17EA09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23" name="61 CuadroTexto">
          <a:extLst>
            <a:ext uri="{FF2B5EF4-FFF2-40B4-BE49-F238E27FC236}">
              <a16:creationId xmlns="" xmlns:a16="http://schemas.microsoft.com/office/drawing/2014/main" id="{01F94C77-8046-4FE6-A801-D5A7836B423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24" name="62 CuadroTexto">
          <a:extLst>
            <a:ext uri="{FF2B5EF4-FFF2-40B4-BE49-F238E27FC236}">
              <a16:creationId xmlns="" xmlns:a16="http://schemas.microsoft.com/office/drawing/2014/main" id="{B9F3782A-F567-44BF-9CDE-127F788907F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25" name="63 CuadroTexto">
          <a:extLst>
            <a:ext uri="{FF2B5EF4-FFF2-40B4-BE49-F238E27FC236}">
              <a16:creationId xmlns="" xmlns:a16="http://schemas.microsoft.com/office/drawing/2014/main" id="{45042A08-0486-40DF-86E8-DC2BC9020C5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26" name="64 CuadroTexto">
          <a:extLst>
            <a:ext uri="{FF2B5EF4-FFF2-40B4-BE49-F238E27FC236}">
              <a16:creationId xmlns="" xmlns:a16="http://schemas.microsoft.com/office/drawing/2014/main" id="{BCD605AD-2B56-4FFE-BFE4-5BFFEEDCFA0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27" name="65 CuadroTexto">
          <a:extLst>
            <a:ext uri="{FF2B5EF4-FFF2-40B4-BE49-F238E27FC236}">
              <a16:creationId xmlns="" xmlns:a16="http://schemas.microsoft.com/office/drawing/2014/main" id="{4333D4BF-4E06-4A77-ACFC-87A53675824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28" name="66 CuadroTexto">
          <a:extLst>
            <a:ext uri="{FF2B5EF4-FFF2-40B4-BE49-F238E27FC236}">
              <a16:creationId xmlns="" xmlns:a16="http://schemas.microsoft.com/office/drawing/2014/main" id="{7274125E-16DD-47B1-B0FD-FCB80042BD3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29" name="67 CuadroTexto">
          <a:extLst>
            <a:ext uri="{FF2B5EF4-FFF2-40B4-BE49-F238E27FC236}">
              <a16:creationId xmlns="" xmlns:a16="http://schemas.microsoft.com/office/drawing/2014/main" id="{B1941506-A4D4-43EB-914B-C72DC53BCF9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30" name="68 CuadroTexto">
          <a:extLst>
            <a:ext uri="{FF2B5EF4-FFF2-40B4-BE49-F238E27FC236}">
              <a16:creationId xmlns="" xmlns:a16="http://schemas.microsoft.com/office/drawing/2014/main" id="{DCDFFFA1-67E4-4BB9-96C2-C616D6F1836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31" name="69 CuadroTexto">
          <a:extLst>
            <a:ext uri="{FF2B5EF4-FFF2-40B4-BE49-F238E27FC236}">
              <a16:creationId xmlns="" xmlns:a16="http://schemas.microsoft.com/office/drawing/2014/main" id="{8794ECAD-3F44-461C-BCDC-C7333239CC2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32" name="70 CuadroTexto">
          <a:extLst>
            <a:ext uri="{FF2B5EF4-FFF2-40B4-BE49-F238E27FC236}">
              <a16:creationId xmlns="" xmlns:a16="http://schemas.microsoft.com/office/drawing/2014/main" id="{CFB7D798-F0D6-4AB2-99E7-D2CB8E89589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33" name="71 CuadroTexto">
          <a:extLst>
            <a:ext uri="{FF2B5EF4-FFF2-40B4-BE49-F238E27FC236}">
              <a16:creationId xmlns="" xmlns:a16="http://schemas.microsoft.com/office/drawing/2014/main" id="{04401B7F-B922-4D3B-BAE2-F456A6C7ABE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34" name="72 CuadroTexto">
          <a:extLst>
            <a:ext uri="{FF2B5EF4-FFF2-40B4-BE49-F238E27FC236}">
              <a16:creationId xmlns="" xmlns:a16="http://schemas.microsoft.com/office/drawing/2014/main" id="{D5089B3D-03A0-45EF-83E7-A9941BA210D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35" name="73 CuadroTexto">
          <a:extLst>
            <a:ext uri="{FF2B5EF4-FFF2-40B4-BE49-F238E27FC236}">
              <a16:creationId xmlns="" xmlns:a16="http://schemas.microsoft.com/office/drawing/2014/main" id="{57876CB6-7C2F-4EC2-88E5-A521AA8D56D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36" name="74 CuadroTexto">
          <a:extLst>
            <a:ext uri="{FF2B5EF4-FFF2-40B4-BE49-F238E27FC236}">
              <a16:creationId xmlns="" xmlns:a16="http://schemas.microsoft.com/office/drawing/2014/main" id="{2EA49D69-F70B-423D-845B-223CA5DBA6D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124</xdr:row>
      <xdr:rowOff>0</xdr:rowOff>
    </xdr:from>
    <xdr:ext cx="184731" cy="264560"/>
    <xdr:sp macro="" textlink="">
      <xdr:nvSpPr>
        <xdr:cNvPr id="4237" name="75 CuadroTexto">
          <a:extLst>
            <a:ext uri="{FF2B5EF4-FFF2-40B4-BE49-F238E27FC236}">
              <a16:creationId xmlns="" xmlns:a16="http://schemas.microsoft.com/office/drawing/2014/main" id="{7607E6CC-9B34-45A9-9BF9-ADEF7E686CC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38" name="3 CuadroTexto">
          <a:extLst>
            <a:ext uri="{FF2B5EF4-FFF2-40B4-BE49-F238E27FC236}">
              <a16:creationId xmlns="" xmlns:a16="http://schemas.microsoft.com/office/drawing/2014/main" id="{B466FD92-59D1-4E36-A39A-48064C4CEB7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39" name="4 CuadroTexto">
          <a:extLst>
            <a:ext uri="{FF2B5EF4-FFF2-40B4-BE49-F238E27FC236}">
              <a16:creationId xmlns="" xmlns:a16="http://schemas.microsoft.com/office/drawing/2014/main" id="{22F63094-9B72-4213-B6E9-1B7604BC175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40" name="5 CuadroTexto">
          <a:extLst>
            <a:ext uri="{FF2B5EF4-FFF2-40B4-BE49-F238E27FC236}">
              <a16:creationId xmlns="" xmlns:a16="http://schemas.microsoft.com/office/drawing/2014/main" id="{1910FFFE-7FD1-4C9D-88A1-7AA7244EBB7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41" name="6 CuadroTexto">
          <a:extLst>
            <a:ext uri="{FF2B5EF4-FFF2-40B4-BE49-F238E27FC236}">
              <a16:creationId xmlns="" xmlns:a16="http://schemas.microsoft.com/office/drawing/2014/main" id="{17397D37-47AB-459E-936B-67CF65FECF5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42" name="7 CuadroTexto">
          <a:extLst>
            <a:ext uri="{FF2B5EF4-FFF2-40B4-BE49-F238E27FC236}">
              <a16:creationId xmlns="" xmlns:a16="http://schemas.microsoft.com/office/drawing/2014/main" id="{8B697F34-E95A-4AF8-A7DB-59F09697F0B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43" name="8 CuadroTexto">
          <a:extLst>
            <a:ext uri="{FF2B5EF4-FFF2-40B4-BE49-F238E27FC236}">
              <a16:creationId xmlns="" xmlns:a16="http://schemas.microsoft.com/office/drawing/2014/main" id="{3F4FA882-FBEC-4C88-9B0F-16BBFF77AA1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44" name="9 CuadroTexto">
          <a:extLst>
            <a:ext uri="{FF2B5EF4-FFF2-40B4-BE49-F238E27FC236}">
              <a16:creationId xmlns="" xmlns:a16="http://schemas.microsoft.com/office/drawing/2014/main" id="{7675C276-CAF8-4203-B628-46556DB9D41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45" name="10 CuadroTexto">
          <a:extLst>
            <a:ext uri="{FF2B5EF4-FFF2-40B4-BE49-F238E27FC236}">
              <a16:creationId xmlns="" xmlns:a16="http://schemas.microsoft.com/office/drawing/2014/main" id="{8F47E7A9-7FD3-4DE0-A545-7A2EAD0F242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46" name="11 CuadroTexto">
          <a:extLst>
            <a:ext uri="{FF2B5EF4-FFF2-40B4-BE49-F238E27FC236}">
              <a16:creationId xmlns="" xmlns:a16="http://schemas.microsoft.com/office/drawing/2014/main" id="{D7F249E7-1C48-48AE-8C12-FAECC91C2B4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47" name="12 CuadroTexto">
          <a:extLst>
            <a:ext uri="{FF2B5EF4-FFF2-40B4-BE49-F238E27FC236}">
              <a16:creationId xmlns="" xmlns:a16="http://schemas.microsoft.com/office/drawing/2014/main" id="{4D1C91E6-A7A3-4BD2-A0BA-40CB5C1A985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48" name="13 CuadroTexto">
          <a:extLst>
            <a:ext uri="{FF2B5EF4-FFF2-40B4-BE49-F238E27FC236}">
              <a16:creationId xmlns="" xmlns:a16="http://schemas.microsoft.com/office/drawing/2014/main" id="{B3420E2C-1540-46C5-BC38-DFE345C3718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49" name="14 CuadroTexto">
          <a:extLst>
            <a:ext uri="{FF2B5EF4-FFF2-40B4-BE49-F238E27FC236}">
              <a16:creationId xmlns="" xmlns:a16="http://schemas.microsoft.com/office/drawing/2014/main" id="{09B36A31-394D-4BBA-A051-DF2837D62E0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50" name="15 CuadroTexto">
          <a:extLst>
            <a:ext uri="{FF2B5EF4-FFF2-40B4-BE49-F238E27FC236}">
              <a16:creationId xmlns="" xmlns:a16="http://schemas.microsoft.com/office/drawing/2014/main" id="{CC139BBD-A9C5-40FB-B21E-98CD18C0ED5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51" name="16 CuadroTexto">
          <a:extLst>
            <a:ext uri="{FF2B5EF4-FFF2-40B4-BE49-F238E27FC236}">
              <a16:creationId xmlns="" xmlns:a16="http://schemas.microsoft.com/office/drawing/2014/main" id="{AA552AD1-6952-4657-98EC-F223BD25CF1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52" name="17 CuadroTexto">
          <a:extLst>
            <a:ext uri="{FF2B5EF4-FFF2-40B4-BE49-F238E27FC236}">
              <a16:creationId xmlns="" xmlns:a16="http://schemas.microsoft.com/office/drawing/2014/main" id="{DC320A97-4AD9-4B97-A3E3-068ED3BDBF2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53" name="18 CuadroTexto">
          <a:extLst>
            <a:ext uri="{FF2B5EF4-FFF2-40B4-BE49-F238E27FC236}">
              <a16:creationId xmlns="" xmlns:a16="http://schemas.microsoft.com/office/drawing/2014/main" id="{4315175E-0106-4666-9DE6-EAFE7620033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54" name="19 CuadroTexto">
          <a:extLst>
            <a:ext uri="{FF2B5EF4-FFF2-40B4-BE49-F238E27FC236}">
              <a16:creationId xmlns="" xmlns:a16="http://schemas.microsoft.com/office/drawing/2014/main" id="{8AFFF9F2-AEB4-4341-A66B-27F37B4214E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55" name="20 CuadroTexto">
          <a:extLst>
            <a:ext uri="{FF2B5EF4-FFF2-40B4-BE49-F238E27FC236}">
              <a16:creationId xmlns="" xmlns:a16="http://schemas.microsoft.com/office/drawing/2014/main" id="{10330235-92C2-4B08-817C-1F175AC265F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56" name="21 CuadroTexto">
          <a:extLst>
            <a:ext uri="{FF2B5EF4-FFF2-40B4-BE49-F238E27FC236}">
              <a16:creationId xmlns="" xmlns:a16="http://schemas.microsoft.com/office/drawing/2014/main" id="{FE09EE68-2A0C-415A-83CD-D55009D1877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57" name="22 CuadroTexto">
          <a:extLst>
            <a:ext uri="{FF2B5EF4-FFF2-40B4-BE49-F238E27FC236}">
              <a16:creationId xmlns="" xmlns:a16="http://schemas.microsoft.com/office/drawing/2014/main" id="{9B2FA801-E17A-42C4-B942-EBBF38E1339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58" name="23 CuadroTexto">
          <a:extLst>
            <a:ext uri="{FF2B5EF4-FFF2-40B4-BE49-F238E27FC236}">
              <a16:creationId xmlns="" xmlns:a16="http://schemas.microsoft.com/office/drawing/2014/main" id="{5004EEE6-154A-429E-87E2-E940B32279C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59" name="24 CuadroTexto">
          <a:extLst>
            <a:ext uri="{FF2B5EF4-FFF2-40B4-BE49-F238E27FC236}">
              <a16:creationId xmlns="" xmlns:a16="http://schemas.microsoft.com/office/drawing/2014/main" id="{BF3F5869-F9B6-44C5-AF19-9837D4D3BDC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60" name="25 CuadroTexto">
          <a:extLst>
            <a:ext uri="{FF2B5EF4-FFF2-40B4-BE49-F238E27FC236}">
              <a16:creationId xmlns="" xmlns:a16="http://schemas.microsoft.com/office/drawing/2014/main" id="{2BC8BF51-927A-46F3-AC03-83045FDB4DC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61" name="26 CuadroTexto">
          <a:extLst>
            <a:ext uri="{FF2B5EF4-FFF2-40B4-BE49-F238E27FC236}">
              <a16:creationId xmlns="" xmlns:a16="http://schemas.microsoft.com/office/drawing/2014/main" id="{D63BA1FE-07B2-4AAC-B6DE-3765DA01FD0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62" name="27 CuadroTexto">
          <a:extLst>
            <a:ext uri="{FF2B5EF4-FFF2-40B4-BE49-F238E27FC236}">
              <a16:creationId xmlns="" xmlns:a16="http://schemas.microsoft.com/office/drawing/2014/main" id="{8D1E5277-C2E9-493E-B00F-E842AA1CD34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63" name="28 CuadroTexto">
          <a:extLst>
            <a:ext uri="{FF2B5EF4-FFF2-40B4-BE49-F238E27FC236}">
              <a16:creationId xmlns="" xmlns:a16="http://schemas.microsoft.com/office/drawing/2014/main" id="{F9BEE10D-F42A-4704-A883-23CACA6F72B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64" name="29 CuadroTexto">
          <a:extLst>
            <a:ext uri="{FF2B5EF4-FFF2-40B4-BE49-F238E27FC236}">
              <a16:creationId xmlns="" xmlns:a16="http://schemas.microsoft.com/office/drawing/2014/main" id="{6C5D3980-411F-47BE-B377-7FBF5D44ABE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65" name="30 CuadroTexto">
          <a:extLst>
            <a:ext uri="{FF2B5EF4-FFF2-40B4-BE49-F238E27FC236}">
              <a16:creationId xmlns="" xmlns:a16="http://schemas.microsoft.com/office/drawing/2014/main" id="{B7BD1D21-304B-4AC1-821F-0E928BD6966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66" name="31 CuadroTexto">
          <a:extLst>
            <a:ext uri="{FF2B5EF4-FFF2-40B4-BE49-F238E27FC236}">
              <a16:creationId xmlns="" xmlns:a16="http://schemas.microsoft.com/office/drawing/2014/main" id="{FC158995-70E0-49BF-9D4C-E4D3AD51D8B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67" name="32 CuadroTexto">
          <a:extLst>
            <a:ext uri="{FF2B5EF4-FFF2-40B4-BE49-F238E27FC236}">
              <a16:creationId xmlns="" xmlns:a16="http://schemas.microsoft.com/office/drawing/2014/main" id="{139AE0DC-7BCD-4EB4-814B-E54DB1460D5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68" name="33 CuadroTexto">
          <a:extLst>
            <a:ext uri="{FF2B5EF4-FFF2-40B4-BE49-F238E27FC236}">
              <a16:creationId xmlns="" xmlns:a16="http://schemas.microsoft.com/office/drawing/2014/main" id="{C04F2CD1-152A-48E3-8FFF-DF3660C4818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69" name="34 CuadroTexto">
          <a:extLst>
            <a:ext uri="{FF2B5EF4-FFF2-40B4-BE49-F238E27FC236}">
              <a16:creationId xmlns="" xmlns:a16="http://schemas.microsoft.com/office/drawing/2014/main" id="{0FD67667-0DEC-47E8-8A28-70D342DBD77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70" name="35 CuadroTexto">
          <a:extLst>
            <a:ext uri="{FF2B5EF4-FFF2-40B4-BE49-F238E27FC236}">
              <a16:creationId xmlns="" xmlns:a16="http://schemas.microsoft.com/office/drawing/2014/main" id="{C3D3DCBD-14D2-4A3A-B458-4AAF0D74BC1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71" name="36 CuadroTexto">
          <a:extLst>
            <a:ext uri="{FF2B5EF4-FFF2-40B4-BE49-F238E27FC236}">
              <a16:creationId xmlns="" xmlns:a16="http://schemas.microsoft.com/office/drawing/2014/main" id="{AA5D4DA8-EA4A-415C-A811-73CF82BB706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72" name="37 CuadroTexto">
          <a:extLst>
            <a:ext uri="{FF2B5EF4-FFF2-40B4-BE49-F238E27FC236}">
              <a16:creationId xmlns="" xmlns:a16="http://schemas.microsoft.com/office/drawing/2014/main" id="{9E4D7923-31F3-4B34-B849-BF68EE88FBF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73" name="38 CuadroTexto">
          <a:extLst>
            <a:ext uri="{FF2B5EF4-FFF2-40B4-BE49-F238E27FC236}">
              <a16:creationId xmlns="" xmlns:a16="http://schemas.microsoft.com/office/drawing/2014/main" id="{D34B511A-8835-490F-8119-DC6345F94ED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74" name="39 CuadroTexto">
          <a:extLst>
            <a:ext uri="{FF2B5EF4-FFF2-40B4-BE49-F238E27FC236}">
              <a16:creationId xmlns="" xmlns:a16="http://schemas.microsoft.com/office/drawing/2014/main" id="{C47D9624-0D9C-48EE-8CA6-EC373388329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75" name="40 CuadroTexto">
          <a:extLst>
            <a:ext uri="{FF2B5EF4-FFF2-40B4-BE49-F238E27FC236}">
              <a16:creationId xmlns="" xmlns:a16="http://schemas.microsoft.com/office/drawing/2014/main" id="{C6195699-383B-4616-BCFE-2ECC8A4A548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76" name="41 CuadroTexto">
          <a:extLst>
            <a:ext uri="{FF2B5EF4-FFF2-40B4-BE49-F238E27FC236}">
              <a16:creationId xmlns="" xmlns:a16="http://schemas.microsoft.com/office/drawing/2014/main" id="{42F1B8EA-1AD9-4B51-AB9F-4605F345BD4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77" name="42 CuadroTexto">
          <a:extLst>
            <a:ext uri="{FF2B5EF4-FFF2-40B4-BE49-F238E27FC236}">
              <a16:creationId xmlns="" xmlns:a16="http://schemas.microsoft.com/office/drawing/2014/main" id="{58449332-9F53-4921-BFE7-607DC6C2444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78" name="43 CuadroTexto">
          <a:extLst>
            <a:ext uri="{FF2B5EF4-FFF2-40B4-BE49-F238E27FC236}">
              <a16:creationId xmlns="" xmlns:a16="http://schemas.microsoft.com/office/drawing/2014/main" id="{A3C7160A-7182-463A-B2B5-F2BA43B5655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79" name="44 CuadroTexto">
          <a:extLst>
            <a:ext uri="{FF2B5EF4-FFF2-40B4-BE49-F238E27FC236}">
              <a16:creationId xmlns="" xmlns:a16="http://schemas.microsoft.com/office/drawing/2014/main" id="{561627C8-C937-45F3-96B5-66A1BFE609D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80" name="45 CuadroTexto">
          <a:extLst>
            <a:ext uri="{FF2B5EF4-FFF2-40B4-BE49-F238E27FC236}">
              <a16:creationId xmlns="" xmlns:a16="http://schemas.microsoft.com/office/drawing/2014/main" id="{D9701622-F8FD-41C5-AEEA-3399A2D7221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81" name="46 CuadroTexto">
          <a:extLst>
            <a:ext uri="{FF2B5EF4-FFF2-40B4-BE49-F238E27FC236}">
              <a16:creationId xmlns="" xmlns:a16="http://schemas.microsoft.com/office/drawing/2014/main" id="{7EE1707C-2A19-483E-BDCD-6B0856290A0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82" name="47 CuadroTexto">
          <a:extLst>
            <a:ext uri="{FF2B5EF4-FFF2-40B4-BE49-F238E27FC236}">
              <a16:creationId xmlns="" xmlns:a16="http://schemas.microsoft.com/office/drawing/2014/main" id="{8AFFBBFD-6E6C-46D4-A33D-0610B704F59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83" name="48 CuadroTexto">
          <a:extLst>
            <a:ext uri="{FF2B5EF4-FFF2-40B4-BE49-F238E27FC236}">
              <a16:creationId xmlns="" xmlns:a16="http://schemas.microsoft.com/office/drawing/2014/main" id="{7A535D08-8B0D-476A-96F1-0752AA97DDA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84" name="49 CuadroTexto">
          <a:extLst>
            <a:ext uri="{FF2B5EF4-FFF2-40B4-BE49-F238E27FC236}">
              <a16:creationId xmlns="" xmlns:a16="http://schemas.microsoft.com/office/drawing/2014/main" id="{ECC435BF-153C-4AF2-8D73-1DBD7EC2491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85" name="50 CuadroTexto">
          <a:extLst>
            <a:ext uri="{FF2B5EF4-FFF2-40B4-BE49-F238E27FC236}">
              <a16:creationId xmlns="" xmlns:a16="http://schemas.microsoft.com/office/drawing/2014/main" id="{A2FF8723-8F87-4DFB-9BAF-568FB906D74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86" name="51 CuadroTexto">
          <a:extLst>
            <a:ext uri="{FF2B5EF4-FFF2-40B4-BE49-F238E27FC236}">
              <a16:creationId xmlns="" xmlns:a16="http://schemas.microsoft.com/office/drawing/2014/main" id="{7F97BC23-7714-487A-AA0B-1A9F85994EF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87" name="52 CuadroTexto">
          <a:extLst>
            <a:ext uri="{FF2B5EF4-FFF2-40B4-BE49-F238E27FC236}">
              <a16:creationId xmlns="" xmlns:a16="http://schemas.microsoft.com/office/drawing/2014/main" id="{BB0CBF2B-71C7-4913-8CB3-76AC2F484F8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88" name="53 CuadroTexto">
          <a:extLst>
            <a:ext uri="{FF2B5EF4-FFF2-40B4-BE49-F238E27FC236}">
              <a16:creationId xmlns="" xmlns:a16="http://schemas.microsoft.com/office/drawing/2014/main" id="{E88D550E-C88C-4F08-80A7-4BA093A388E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89" name="54 CuadroTexto">
          <a:extLst>
            <a:ext uri="{FF2B5EF4-FFF2-40B4-BE49-F238E27FC236}">
              <a16:creationId xmlns="" xmlns:a16="http://schemas.microsoft.com/office/drawing/2014/main" id="{120F1DC0-A991-4226-AB03-EBD20B67BFE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90" name="55 CuadroTexto">
          <a:extLst>
            <a:ext uri="{FF2B5EF4-FFF2-40B4-BE49-F238E27FC236}">
              <a16:creationId xmlns="" xmlns:a16="http://schemas.microsoft.com/office/drawing/2014/main" id="{9F0CAA03-E520-4D43-8C7B-152F0072B7F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91" name="56 CuadroTexto">
          <a:extLst>
            <a:ext uri="{FF2B5EF4-FFF2-40B4-BE49-F238E27FC236}">
              <a16:creationId xmlns="" xmlns:a16="http://schemas.microsoft.com/office/drawing/2014/main" id="{ADC9D572-14ED-463D-B797-B12FCAB63F9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92" name="57 CuadroTexto">
          <a:extLst>
            <a:ext uri="{FF2B5EF4-FFF2-40B4-BE49-F238E27FC236}">
              <a16:creationId xmlns="" xmlns:a16="http://schemas.microsoft.com/office/drawing/2014/main" id="{93878042-0DDC-48F6-A785-CB1A82FF10F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93" name="58 CuadroTexto">
          <a:extLst>
            <a:ext uri="{FF2B5EF4-FFF2-40B4-BE49-F238E27FC236}">
              <a16:creationId xmlns="" xmlns:a16="http://schemas.microsoft.com/office/drawing/2014/main" id="{B58C88C1-BFE5-416B-9A2D-5669EC81B21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94" name="59 CuadroTexto">
          <a:extLst>
            <a:ext uri="{FF2B5EF4-FFF2-40B4-BE49-F238E27FC236}">
              <a16:creationId xmlns="" xmlns:a16="http://schemas.microsoft.com/office/drawing/2014/main" id="{ED423CD5-8F78-45A3-8837-092835CEB84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95" name="60 CuadroTexto">
          <a:extLst>
            <a:ext uri="{FF2B5EF4-FFF2-40B4-BE49-F238E27FC236}">
              <a16:creationId xmlns="" xmlns:a16="http://schemas.microsoft.com/office/drawing/2014/main" id="{FB811901-1ED5-43BE-B20F-EFD6F2E0187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96" name="61 CuadroTexto">
          <a:extLst>
            <a:ext uri="{FF2B5EF4-FFF2-40B4-BE49-F238E27FC236}">
              <a16:creationId xmlns="" xmlns:a16="http://schemas.microsoft.com/office/drawing/2014/main" id="{806B1FA4-EABD-47F3-8671-51C550E25E9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97" name="62 CuadroTexto">
          <a:extLst>
            <a:ext uri="{FF2B5EF4-FFF2-40B4-BE49-F238E27FC236}">
              <a16:creationId xmlns="" xmlns:a16="http://schemas.microsoft.com/office/drawing/2014/main" id="{4B82754A-AE90-4409-983E-EFFF4739E29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98" name="63 CuadroTexto">
          <a:extLst>
            <a:ext uri="{FF2B5EF4-FFF2-40B4-BE49-F238E27FC236}">
              <a16:creationId xmlns="" xmlns:a16="http://schemas.microsoft.com/office/drawing/2014/main" id="{0339950F-4F50-4819-B251-E14C69FE512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299" name="64 CuadroTexto">
          <a:extLst>
            <a:ext uri="{FF2B5EF4-FFF2-40B4-BE49-F238E27FC236}">
              <a16:creationId xmlns="" xmlns:a16="http://schemas.microsoft.com/office/drawing/2014/main" id="{B1BAB2E8-BA9F-41F6-BA59-FAE30D27390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300" name="65 CuadroTexto">
          <a:extLst>
            <a:ext uri="{FF2B5EF4-FFF2-40B4-BE49-F238E27FC236}">
              <a16:creationId xmlns="" xmlns:a16="http://schemas.microsoft.com/office/drawing/2014/main" id="{E285E586-5240-401F-943C-D1E262B8B4E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301" name="66 CuadroTexto">
          <a:extLst>
            <a:ext uri="{FF2B5EF4-FFF2-40B4-BE49-F238E27FC236}">
              <a16:creationId xmlns="" xmlns:a16="http://schemas.microsoft.com/office/drawing/2014/main" id="{33ECC935-57D7-4DE3-81E7-6FBFA2A4770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302" name="67 CuadroTexto">
          <a:extLst>
            <a:ext uri="{FF2B5EF4-FFF2-40B4-BE49-F238E27FC236}">
              <a16:creationId xmlns="" xmlns:a16="http://schemas.microsoft.com/office/drawing/2014/main" id="{7BCF39B5-43A3-4C41-9828-2C1BA8EE8F2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303" name="68 CuadroTexto">
          <a:extLst>
            <a:ext uri="{FF2B5EF4-FFF2-40B4-BE49-F238E27FC236}">
              <a16:creationId xmlns="" xmlns:a16="http://schemas.microsoft.com/office/drawing/2014/main" id="{76B6AC79-AFA0-420E-9C2C-51D6CCD15FD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304" name="69 CuadroTexto">
          <a:extLst>
            <a:ext uri="{FF2B5EF4-FFF2-40B4-BE49-F238E27FC236}">
              <a16:creationId xmlns="" xmlns:a16="http://schemas.microsoft.com/office/drawing/2014/main" id="{52AAAA21-A760-4ABA-AC20-C56D1597EE7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305" name="70 CuadroTexto">
          <a:extLst>
            <a:ext uri="{FF2B5EF4-FFF2-40B4-BE49-F238E27FC236}">
              <a16:creationId xmlns="" xmlns:a16="http://schemas.microsoft.com/office/drawing/2014/main" id="{1061E071-D8E0-465B-B5ED-D5165F56206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306" name="71 CuadroTexto">
          <a:extLst>
            <a:ext uri="{FF2B5EF4-FFF2-40B4-BE49-F238E27FC236}">
              <a16:creationId xmlns="" xmlns:a16="http://schemas.microsoft.com/office/drawing/2014/main" id="{1D85C5C7-2348-4A4C-B069-CE7C144819E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307" name="72 CuadroTexto">
          <a:extLst>
            <a:ext uri="{FF2B5EF4-FFF2-40B4-BE49-F238E27FC236}">
              <a16:creationId xmlns="" xmlns:a16="http://schemas.microsoft.com/office/drawing/2014/main" id="{BBDCE0BF-6964-4C6C-A69E-9A3342E3A97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308" name="73 CuadroTexto">
          <a:extLst>
            <a:ext uri="{FF2B5EF4-FFF2-40B4-BE49-F238E27FC236}">
              <a16:creationId xmlns="" xmlns:a16="http://schemas.microsoft.com/office/drawing/2014/main" id="{F2AB4B76-B8D7-4C28-ABD9-4938D14D9F0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309" name="74 CuadroTexto">
          <a:extLst>
            <a:ext uri="{FF2B5EF4-FFF2-40B4-BE49-F238E27FC236}">
              <a16:creationId xmlns="" xmlns:a16="http://schemas.microsoft.com/office/drawing/2014/main" id="{48C836DA-3297-4CFC-B9C3-8D38596C119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125</xdr:row>
      <xdr:rowOff>0</xdr:rowOff>
    </xdr:from>
    <xdr:ext cx="184731" cy="264560"/>
    <xdr:sp macro="" textlink="">
      <xdr:nvSpPr>
        <xdr:cNvPr id="4310" name="75 CuadroTexto">
          <a:extLst>
            <a:ext uri="{FF2B5EF4-FFF2-40B4-BE49-F238E27FC236}">
              <a16:creationId xmlns="" xmlns:a16="http://schemas.microsoft.com/office/drawing/2014/main" id="{5237E1F6-88FA-4278-8E14-A4B60FB62FB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11" name="3 CuadroTexto">
          <a:extLst>
            <a:ext uri="{FF2B5EF4-FFF2-40B4-BE49-F238E27FC236}">
              <a16:creationId xmlns="" xmlns:a16="http://schemas.microsoft.com/office/drawing/2014/main" id="{4D204E82-67F2-4DB5-B1EB-1C70E651B94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12" name="4 CuadroTexto">
          <a:extLst>
            <a:ext uri="{FF2B5EF4-FFF2-40B4-BE49-F238E27FC236}">
              <a16:creationId xmlns="" xmlns:a16="http://schemas.microsoft.com/office/drawing/2014/main" id="{DA6667A4-B7B2-4592-97BB-659C77F3B21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13" name="5 CuadroTexto">
          <a:extLst>
            <a:ext uri="{FF2B5EF4-FFF2-40B4-BE49-F238E27FC236}">
              <a16:creationId xmlns="" xmlns:a16="http://schemas.microsoft.com/office/drawing/2014/main" id="{240B7EF2-66BF-4D3A-A079-CDA51BB2526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14" name="6 CuadroTexto">
          <a:extLst>
            <a:ext uri="{FF2B5EF4-FFF2-40B4-BE49-F238E27FC236}">
              <a16:creationId xmlns="" xmlns:a16="http://schemas.microsoft.com/office/drawing/2014/main" id="{B0AA3C10-FF08-4120-BC15-09CB8E25D13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15" name="7 CuadroTexto">
          <a:extLst>
            <a:ext uri="{FF2B5EF4-FFF2-40B4-BE49-F238E27FC236}">
              <a16:creationId xmlns="" xmlns:a16="http://schemas.microsoft.com/office/drawing/2014/main" id="{4FAA102D-B3AB-40B8-929F-F7871270440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16" name="8 CuadroTexto">
          <a:extLst>
            <a:ext uri="{FF2B5EF4-FFF2-40B4-BE49-F238E27FC236}">
              <a16:creationId xmlns="" xmlns:a16="http://schemas.microsoft.com/office/drawing/2014/main" id="{DDEC35E7-B608-4761-91AE-B434CC1D306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17" name="9 CuadroTexto">
          <a:extLst>
            <a:ext uri="{FF2B5EF4-FFF2-40B4-BE49-F238E27FC236}">
              <a16:creationId xmlns="" xmlns:a16="http://schemas.microsoft.com/office/drawing/2014/main" id="{DD00D3EC-54EE-44BB-86A2-82B6413ECF9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18" name="10 CuadroTexto">
          <a:extLst>
            <a:ext uri="{FF2B5EF4-FFF2-40B4-BE49-F238E27FC236}">
              <a16:creationId xmlns="" xmlns:a16="http://schemas.microsoft.com/office/drawing/2014/main" id="{ADD621FA-63DC-481A-AB9D-7ACC5589E79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19" name="11 CuadroTexto">
          <a:extLst>
            <a:ext uri="{FF2B5EF4-FFF2-40B4-BE49-F238E27FC236}">
              <a16:creationId xmlns="" xmlns:a16="http://schemas.microsoft.com/office/drawing/2014/main" id="{F380FFB3-1898-40E6-86F3-B6080ABD982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20" name="12 CuadroTexto">
          <a:extLst>
            <a:ext uri="{FF2B5EF4-FFF2-40B4-BE49-F238E27FC236}">
              <a16:creationId xmlns="" xmlns:a16="http://schemas.microsoft.com/office/drawing/2014/main" id="{57E627DE-CA82-42C8-B81F-CAB9395725F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21" name="13 CuadroTexto">
          <a:extLst>
            <a:ext uri="{FF2B5EF4-FFF2-40B4-BE49-F238E27FC236}">
              <a16:creationId xmlns="" xmlns:a16="http://schemas.microsoft.com/office/drawing/2014/main" id="{68A07B87-1F5F-44E6-B09B-FEA50DD41EE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22" name="14 CuadroTexto">
          <a:extLst>
            <a:ext uri="{FF2B5EF4-FFF2-40B4-BE49-F238E27FC236}">
              <a16:creationId xmlns="" xmlns:a16="http://schemas.microsoft.com/office/drawing/2014/main" id="{6BCBA113-33E7-42B1-9196-968CB29449F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23" name="15 CuadroTexto">
          <a:extLst>
            <a:ext uri="{FF2B5EF4-FFF2-40B4-BE49-F238E27FC236}">
              <a16:creationId xmlns="" xmlns:a16="http://schemas.microsoft.com/office/drawing/2014/main" id="{5679B2CC-2DF7-4841-BD39-8231DC5123D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24" name="16 CuadroTexto">
          <a:extLst>
            <a:ext uri="{FF2B5EF4-FFF2-40B4-BE49-F238E27FC236}">
              <a16:creationId xmlns="" xmlns:a16="http://schemas.microsoft.com/office/drawing/2014/main" id="{159ED160-6324-45A5-A44B-0E2BE9B21E9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25" name="17 CuadroTexto">
          <a:extLst>
            <a:ext uri="{FF2B5EF4-FFF2-40B4-BE49-F238E27FC236}">
              <a16:creationId xmlns="" xmlns:a16="http://schemas.microsoft.com/office/drawing/2014/main" id="{97C19846-5579-48A0-AEDD-1F143963F79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26" name="18 CuadroTexto">
          <a:extLst>
            <a:ext uri="{FF2B5EF4-FFF2-40B4-BE49-F238E27FC236}">
              <a16:creationId xmlns="" xmlns:a16="http://schemas.microsoft.com/office/drawing/2014/main" id="{E556929F-BFC2-4E51-AE08-34B3257CE5A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27" name="19 CuadroTexto">
          <a:extLst>
            <a:ext uri="{FF2B5EF4-FFF2-40B4-BE49-F238E27FC236}">
              <a16:creationId xmlns="" xmlns:a16="http://schemas.microsoft.com/office/drawing/2014/main" id="{B65E138C-0720-4E1B-BD4C-94D7A8990BF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28" name="20 CuadroTexto">
          <a:extLst>
            <a:ext uri="{FF2B5EF4-FFF2-40B4-BE49-F238E27FC236}">
              <a16:creationId xmlns="" xmlns:a16="http://schemas.microsoft.com/office/drawing/2014/main" id="{ACCF736D-0800-4E7C-9905-35CC1B6DBC3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29" name="21 CuadroTexto">
          <a:extLst>
            <a:ext uri="{FF2B5EF4-FFF2-40B4-BE49-F238E27FC236}">
              <a16:creationId xmlns="" xmlns:a16="http://schemas.microsoft.com/office/drawing/2014/main" id="{AF080BE1-F21D-42F3-9A29-1ED9CB5880A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30" name="22 CuadroTexto">
          <a:extLst>
            <a:ext uri="{FF2B5EF4-FFF2-40B4-BE49-F238E27FC236}">
              <a16:creationId xmlns="" xmlns:a16="http://schemas.microsoft.com/office/drawing/2014/main" id="{C90B2EA5-E3A7-4F3F-BDE1-C9B7EC43CE1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31" name="23 CuadroTexto">
          <a:extLst>
            <a:ext uri="{FF2B5EF4-FFF2-40B4-BE49-F238E27FC236}">
              <a16:creationId xmlns="" xmlns:a16="http://schemas.microsoft.com/office/drawing/2014/main" id="{00D0901F-EA2B-422C-9034-2EFF56A73D8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32" name="24 CuadroTexto">
          <a:extLst>
            <a:ext uri="{FF2B5EF4-FFF2-40B4-BE49-F238E27FC236}">
              <a16:creationId xmlns="" xmlns:a16="http://schemas.microsoft.com/office/drawing/2014/main" id="{0DEC7CE8-1A30-4375-9141-F64A25C04A9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33" name="25 CuadroTexto">
          <a:extLst>
            <a:ext uri="{FF2B5EF4-FFF2-40B4-BE49-F238E27FC236}">
              <a16:creationId xmlns="" xmlns:a16="http://schemas.microsoft.com/office/drawing/2014/main" id="{607395DE-7298-4F30-99DD-3ED28DE0342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34" name="26 CuadroTexto">
          <a:extLst>
            <a:ext uri="{FF2B5EF4-FFF2-40B4-BE49-F238E27FC236}">
              <a16:creationId xmlns="" xmlns:a16="http://schemas.microsoft.com/office/drawing/2014/main" id="{24E7556C-6781-4FC4-8037-F34E103D056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35" name="27 CuadroTexto">
          <a:extLst>
            <a:ext uri="{FF2B5EF4-FFF2-40B4-BE49-F238E27FC236}">
              <a16:creationId xmlns="" xmlns:a16="http://schemas.microsoft.com/office/drawing/2014/main" id="{5295F3D0-2A6E-462C-871F-946DD7FE54B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36" name="28 CuadroTexto">
          <a:extLst>
            <a:ext uri="{FF2B5EF4-FFF2-40B4-BE49-F238E27FC236}">
              <a16:creationId xmlns="" xmlns:a16="http://schemas.microsoft.com/office/drawing/2014/main" id="{B5E20953-2CEF-4088-A460-DA8E0BA50D0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37" name="29 CuadroTexto">
          <a:extLst>
            <a:ext uri="{FF2B5EF4-FFF2-40B4-BE49-F238E27FC236}">
              <a16:creationId xmlns="" xmlns:a16="http://schemas.microsoft.com/office/drawing/2014/main" id="{2DA685A8-3EB9-4594-ACEE-546AF44BB01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38" name="30 CuadroTexto">
          <a:extLst>
            <a:ext uri="{FF2B5EF4-FFF2-40B4-BE49-F238E27FC236}">
              <a16:creationId xmlns="" xmlns:a16="http://schemas.microsoft.com/office/drawing/2014/main" id="{8392B61C-6298-4D18-AB58-569A8D7B3A3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39" name="31 CuadroTexto">
          <a:extLst>
            <a:ext uri="{FF2B5EF4-FFF2-40B4-BE49-F238E27FC236}">
              <a16:creationId xmlns="" xmlns:a16="http://schemas.microsoft.com/office/drawing/2014/main" id="{07A6B119-41B4-4C8A-BC94-805DA731C73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40" name="32 CuadroTexto">
          <a:extLst>
            <a:ext uri="{FF2B5EF4-FFF2-40B4-BE49-F238E27FC236}">
              <a16:creationId xmlns="" xmlns:a16="http://schemas.microsoft.com/office/drawing/2014/main" id="{68649D48-AD05-4EDF-94AB-97CC5AF5686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41" name="33 CuadroTexto">
          <a:extLst>
            <a:ext uri="{FF2B5EF4-FFF2-40B4-BE49-F238E27FC236}">
              <a16:creationId xmlns="" xmlns:a16="http://schemas.microsoft.com/office/drawing/2014/main" id="{983979D1-BC5D-4E69-9F08-657DD05FCD1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42" name="34 CuadroTexto">
          <a:extLst>
            <a:ext uri="{FF2B5EF4-FFF2-40B4-BE49-F238E27FC236}">
              <a16:creationId xmlns="" xmlns:a16="http://schemas.microsoft.com/office/drawing/2014/main" id="{7C7E6312-38FC-4F19-AFA2-414DD206234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43" name="35 CuadroTexto">
          <a:extLst>
            <a:ext uri="{FF2B5EF4-FFF2-40B4-BE49-F238E27FC236}">
              <a16:creationId xmlns="" xmlns:a16="http://schemas.microsoft.com/office/drawing/2014/main" id="{668C9E6B-DD13-4F9C-8721-E85CA75B952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44" name="36 CuadroTexto">
          <a:extLst>
            <a:ext uri="{FF2B5EF4-FFF2-40B4-BE49-F238E27FC236}">
              <a16:creationId xmlns="" xmlns:a16="http://schemas.microsoft.com/office/drawing/2014/main" id="{949320F2-3CB4-4756-9A29-4A85C963A46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45" name="37 CuadroTexto">
          <a:extLst>
            <a:ext uri="{FF2B5EF4-FFF2-40B4-BE49-F238E27FC236}">
              <a16:creationId xmlns="" xmlns:a16="http://schemas.microsoft.com/office/drawing/2014/main" id="{29F1B775-046D-4F21-A597-582804E11C6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46" name="38 CuadroTexto">
          <a:extLst>
            <a:ext uri="{FF2B5EF4-FFF2-40B4-BE49-F238E27FC236}">
              <a16:creationId xmlns="" xmlns:a16="http://schemas.microsoft.com/office/drawing/2014/main" id="{C308A9F5-551D-40E2-B88A-6E510288B90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47" name="39 CuadroTexto">
          <a:extLst>
            <a:ext uri="{FF2B5EF4-FFF2-40B4-BE49-F238E27FC236}">
              <a16:creationId xmlns="" xmlns:a16="http://schemas.microsoft.com/office/drawing/2014/main" id="{FA1D9C76-C48B-4719-85EE-50EA65B407F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48" name="40 CuadroTexto">
          <a:extLst>
            <a:ext uri="{FF2B5EF4-FFF2-40B4-BE49-F238E27FC236}">
              <a16:creationId xmlns="" xmlns:a16="http://schemas.microsoft.com/office/drawing/2014/main" id="{F2A1D224-8A16-4FEA-87D8-E0DD0A508D1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49" name="41 CuadroTexto">
          <a:extLst>
            <a:ext uri="{FF2B5EF4-FFF2-40B4-BE49-F238E27FC236}">
              <a16:creationId xmlns="" xmlns:a16="http://schemas.microsoft.com/office/drawing/2014/main" id="{BD4A9CC1-02EC-4FC5-83B3-EFE58A5D4C7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50" name="42 CuadroTexto">
          <a:extLst>
            <a:ext uri="{FF2B5EF4-FFF2-40B4-BE49-F238E27FC236}">
              <a16:creationId xmlns="" xmlns:a16="http://schemas.microsoft.com/office/drawing/2014/main" id="{C16F8F0A-F5A5-476B-8C8A-89F89A6002F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51" name="43 CuadroTexto">
          <a:extLst>
            <a:ext uri="{FF2B5EF4-FFF2-40B4-BE49-F238E27FC236}">
              <a16:creationId xmlns="" xmlns:a16="http://schemas.microsoft.com/office/drawing/2014/main" id="{C37A408A-D924-4633-8AEE-5387BA65442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52" name="44 CuadroTexto">
          <a:extLst>
            <a:ext uri="{FF2B5EF4-FFF2-40B4-BE49-F238E27FC236}">
              <a16:creationId xmlns="" xmlns:a16="http://schemas.microsoft.com/office/drawing/2014/main" id="{75D8631E-F709-4427-ACA9-7D538CA1DE3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53" name="45 CuadroTexto">
          <a:extLst>
            <a:ext uri="{FF2B5EF4-FFF2-40B4-BE49-F238E27FC236}">
              <a16:creationId xmlns="" xmlns:a16="http://schemas.microsoft.com/office/drawing/2014/main" id="{251F39AD-3BC7-4ECF-B8EC-EE945AC308F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54" name="46 CuadroTexto">
          <a:extLst>
            <a:ext uri="{FF2B5EF4-FFF2-40B4-BE49-F238E27FC236}">
              <a16:creationId xmlns="" xmlns:a16="http://schemas.microsoft.com/office/drawing/2014/main" id="{6A8843AC-E8ED-45A2-8EFC-88EB3A4A52B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55" name="47 CuadroTexto">
          <a:extLst>
            <a:ext uri="{FF2B5EF4-FFF2-40B4-BE49-F238E27FC236}">
              <a16:creationId xmlns="" xmlns:a16="http://schemas.microsoft.com/office/drawing/2014/main" id="{680A5176-B996-452B-AAFB-ADA5DAFA04C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56" name="48 CuadroTexto">
          <a:extLst>
            <a:ext uri="{FF2B5EF4-FFF2-40B4-BE49-F238E27FC236}">
              <a16:creationId xmlns="" xmlns:a16="http://schemas.microsoft.com/office/drawing/2014/main" id="{822D6786-CB5F-4D48-9B19-8CA9560EDD4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57" name="49 CuadroTexto">
          <a:extLst>
            <a:ext uri="{FF2B5EF4-FFF2-40B4-BE49-F238E27FC236}">
              <a16:creationId xmlns="" xmlns:a16="http://schemas.microsoft.com/office/drawing/2014/main" id="{3F1D3143-6008-49FF-88B2-F985C354FAF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58" name="50 CuadroTexto">
          <a:extLst>
            <a:ext uri="{FF2B5EF4-FFF2-40B4-BE49-F238E27FC236}">
              <a16:creationId xmlns="" xmlns:a16="http://schemas.microsoft.com/office/drawing/2014/main" id="{B44620FF-99CC-4330-A783-48CBE835AE2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59" name="51 CuadroTexto">
          <a:extLst>
            <a:ext uri="{FF2B5EF4-FFF2-40B4-BE49-F238E27FC236}">
              <a16:creationId xmlns="" xmlns:a16="http://schemas.microsoft.com/office/drawing/2014/main" id="{CBA54E4E-8DE6-43B9-8438-DD3ABC8BA70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60" name="52 CuadroTexto">
          <a:extLst>
            <a:ext uri="{FF2B5EF4-FFF2-40B4-BE49-F238E27FC236}">
              <a16:creationId xmlns="" xmlns:a16="http://schemas.microsoft.com/office/drawing/2014/main" id="{7D966101-2F1B-4128-8635-AADE99B1D21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61" name="53 CuadroTexto">
          <a:extLst>
            <a:ext uri="{FF2B5EF4-FFF2-40B4-BE49-F238E27FC236}">
              <a16:creationId xmlns="" xmlns:a16="http://schemas.microsoft.com/office/drawing/2014/main" id="{ED7A93B6-B524-44D4-BA6D-FA3D3F52929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62" name="54 CuadroTexto">
          <a:extLst>
            <a:ext uri="{FF2B5EF4-FFF2-40B4-BE49-F238E27FC236}">
              <a16:creationId xmlns="" xmlns:a16="http://schemas.microsoft.com/office/drawing/2014/main" id="{DE2FD437-AD57-49A2-B6E1-B85D7A17B34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63" name="55 CuadroTexto">
          <a:extLst>
            <a:ext uri="{FF2B5EF4-FFF2-40B4-BE49-F238E27FC236}">
              <a16:creationId xmlns="" xmlns:a16="http://schemas.microsoft.com/office/drawing/2014/main" id="{3ED8C770-D52E-4E12-91B2-324CB007DF2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64" name="56 CuadroTexto">
          <a:extLst>
            <a:ext uri="{FF2B5EF4-FFF2-40B4-BE49-F238E27FC236}">
              <a16:creationId xmlns="" xmlns:a16="http://schemas.microsoft.com/office/drawing/2014/main" id="{9C961A55-8BA5-4EB1-AB2A-03A105C247E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65" name="57 CuadroTexto">
          <a:extLst>
            <a:ext uri="{FF2B5EF4-FFF2-40B4-BE49-F238E27FC236}">
              <a16:creationId xmlns="" xmlns:a16="http://schemas.microsoft.com/office/drawing/2014/main" id="{50DD67D8-CC78-4DD5-9040-1AAB72B872A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66" name="58 CuadroTexto">
          <a:extLst>
            <a:ext uri="{FF2B5EF4-FFF2-40B4-BE49-F238E27FC236}">
              <a16:creationId xmlns="" xmlns:a16="http://schemas.microsoft.com/office/drawing/2014/main" id="{70643D18-1172-4C97-ADD0-486B5C48C9A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67" name="59 CuadroTexto">
          <a:extLst>
            <a:ext uri="{FF2B5EF4-FFF2-40B4-BE49-F238E27FC236}">
              <a16:creationId xmlns="" xmlns:a16="http://schemas.microsoft.com/office/drawing/2014/main" id="{DA71D722-AC2C-4B69-ADFC-961091F439B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68" name="60 CuadroTexto">
          <a:extLst>
            <a:ext uri="{FF2B5EF4-FFF2-40B4-BE49-F238E27FC236}">
              <a16:creationId xmlns="" xmlns:a16="http://schemas.microsoft.com/office/drawing/2014/main" id="{53F57423-C52D-4C2F-A75F-8B0A1A29136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69" name="61 CuadroTexto">
          <a:extLst>
            <a:ext uri="{FF2B5EF4-FFF2-40B4-BE49-F238E27FC236}">
              <a16:creationId xmlns="" xmlns:a16="http://schemas.microsoft.com/office/drawing/2014/main" id="{E45952B3-57B6-44B5-BAA1-A9C812D2458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70" name="62 CuadroTexto">
          <a:extLst>
            <a:ext uri="{FF2B5EF4-FFF2-40B4-BE49-F238E27FC236}">
              <a16:creationId xmlns="" xmlns:a16="http://schemas.microsoft.com/office/drawing/2014/main" id="{9285020C-B9D8-4C88-AE48-6F958F269CD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71" name="63 CuadroTexto">
          <a:extLst>
            <a:ext uri="{FF2B5EF4-FFF2-40B4-BE49-F238E27FC236}">
              <a16:creationId xmlns="" xmlns:a16="http://schemas.microsoft.com/office/drawing/2014/main" id="{DF691F6A-7797-4C7A-A2AD-3BA04B1FA05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72" name="64 CuadroTexto">
          <a:extLst>
            <a:ext uri="{FF2B5EF4-FFF2-40B4-BE49-F238E27FC236}">
              <a16:creationId xmlns="" xmlns:a16="http://schemas.microsoft.com/office/drawing/2014/main" id="{CFE3C798-8BAA-42B6-A461-F037B58AF47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73" name="65 CuadroTexto">
          <a:extLst>
            <a:ext uri="{FF2B5EF4-FFF2-40B4-BE49-F238E27FC236}">
              <a16:creationId xmlns="" xmlns:a16="http://schemas.microsoft.com/office/drawing/2014/main" id="{29563464-FCDE-4D3B-B92D-8EC2C20730F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74" name="66 CuadroTexto">
          <a:extLst>
            <a:ext uri="{FF2B5EF4-FFF2-40B4-BE49-F238E27FC236}">
              <a16:creationId xmlns="" xmlns:a16="http://schemas.microsoft.com/office/drawing/2014/main" id="{7E396012-A5A8-4F3D-955F-7573F404E9E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75" name="67 CuadroTexto">
          <a:extLst>
            <a:ext uri="{FF2B5EF4-FFF2-40B4-BE49-F238E27FC236}">
              <a16:creationId xmlns="" xmlns:a16="http://schemas.microsoft.com/office/drawing/2014/main" id="{ACD6D6CE-1464-466C-8EEB-CEAE26F2282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76" name="68 CuadroTexto">
          <a:extLst>
            <a:ext uri="{FF2B5EF4-FFF2-40B4-BE49-F238E27FC236}">
              <a16:creationId xmlns="" xmlns:a16="http://schemas.microsoft.com/office/drawing/2014/main" id="{219FA810-905F-45E9-9F21-1836745EC82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77" name="69 CuadroTexto">
          <a:extLst>
            <a:ext uri="{FF2B5EF4-FFF2-40B4-BE49-F238E27FC236}">
              <a16:creationId xmlns="" xmlns:a16="http://schemas.microsoft.com/office/drawing/2014/main" id="{25CECA98-AE2D-42EE-9180-90E5E59A145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78" name="70 CuadroTexto">
          <a:extLst>
            <a:ext uri="{FF2B5EF4-FFF2-40B4-BE49-F238E27FC236}">
              <a16:creationId xmlns="" xmlns:a16="http://schemas.microsoft.com/office/drawing/2014/main" id="{8D907704-BB9A-471C-B8FF-4BCB07CF12A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79" name="71 CuadroTexto">
          <a:extLst>
            <a:ext uri="{FF2B5EF4-FFF2-40B4-BE49-F238E27FC236}">
              <a16:creationId xmlns="" xmlns:a16="http://schemas.microsoft.com/office/drawing/2014/main" id="{E8C2FF3E-430B-4751-9337-A21A9DD0305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80" name="72 CuadroTexto">
          <a:extLst>
            <a:ext uri="{FF2B5EF4-FFF2-40B4-BE49-F238E27FC236}">
              <a16:creationId xmlns="" xmlns:a16="http://schemas.microsoft.com/office/drawing/2014/main" id="{15E67AFB-4C8C-44B2-A829-124A2E17077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81" name="73 CuadroTexto">
          <a:extLst>
            <a:ext uri="{FF2B5EF4-FFF2-40B4-BE49-F238E27FC236}">
              <a16:creationId xmlns="" xmlns:a16="http://schemas.microsoft.com/office/drawing/2014/main" id="{BC16E7E7-9F97-4918-8FBB-E1DE85BACEA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82" name="74 CuadroTexto">
          <a:extLst>
            <a:ext uri="{FF2B5EF4-FFF2-40B4-BE49-F238E27FC236}">
              <a16:creationId xmlns="" xmlns:a16="http://schemas.microsoft.com/office/drawing/2014/main" id="{35267690-ECBF-4F05-A9D7-1E846C9E1BF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126</xdr:row>
      <xdr:rowOff>0</xdr:rowOff>
    </xdr:from>
    <xdr:ext cx="184731" cy="264560"/>
    <xdr:sp macro="" textlink="">
      <xdr:nvSpPr>
        <xdr:cNvPr id="4383" name="75 CuadroTexto">
          <a:extLst>
            <a:ext uri="{FF2B5EF4-FFF2-40B4-BE49-F238E27FC236}">
              <a16:creationId xmlns="" xmlns:a16="http://schemas.microsoft.com/office/drawing/2014/main" id="{836D7DB1-BEEC-4F6C-A82F-186AFA8D952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384" name="3 CuadroTexto">
          <a:extLst>
            <a:ext uri="{FF2B5EF4-FFF2-40B4-BE49-F238E27FC236}">
              <a16:creationId xmlns="" xmlns:a16="http://schemas.microsoft.com/office/drawing/2014/main" id="{B007EB1F-AC9B-4CCF-972B-4D9E7ACDE6A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385" name="4 CuadroTexto">
          <a:extLst>
            <a:ext uri="{FF2B5EF4-FFF2-40B4-BE49-F238E27FC236}">
              <a16:creationId xmlns="" xmlns:a16="http://schemas.microsoft.com/office/drawing/2014/main" id="{941F6153-EA62-4A66-A2FD-9ADD008AB74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386" name="5 CuadroTexto">
          <a:extLst>
            <a:ext uri="{FF2B5EF4-FFF2-40B4-BE49-F238E27FC236}">
              <a16:creationId xmlns="" xmlns:a16="http://schemas.microsoft.com/office/drawing/2014/main" id="{9299B86A-F2A6-4688-9F44-24D5BE83C2B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387" name="6 CuadroTexto">
          <a:extLst>
            <a:ext uri="{FF2B5EF4-FFF2-40B4-BE49-F238E27FC236}">
              <a16:creationId xmlns="" xmlns:a16="http://schemas.microsoft.com/office/drawing/2014/main" id="{076B7B42-4CBE-4B0E-9FD8-EDC1BB2AC9A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388" name="7 CuadroTexto">
          <a:extLst>
            <a:ext uri="{FF2B5EF4-FFF2-40B4-BE49-F238E27FC236}">
              <a16:creationId xmlns="" xmlns:a16="http://schemas.microsoft.com/office/drawing/2014/main" id="{BF7E402D-E1AC-4DC0-8F06-4B19A6216ED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389" name="8 CuadroTexto">
          <a:extLst>
            <a:ext uri="{FF2B5EF4-FFF2-40B4-BE49-F238E27FC236}">
              <a16:creationId xmlns="" xmlns:a16="http://schemas.microsoft.com/office/drawing/2014/main" id="{517A6D11-E05C-448B-BA95-8680366962E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390" name="9 CuadroTexto">
          <a:extLst>
            <a:ext uri="{FF2B5EF4-FFF2-40B4-BE49-F238E27FC236}">
              <a16:creationId xmlns="" xmlns:a16="http://schemas.microsoft.com/office/drawing/2014/main" id="{8F8FCB7F-DCC7-4329-A985-09669E34915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391" name="10 CuadroTexto">
          <a:extLst>
            <a:ext uri="{FF2B5EF4-FFF2-40B4-BE49-F238E27FC236}">
              <a16:creationId xmlns="" xmlns:a16="http://schemas.microsoft.com/office/drawing/2014/main" id="{4C893D4E-05FD-4DF7-A5AA-DAB4AE79F11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392" name="11 CuadroTexto">
          <a:extLst>
            <a:ext uri="{FF2B5EF4-FFF2-40B4-BE49-F238E27FC236}">
              <a16:creationId xmlns="" xmlns:a16="http://schemas.microsoft.com/office/drawing/2014/main" id="{F925BC5B-CBB6-4D38-8F3C-C9E83DF32FA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393" name="12 CuadroTexto">
          <a:extLst>
            <a:ext uri="{FF2B5EF4-FFF2-40B4-BE49-F238E27FC236}">
              <a16:creationId xmlns="" xmlns:a16="http://schemas.microsoft.com/office/drawing/2014/main" id="{50686C48-D758-4BC6-ADEF-6B48653E8DE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394" name="13 CuadroTexto">
          <a:extLst>
            <a:ext uri="{FF2B5EF4-FFF2-40B4-BE49-F238E27FC236}">
              <a16:creationId xmlns="" xmlns:a16="http://schemas.microsoft.com/office/drawing/2014/main" id="{66DA9020-D066-40BA-A4B0-F5FBC98CDFE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395" name="14 CuadroTexto">
          <a:extLst>
            <a:ext uri="{FF2B5EF4-FFF2-40B4-BE49-F238E27FC236}">
              <a16:creationId xmlns="" xmlns:a16="http://schemas.microsoft.com/office/drawing/2014/main" id="{03A018F8-D0D9-4D56-B044-BCE7573E500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396" name="15 CuadroTexto">
          <a:extLst>
            <a:ext uri="{FF2B5EF4-FFF2-40B4-BE49-F238E27FC236}">
              <a16:creationId xmlns="" xmlns:a16="http://schemas.microsoft.com/office/drawing/2014/main" id="{C1B642A1-A053-4851-A3B0-CB604B01BB7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397" name="16 CuadroTexto">
          <a:extLst>
            <a:ext uri="{FF2B5EF4-FFF2-40B4-BE49-F238E27FC236}">
              <a16:creationId xmlns="" xmlns:a16="http://schemas.microsoft.com/office/drawing/2014/main" id="{91909F77-6DBC-4DFE-BFFD-7C807027BC2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398" name="17 CuadroTexto">
          <a:extLst>
            <a:ext uri="{FF2B5EF4-FFF2-40B4-BE49-F238E27FC236}">
              <a16:creationId xmlns="" xmlns:a16="http://schemas.microsoft.com/office/drawing/2014/main" id="{A3DEB417-F125-460F-8D49-616DE63256E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399" name="18 CuadroTexto">
          <a:extLst>
            <a:ext uri="{FF2B5EF4-FFF2-40B4-BE49-F238E27FC236}">
              <a16:creationId xmlns="" xmlns:a16="http://schemas.microsoft.com/office/drawing/2014/main" id="{79A1FD45-9D42-4652-A56D-540962FF43B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00" name="19 CuadroTexto">
          <a:extLst>
            <a:ext uri="{FF2B5EF4-FFF2-40B4-BE49-F238E27FC236}">
              <a16:creationId xmlns="" xmlns:a16="http://schemas.microsoft.com/office/drawing/2014/main" id="{9498DA22-6F71-471B-B75F-150B64E36CB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01" name="20 CuadroTexto">
          <a:extLst>
            <a:ext uri="{FF2B5EF4-FFF2-40B4-BE49-F238E27FC236}">
              <a16:creationId xmlns="" xmlns:a16="http://schemas.microsoft.com/office/drawing/2014/main" id="{664F6BC7-B262-4ABB-9BBF-E266B008D5C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02" name="21 CuadroTexto">
          <a:extLst>
            <a:ext uri="{FF2B5EF4-FFF2-40B4-BE49-F238E27FC236}">
              <a16:creationId xmlns="" xmlns:a16="http://schemas.microsoft.com/office/drawing/2014/main" id="{991556BE-36D9-43AB-A1D9-F7BDD0C1E62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03" name="22 CuadroTexto">
          <a:extLst>
            <a:ext uri="{FF2B5EF4-FFF2-40B4-BE49-F238E27FC236}">
              <a16:creationId xmlns="" xmlns:a16="http://schemas.microsoft.com/office/drawing/2014/main" id="{DD990A76-01D2-4359-80B8-DC730982F7E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04" name="23 CuadroTexto">
          <a:extLst>
            <a:ext uri="{FF2B5EF4-FFF2-40B4-BE49-F238E27FC236}">
              <a16:creationId xmlns="" xmlns:a16="http://schemas.microsoft.com/office/drawing/2014/main" id="{F646EE22-31D0-4198-BEB1-6B8670047E6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05" name="24 CuadroTexto">
          <a:extLst>
            <a:ext uri="{FF2B5EF4-FFF2-40B4-BE49-F238E27FC236}">
              <a16:creationId xmlns="" xmlns:a16="http://schemas.microsoft.com/office/drawing/2014/main" id="{3F276DA0-F7B9-4380-96A5-E6D308F5D5E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06" name="25 CuadroTexto">
          <a:extLst>
            <a:ext uri="{FF2B5EF4-FFF2-40B4-BE49-F238E27FC236}">
              <a16:creationId xmlns="" xmlns:a16="http://schemas.microsoft.com/office/drawing/2014/main" id="{8EA436D1-1AD8-40D6-8EA8-22D0D5A8D42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07" name="26 CuadroTexto">
          <a:extLst>
            <a:ext uri="{FF2B5EF4-FFF2-40B4-BE49-F238E27FC236}">
              <a16:creationId xmlns="" xmlns:a16="http://schemas.microsoft.com/office/drawing/2014/main" id="{963FBE23-6FA7-464D-8A82-B3FCF59E49F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08" name="27 CuadroTexto">
          <a:extLst>
            <a:ext uri="{FF2B5EF4-FFF2-40B4-BE49-F238E27FC236}">
              <a16:creationId xmlns="" xmlns:a16="http://schemas.microsoft.com/office/drawing/2014/main" id="{77013437-2F76-4E00-9FDC-67B473B533F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09" name="28 CuadroTexto">
          <a:extLst>
            <a:ext uri="{FF2B5EF4-FFF2-40B4-BE49-F238E27FC236}">
              <a16:creationId xmlns="" xmlns:a16="http://schemas.microsoft.com/office/drawing/2014/main" id="{B817EC45-7251-4F7A-858F-624BCA574F4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10" name="29 CuadroTexto">
          <a:extLst>
            <a:ext uri="{FF2B5EF4-FFF2-40B4-BE49-F238E27FC236}">
              <a16:creationId xmlns="" xmlns:a16="http://schemas.microsoft.com/office/drawing/2014/main" id="{12F3BB25-F016-4D1B-84B6-B603AE4D880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11" name="30 CuadroTexto">
          <a:extLst>
            <a:ext uri="{FF2B5EF4-FFF2-40B4-BE49-F238E27FC236}">
              <a16:creationId xmlns="" xmlns:a16="http://schemas.microsoft.com/office/drawing/2014/main" id="{E0F55CDE-4047-4527-A517-B620AA4A722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12" name="31 CuadroTexto">
          <a:extLst>
            <a:ext uri="{FF2B5EF4-FFF2-40B4-BE49-F238E27FC236}">
              <a16:creationId xmlns="" xmlns:a16="http://schemas.microsoft.com/office/drawing/2014/main" id="{9A7E349C-8636-4B6B-9053-9E0201AFFBF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13" name="32 CuadroTexto">
          <a:extLst>
            <a:ext uri="{FF2B5EF4-FFF2-40B4-BE49-F238E27FC236}">
              <a16:creationId xmlns="" xmlns:a16="http://schemas.microsoft.com/office/drawing/2014/main" id="{CC0C5DF6-D756-4BCE-8F6D-5BE2B3543D2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14" name="33 CuadroTexto">
          <a:extLst>
            <a:ext uri="{FF2B5EF4-FFF2-40B4-BE49-F238E27FC236}">
              <a16:creationId xmlns="" xmlns:a16="http://schemas.microsoft.com/office/drawing/2014/main" id="{19C9A9E9-FE0E-4AF1-A2E8-E63EA91F0F9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15" name="34 CuadroTexto">
          <a:extLst>
            <a:ext uri="{FF2B5EF4-FFF2-40B4-BE49-F238E27FC236}">
              <a16:creationId xmlns="" xmlns:a16="http://schemas.microsoft.com/office/drawing/2014/main" id="{2E9A45ED-07CA-46B8-BE9C-FD1B8EF3A20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16" name="35 CuadroTexto">
          <a:extLst>
            <a:ext uri="{FF2B5EF4-FFF2-40B4-BE49-F238E27FC236}">
              <a16:creationId xmlns="" xmlns:a16="http://schemas.microsoft.com/office/drawing/2014/main" id="{70C99A0F-F51D-4AE9-AF4C-E165F5CCD08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17" name="36 CuadroTexto">
          <a:extLst>
            <a:ext uri="{FF2B5EF4-FFF2-40B4-BE49-F238E27FC236}">
              <a16:creationId xmlns="" xmlns:a16="http://schemas.microsoft.com/office/drawing/2014/main" id="{2A6FAC8B-296D-45F1-9862-4E2A9A218EC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18" name="37 CuadroTexto">
          <a:extLst>
            <a:ext uri="{FF2B5EF4-FFF2-40B4-BE49-F238E27FC236}">
              <a16:creationId xmlns="" xmlns:a16="http://schemas.microsoft.com/office/drawing/2014/main" id="{8004784E-FFE6-4CF0-8E4C-0FF41ED3306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19" name="38 CuadroTexto">
          <a:extLst>
            <a:ext uri="{FF2B5EF4-FFF2-40B4-BE49-F238E27FC236}">
              <a16:creationId xmlns="" xmlns:a16="http://schemas.microsoft.com/office/drawing/2014/main" id="{52B140C4-B928-484B-B431-8314A729F85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20" name="39 CuadroTexto">
          <a:extLst>
            <a:ext uri="{FF2B5EF4-FFF2-40B4-BE49-F238E27FC236}">
              <a16:creationId xmlns="" xmlns:a16="http://schemas.microsoft.com/office/drawing/2014/main" id="{DFA7CD6F-F5D0-41E2-8B50-2CA30AC6CF6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21" name="40 CuadroTexto">
          <a:extLst>
            <a:ext uri="{FF2B5EF4-FFF2-40B4-BE49-F238E27FC236}">
              <a16:creationId xmlns="" xmlns:a16="http://schemas.microsoft.com/office/drawing/2014/main" id="{81B67513-1071-4EBE-8CD0-2416164ED85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22" name="41 CuadroTexto">
          <a:extLst>
            <a:ext uri="{FF2B5EF4-FFF2-40B4-BE49-F238E27FC236}">
              <a16:creationId xmlns="" xmlns:a16="http://schemas.microsoft.com/office/drawing/2014/main" id="{859AA7AC-B5E1-4454-A0F6-2F60627A90E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23" name="42 CuadroTexto">
          <a:extLst>
            <a:ext uri="{FF2B5EF4-FFF2-40B4-BE49-F238E27FC236}">
              <a16:creationId xmlns="" xmlns:a16="http://schemas.microsoft.com/office/drawing/2014/main" id="{D62AB744-101F-48B5-9023-E7624E48902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24" name="43 CuadroTexto">
          <a:extLst>
            <a:ext uri="{FF2B5EF4-FFF2-40B4-BE49-F238E27FC236}">
              <a16:creationId xmlns="" xmlns:a16="http://schemas.microsoft.com/office/drawing/2014/main" id="{55BFE4E9-50DD-4633-9156-05627767156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25" name="44 CuadroTexto">
          <a:extLst>
            <a:ext uri="{FF2B5EF4-FFF2-40B4-BE49-F238E27FC236}">
              <a16:creationId xmlns="" xmlns:a16="http://schemas.microsoft.com/office/drawing/2014/main" id="{9D94C3C3-1947-427D-8476-2883E4CB7A5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26" name="45 CuadroTexto">
          <a:extLst>
            <a:ext uri="{FF2B5EF4-FFF2-40B4-BE49-F238E27FC236}">
              <a16:creationId xmlns="" xmlns:a16="http://schemas.microsoft.com/office/drawing/2014/main" id="{B3E7336F-F84E-47C6-9642-E834563B38D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27" name="46 CuadroTexto">
          <a:extLst>
            <a:ext uri="{FF2B5EF4-FFF2-40B4-BE49-F238E27FC236}">
              <a16:creationId xmlns="" xmlns:a16="http://schemas.microsoft.com/office/drawing/2014/main" id="{2E1F5D67-33B5-44C5-A9CF-EB36AEA1CAF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28" name="47 CuadroTexto">
          <a:extLst>
            <a:ext uri="{FF2B5EF4-FFF2-40B4-BE49-F238E27FC236}">
              <a16:creationId xmlns="" xmlns:a16="http://schemas.microsoft.com/office/drawing/2014/main" id="{102F80CD-B18A-4382-B0AC-F0AE757BBCA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29" name="48 CuadroTexto">
          <a:extLst>
            <a:ext uri="{FF2B5EF4-FFF2-40B4-BE49-F238E27FC236}">
              <a16:creationId xmlns="" xmlns:a16="http://schemas.microsoft.com/office/drawing/2014/main" id="{723785E6-0DA0-440A-B7E0-26EC229AA5C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30" name="49 CuadroTexto">
          <a:extLst>
            <a:ext uri="{FF2B5EF4-FFF2-40B4-BE49-F238E27FC236}">
              <a16:creationId xmlns="" xmlns:a16="http://schemas.microsoft.com/office/drawing/2014/main" id="{1EA3F677-34FB-449B-A076-9B3B84BF7E2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31" name="50 CuadroTexto">
          <a:extLst>
            <a:ext uri="{FF2B5EF4-FFF2-40B4-BE49-F238E27FC236}">
              <a16:creationId xmlns="" xmlns:a16="http://schemas.microsoft.com/office/drawing/2014/main" id="{D6490EAA-9F4B-43B9-A083-6A85626AA09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32" name="51 CuadroTexto">
          <a:extLst>
            <a:ext uri="{FF2B5EF4-FFF2-40B4-BE49-F238E27FC236}">
              <a16:creationId xmlns="" xmlns:a16="http://schemas.microsoft.com/office/drawing/2014/main" id="{B47CAEDA-F59A-4155-BA2E-D209FEEB553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33" name="52 CuadroTexto">
          <a:extLst>
            <a:ext uri="{FF2B5EF4-FFF2-40B4-BE49-F238E27FC236}">
              <a16:creationId xmlns="" xmlns:a16="http://schemas.microsoft.com/office/drawing/2014/main" id="{F4576775-32CA-44F4-B5E5-B70F70D1A2F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34" name="53 CuadroTexto">
          <a:extLst>
            <a:ext uri="{FF2B5EF4-FFF2-40B4-BE49-F238E27FC236}">
              <a16:creationId xmlns="" xmlns:a16="http://schemas.microsoft.com/office/drawing/2014/main" id="{5EE04D20-1400-40B2-886F-721EBBD9065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35" name="54 CuadroTexto">
          <a:extLst>
            <a:ext uri="{FF2B5EF4-FFF2-40B4-BE49-F238E27FC236}">
              <a16:creationId xmlns="" xmlns:a16="http://schemas.microsoft.com/office/drawing/2014/main" id="{4DBC2BC4-5C58-4109-8944-C5857EE7ABA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36" name="55 CuadroTexto">
          <a:extLst>
            <a:ext uri="{FF2B5EF4-FFF2-40B4-BE49-F238E27FC236}">
              <a16:creationId xmlns="" xmlns:a16="http://schemas.microsoft.com/office/drawing/2014/main" id="{26CCF260-88B3-4B4E-92C3-0BAB95942A1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37" name="56 CuadroTexto">
          <a:extLst>
            <a:ext uri="{FF2B5EF4-FFF2-40B4-BE49-F238E27FC236}">
              <a16:creationId xmlns="" xmlns:a16="http://schemas.microsoft.com/office/drawing/2014/main" id="{A40A0A60-A171-4CD8-BDF0-121D04F858A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38" name="57 CuadroTexto">
          <a:extLst>
            <a:ext uri="{FF2B5EF4-FFF2-40B4-BE49-F238E27FC236}">
              <a16:creationId xmlns="" xmlns:a16="http://schemas.microsoft.com/office/drawing/2014/main" id="{78FA3E2C-ABFF-4F18-BFC9-1AB416939E2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39" name="58 CuadroTexto">
          <a:extLst>
            <a:ext uri="{FF2B5EF4-FFF2-40B4-BE49-F238E27FC236}">
              <a16:creationId xmlns="" xmlns:a16="http://schemas.microsoft.com/office/drawing/2014/main" id="{1B08C11F-09C3-41D1-846A-305E970F774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40" name="59 CuadroTexto">
          <a:extLst>
            <a:ext uri="{FF2B5EF4-FFF2-40B4-BE49-F238E27FC236}">
              <a16:creationId xmlns="" xmlns:a16="http://schemas.microsoft.com/office/drawing/2014/main" id="{1600D14E-7A1E-4663-9BE6-FC2B6FE707E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41" name="60 CuadroTexto">
          <a:extLst>
            <a:ext uri="{FF2B5EF4-FFF2-40B4-BE49-F238E27FC236}">
              <a16:creationId xmlns="" xmlns:a16="http://schemas.microsoft.com/office/drawing/2014/main" id="{40B0B2EF-B663-4E0A-AB95-52B006C85E3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42" name="61 CuadroTexto">
          <a:extLst>
            <a:ext uri="{FF2B5EF4-FFF2-40B4-BE49-F238E27FC236}">
              <a16:creationId xmlns="" xmlns:a16="http://schemas.microsoft.com/office/drawing/2014/main" id="{0AE76F24-F16F-4D42-A01C-876B8867BFD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43" name="62 CuadroTexto">
          <a:extLst>
            <a:ext uri="{FF2B5EF4-FFF2-40B4-BE49-F238E27FC236}">
              <a16:creationId xmlns="" xmlns:a16="http://schemas.microsoft.com/office/drawing/2014/main" id="{74002D7E-7728-498C-ACD1-77C62411DB9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44" name="63 CuadroTexto">
          <a:extLst>
            <a:ext uri="{FF2B5EF4-FFF2-40B4-BE49-F238E27FC236}">
              <a16:creationId xmlns="" xmlns:a16="http://schemas.microsoft.com/office/drawing/2014/main" id="{27E8A376-69C7-4BEC-81D9-0208C87DB7D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45" name="64 CuadroTexto">
          <a:extLst>
            <a:ext uri="{FF2B5EF4-FFF2-40B4-BE49-F238E27FC236}">
              <a16:creationId xmlns="" xmlns:a16="http://schemas.microsoft.com/office/drawing/2014/main" id="{B15D7D07-D857-4A35-9B24-817E6087CD0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46" name="65 CuadroTexto">
          <a:extLst>
            <a:ext uri="{FF2B5EF4-FFF2-40B4-BE49-F238E27FC236}">
              <a16:creationId xmlns="" xmlns:a16="http://schemas.microsoft.com/office/drawing/2014/main" id="{55F63D3E-B0E3-4F21-9D30-D3A9CA45C31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47" name="66 CuadroTexto">
          <a:extLst>
            <a:ext uri="{FF2B5EF4-FFF2-40B4-BE49-F238E27FC236}">
              <a16:creationId xmlns="" xmlns:a16="http://schemas.microsoft.com/office/drawing/2014/main" id="{5CD4982F-A454-416A-B848-53DAC0980EC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48" name="67 CuadroTexto">
          <a:extLst>
            <a:ext uri="{FF2B5EF4-FFF2-40B4-BE49-F238E27FC236}">
              <a16:creationId xmlns="" xmlns:a16="http://schemas.microsoft.com/office/drawing/2014/main" id="{149D5EEB-C818-49AE-9ABC-95F2080C5B6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49" name="68 CuadroTexto">
          <a:extLst>
            <a:ext uri="{FF2B5EF4-FFF2-40B4-BE49-F238E27FC236}">
              <a16:creationId xmlns="" xmlns:a16="http://schemas.microsoft.com/office/drawing/2014/main" id="{7A311DE6-E02E-4A81-8AB6-657D84566C2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50" name="69 CuadroTexto">
          <a:extLst>
            <a:ext uri="{FF2B5EF4-FFF2-40B4-BE49-F238E27FC236}">
              <a16:creationId xmlns="" xmlns:a16="http://schemas.microsoft.com/office/drawing/2014/main" id="{253C736E-0930-4D58-8650-845DFCA73B3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51" name="70 CuadroTexto">
          <a:extLst>
            <a:ext uri="{FF2B5EF4-FFF2-40B4-BE49-F238E27FC236}">
              <a16:creationId xmlns="" xmlns:a16="http://schemas.microsoft.com/office/drawing/2014/main" id="{B12DAAD6-54FF-4F3E-B25B-5F93C665035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52" name="71 CuadroTexto">
          <a:extLst>
            <a:ext uri="{FF2B5EF4-FFF2-40B4-BE49-F238E27FC236}">
              <a16:creationId xmlns="" xmlns:a16="http://schemas.microsoft.com/office/drawing/2014/main" id="{F6FD7A4F-B214-44AE-A6A5-0C01F4C4C01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53" name="72 CuadroTexto">
          <a:extLst>
            <a:ext uri="{FF2B5EF4-FFF2-40B4-BE49-F238E27FC236}">
              <a16:creationId xmlns="" xmlns:a16="http://schemas.microsoft.com/office/drawing/2014/main" id="{190F0D3E-035B-4B01-A00E-3CF68733DB4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54" name="73 CuadroTexto">
          <a:extLst>
            <a:ext uri="{FF2B5EF4-FFF2-40B4-BE49-F238E27FC236}">
              <a16:creationId xmlns="" xmlns:a16="http://schemas.microsoft.com/office/drawing/2014/main" id="{88983EF5-53A8-4AE1-8A68-EC45B3CA4BB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55" name="74 CuadroTexto">
          <a:extLst>
            <a:ext uri="{FF2B5EF4-FFF2-40B4-BE49-F238E27FC236}">
              <a16:creationId xmlns="" xmlns:a16="http://schemas.microsoft.com/office/drawing/2014/main" id="{8FC6B89F-5193-43DA-9181-FB32D1D7DED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128</xdr:row>
      <xdr:rowOff>0</xdr:rowOff>
    </xdr:from>
    <xdr:ext cx="184731" cy="264560"/>
    <xdr:sp macro="" textlink="">
      <xdr:nvSpPr>
        <xdr:cNvPr id="4456" name="75 CuadroTexto">
          <a:extLst>
            <a:ext uri="{FF2B5EF4-FFF2-40B4-BE49-F238E27FC236}">
              <a16:creationId xmlns="" xmlns:a16="http://schemas.microsoft.com/office/drawing/2014/main" id="{572EFBE1-7F57-48A9-A9BD-7F209DD82C4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57" name="3 CuadroTexto">
          <a:extLst>
            <a:ext uri="{FF2B5EF4-FFF2-40B4-BE49-F238E27FC236}">
              <a16:creationId xmlns="" xmlns:a16="http://schemas.microsoft.com/office/drawing/2014/main" id="{470932C3-A96B-4171-A147-C02FAD3A2EE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58" name="4 CuadroTexto">
          <a:extLst>
            <a:ext uri="{FF2B5EF4-FFF2-40B4-BE49-F238E27FC236}">
              <a16:creationId xmlns="" xmlns:a16="http://schemas.microsoft.com/office/drawing/2014/main" id="{CD572251-E858-4C02-8773-F16581D338B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59" name="5 CuadroTexto">
          <a:extLst>
            <a:ext uri="{FF2B5EF4-FFF2-40B4-BE49-F238E27FC236}">
              <a16:creationId xmlns="" xmlns:a16="http://schemas.microsoft.com/office/drawing/2014/main" id="{B9BD3324-D298-44EF-8D00-A0E343DAAFA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60" name="6 CuadroTexto">
          <a:extLst>
            <a:ext uri="{FF2B5EF4-FFF2-40B4-BE49-F238E27FC236}">
              <a16:creationId xmlns="" xmlns:a16="http://schemas.microsoft.com/office/drawing/2014/main" id="{AAF38AE5-E83A-4760-9C4D-B55B812CFC7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61" name="7 CuadroTexto">
          <a:extLst>
            <a:ext uri="{FF2B5EF4-FFF2-40B4-BE49-F238E27FC236}">
              <a16:creationId xmlns="" xmlns:a16="http://schemas.microsoft.com/office/drawing/2014/main" id="{7A049280-F334-4631-857B-9B2B9B56BAF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62" name="8 CuadroTexto">
          <a:extLst>
            <a:ext uri="{FF2B5EF4-FFF2-40B4-BE49-F238E27FC236}">
              <a16:creationId xmlns="" xmlns:a16="http://schemas.microsoft.com/office/drawing/2014/main" id="{3E931EE5-2F7B-470E-A404-D60597363DE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63" name="9 CuadroTexto">
          <a:extLst>
            <a:ext uri="{FF2B5EF4-FFF2-40B4-BE49-F238E27FC236}">
              <a16:creationId xmlns="" xmlns:a16="http://schemas.microsoft.com/office/drawing/2014/main" id="{BCD0C692-9457-49AE-9349-1A10D9ADBF3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64" name="10 CuadroTexto">
          <a:extLst>
            <a:ext uri="{FF2B5EF4-FFF2-40B4-BE49-F238E27FC236}">
              <a16:creationId xmlns="" xmlns:a16="http://schemas.microsoft.com/office/drawing/2014/main" id="{8FB50C87-FEA2-47EE-A836-5ACBE0480F4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65" name="11 CuadroTexto">
          <a:extLst>
            <a:ext uri="{FF2B5EF4-FFF2-40B4-BE49-F238E27FC236}">
              <a16:creationId xmlns="" xmlns:a16="http://schemas.microsoft.com/office/drawing/2014/main" id="{65BDD208-EBE5-4062-9EE0-957AC4D67DF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66" name="12 CuadroTexto">
          <a:extLst>
            <a:ext uri="{FF2B5EF4-FFF2-40B4-BE49-F238E27FC236}">
              <a16:creationId xmlns="" xmlns:a16="http://schemas.microsoft.com/office/drawing/2014/main" id="{F2117AFD-CD40-42D8-BCD0-859F978D9F0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67" name="13 CuadroTexto">
          <a:extLst>
            <a:ext uri="{FF2B5EF4-FFF2-40B4-BE49-F238E27FC236}">
              <a16:creationId xmlns="" xmlns:a16="http://schemas.microsoft.com/office/drawing/2014/main" id="{9A729C3C-1D95-45D3-97E9-7B3AACE4FC2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68" name="14 CuadroTexto">
          <a:extLst>
            <a:ext uri="{FF2B5EF4-FFF2-40B4-BE49-F238E27FC236}">
              <a16:creationId xmlns="" xmlns:a16="http://schemas.microsoft.com/office/drawing/2014/main" id="{6C5BDECD-B9BC-47EB-A455-04D66BEC824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69" name="15 CuadroTexto">
          <a:extLst>
            <a:ext uri="{FF2B5EF4-FFF2-40B4-BE49-F238E27FC236}">
              <a16:creationId xmlns="" xmlns:a16="http://schemas.microsoft.com/office/drawing/2014/main" id="{3036903C-F8C8-46A9-A878-89C3C4A8B13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70" name="16 CuadroTexto">
          <a:extLst>
            <a:ext uri="{FF2B5EF4-FFF2-40B4-BE49-F238E27FC236}">
              <a16:creationId xmlns="" xmlns:a16="http://schemas.microsoft.com/office/drawing/2014/main" id="{5B6A01B5-F1E6-4E26-98E4-5AFDB8E4850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71" name="17 CuadroTexto">
          <a:extLst>
            <a:ext uri="{FF2B5EF4-FFF2-40B4-BE49-F238E27FC236}">
              <a16:creationId xmlns="" xmlns:a16="http://schemas.microsoft.com/office/drawing/2014/main" id="{A54D90AC-8A47-4E3A-848B-99B57FBAF8A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72" name="18 CuadroTexto">
          <a:extLst>
            <a:ext uri="{FF2B5EF4-FFF2-40B4-BE49-F238E27FC236}">
              <a16:creationId xmlns="" xmlns:a16="http://schemas.microsoft.com/office/drawing/2014/main" id="{2C58A01C-A630-44B4-AF4C-CB86F171CD3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73" name="19 CuadroTexto">
          <a:extLst>
            <a:ext uri="{FF2B5EF4-FFF2-40B4-BE49-F238E27FC236}">
              <a16:creationId xmlns="" xmlns:a16="http://schemas.microsoft.com/office/drawing/2014/main" id="{5B17AE83-5D2A-4153-B84D-01C8153E57D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74" name="20 CuadroTexto">
          <a:extLst>
            <a:ext uri="{FF2B5EF4-FFF2-40B4-BE49-F238E27FC236}">
              <a16:creationId xmlns="" xmlns:a16="http://schemas.microsoft.com/office/drawing/2014/main" id="{4D83D692-CDA4-4C55-A548-E4142F4CB41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75" name="21 CuadroTexto">
          <a:extLst>
            <a:ext uri="{FF2B5EF4-FFF2-40B4-BE49-F238E27FC236}">
              <a16:creationId xmlns="" xmlns:a16="http://schemas.microsoft.com/office/drawing/2014/main" id="{989AB959-1E36-4C48-9657-35FE678A74A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76" name="22 CuadroTexto">
          <a:extLst>
            <a:ext uri="{FF2B5EF4-FFF2-40B4-BE49-F238E27FC236}">
              <a16:creationId xmlns="" xmlns:a16="http://schemas.microsoft.com/office/drawing/2014/main" id="{9F7DE69A-8350-4F77-91D7-1C36D6FCAE0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77" name="23 CuadroTexto">
          <a:extLst>
            <a:ext uri="{FF2B5EF4-FFF2-40B4-BE49-F238E27FC236}">
              <a16:creationId xmlns="" xmlns:a16="http://schemas.microsoft.com/office/drawing/2014/main" id="{0D01B30D-71AD-4071-AB20-1E04D7F1D97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78" name="24 CuadroTexto">
          <a:extLst>
            <a:ext uri="{FF2B5EF4-FFF2-40B4-BE49-F238E27FC236}">
              <a16:creationId xmlns="" xmlns:a16="http://schemas.microsoft.com/office/drawing/2014/main" id="{26296D67-11CA-4290-A100-A03C6EA49FB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79" name="25 CuadroTexto">
          <a:extLst>
            <a:ext uri="{FF2B5EF4-FFF2-40B4-BE49-F238E27FC236}">
              <a16:creationId xmlns="" xmlns:a16="http://schemas.microsoft.com/office/drawing/2014/main" id="{DE2BDB7F-4192-4273-B91D-0D83CE00577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80" name="26 CuadroTexto">
          <a:extLst>
            <a:ext uri="{FF2B5EF4-FFF2-40B4-BE49-F238E27FC236}">
              <a16:creationId xmlns="" xmlns:a16="http://schemas.microsoft.com/office/drawing/2014/main" id="{2F4E5F0B-4053-409D-AD2E-8265F798948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81" name="27 CuadroTexto">
          <a:extLst>
            <a:ext uri="{FF2B5EF4-FFF2-40B4-BE49-F238E27FC236}">
              <a16:creationId xmlns="" xmlns:a16="http://schemas.microsoft.com/office/drawing/2014/main" id="{1A810987-8810-41FB-A57D-858C70D6C60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82" name="28 CuadroTexto">
          <a:extLst>
            <a:ext uri="{FF2B5EF4-FFF2-40B4-BE49-F238E27FC236}">
              <a16:creationId xmlns="" xmlns:a16="http://schemas.microsoft.com/office/drawing/2014/main" id="{80A25B72-EF02-4EA7-85E8-89FD936EA56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83" name="29 CuadroTexto">
          <a:extLst>
            <a:ext uri="{FF2B5EF4-FFF2-40B4-BE49-F238E27FC236}">
              <a16:creationId xmlns="" xmlns:a16="http://schemas.microsoft.com/office/drawing/2014/main" id="{ABEC059C-7E59-4B94-A28D-7279B39D32A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84" name="30 CuadroTexto">
          <a:extLst>
            <a:ext uri="{FF2B5EF4-FFF2-40B4-BE49-F238E27FC236}">
              <a16:creationId xmlns="" xmlns:a16="http://schemas.microsoft.com/office/drawing/2014/main" id="{13262DAC-8E6E-4427-B9D6-00351E00C33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85" name="31 CuadroTexto">
          <a:extLst>
            <a:ext uri="{FF2B5EF4-FFF2-40B4-BE49-F238E27FC236}">
              <a16:creationId xmlns="" xmlns:a16="http://schemas.microsoft.com/office/drawing/2014/main" id="{68621124-A9D3-4F05-AC02-68426CC3585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86" name="32 CuadroTexto">
          <a:extLst>
            <a:ext uri="{FF2B5EF4-FFF2-40B4-BE49-F238E27FC236}">
              <a16:creationId xmlns="" xmlns:a16="http://schemas.microsoft.com/office/drawing/2014/main" id="{917B90F9-2E43-444B-B1A3-D033F2FE67D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87" name="33 CuadroTexto">
          <a:extLst>
            <a:ext uri="{FF2B5EF4-FFF2-40B4-BE49-F238E27FC236}">
              <a16:creationId xmlns="" xmlns:a16="http://schemas.microsoft.com/office/drawing/2014/main" id="{4F795E96-BE1D-4E85-840F-48F0375CD05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88" name="34 CuadroTexto">
          <a:extLst>
            <a:ext uri="{FF2B5EF4-FFF2-40B4-BE49-F238E27FC236}">
              <a16:creationId xmlns="" xmlns:a16="http://schemas.microsoft.com/office/drawing/2014/main" id="{17938CD8-C5B5-45D2-B7D7-15835331138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89" name="35 CuadroTexto">
          <a:extLst>
            <a:ext uri="{FF2B5EF4-FFF2-40B4-BE49-F238E27FC236}">
              <a16:creationId xmlns="" xmlns:a16="http://schemas.microsoft.com/office/drawing/2014/main" id="{4605146F-D6CE-48F6-877F-4F6E1018021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90" name="36 CuadroTexto">
          <a:extLst>
            <a:ext uri="{FF2B5EF4-FFF2-40B4-BE49-F238E27FC236}">
              <a16:creationId xmlns="" xmlns:a16="http://schemas.microsoft.com/office/drawing/2014/main" id="{463AE9BB-428C-4A8D-88F1-04F977AD49D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91" name="37 CuadroTexto">
          <a:extLst>
            <a:ext uri="{FF2B5EF4-FFF2-40B4-BE49-F238E27FC236}">
              <a16:creationId xmlns="" xmlns:a16="http://schemas.microsoft.com/office/drawing/2014/main" id="{4E2BEE40-A896-4B0A-9589-0286C1D561F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92" name="38 CuadroTexto">
          <a:extLst>
            <a:ext uri="{FF2B5EF4-FFF2-40B4-BE49-F238E27FC236}">
              <a16:creationId xmlns="" xmlns:a16="http://schemas.microsoft.com/office/drawing/2014/main" id="{51AE85F9-2F13-488C-85EF-AF84513721E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93" name="39 CuadroTexto">
          <a:extLst>
            <a:ext uri="{FF2B5EF4-FFF2-40B4-BE49-F238E27FC236}">
              <a16:creationId xmlns="" xmlns:a16="http://schemas.microsoft.com/office/drawing/2014/main" id="{9C344CB4-42CA-45EC-9B15-4FA68B4ED11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94" name="40 CuadroTexto">
          <a:extLst>
            <a:ext uri="{FF2B5EF4-FFF2-40B4-BE49-F238E27FC236}">
              <a16:creationId xmlns="" xmlns:a16="http://schemas.microsoft.com/office/drawing/2014/main" id="{E98EAC5D-9231-418C-A3B7-90A3D36698A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95" name="41 CuadroTexto">
          <a:extLst>
            <a:ext uri="{FF2B5EF4-FFF2-40B4-BE49-F238E27FC236}">
              <a16:creationId xmlns="" xmlns:a16="http://schemas.microsoft.com/office/drawing/2014/main" id="{5823E78C-59C5-4F07-BB52-5DD51123048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96" name="42 CuadroTexto">
          <a:extLst>
            <a:ext uri="{FF2B5EF4-FFF2-40B4-BE49-F238E27FC236}">
              <a16:creationId xmlns="" xmlns:a16="http://schemas.microsoft.com/office/drawing/2014/main" id="{72F9AA38-42AF-462C-9DDF-BD9172D043A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97" name="43 CuadroTexto">
          <a:extLst>
            <a:ext uri="{FF2B5EF4-FFF2-40B4-BE49-F238E27FC236}">
              <a16:creationId xmlns="" xmlns:a16="http://schemas.microsoft.com/office/drawing/2014/main" id="{50F6B520-FF07-478C-84D2-8AEA82C0F2B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98" name="44 CuadroTexto">
          <a:extLst>
            <a:ext uri="{FF2B5EF4-FFF2-40B4-BE49-F238E27FC236}">
              <a16:creationId xmlns="" xmlns:a16="http://schemas.microsoft.com/office/drawing/2014/main" id="{17FFE5CE-6F7D-4CDB-8C0E-F75747BD053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499" name="45 CuadroTexto">
          <a:extLst>
            <a:ext uri="{FF2B5EF4-FFF2-40B4-BE49-F238E27FC236}">
              <a16:creationId xmlns="" xmlns:a16="http://schemas.microsoft.com/office/drawing/2014/main" id="{BAA89F3A-206C-4FE2-978A-8D87682A659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00" name="46 CuadroTexto">
          <a:extLst>
            <a:ext uri="{FF2B5EF4-FFF2-40B4-BE49-F238E27FC236}">
              <a16:creationId xmlns="" xmlns:a16="http://schemas.microsoft.com/office/drawing/2014/main" id="{09EAEB75-E0CD-463A-B8AA-835DF9D1367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01" name="47 CuadroTexto">
          <a:extLst>
            <a:ext uri="{FF2B5EF4-FFF2-40B4-BE49-F238E27FC236}">
              <a16:creationId xmlns="" xmlns:a16="http://schemas.microsoft.com/office/drawing/2014/main" id="{489CDB08-5A18-495E-A9D4-6FC8B6433A1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02" name="48 CuadroTexto">
          <a:extLst>
            <a:ext uri="{FF2B5EF4-FFF2-40B4-BE49-F238E27FC236}">
              <a16:creationId xmlns="" xmlns:a16="http://schemas.microsoft.com/office/drawing/2014/main" id="{40C147ED-8B1D-4360-8C29-27483CC529B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03" name="49 CuadroTexto">
          <a:extLst>
            <a:ext uri="{FF2B5EF4-FFF2-40B4-BE49-F238E27FC236}">
              <a16:creationId xmlns="" xmlns:a16="http://schemas.microsoft.com/office/drawing/2014/main" id="{450B7A0A-B49A-4E78-B69A-72CCEEB2ADB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04" name="50 CuadroTexto">
          <a:extLst>
            <a:ext uri="{FF2B5EF4-FFF2-40B4-BE49-F238E27FC236}">
              <a16:creationId xmlns="" xmlns:a16="http://schemas.microsoft.com/office/drawing/2014/main" id="{B9E119B7-48F1-4D65-83AD-E1F65970AD0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05" name="51 CuadroTexto">
          <a:extLst>
            <a:ext uri="{FF2B5EF4-FFF2-40B4-BE49-F238E27FC236}">
              <a16:creationId xmlns="" xmlns:a16="http://schemas.microsoft.com/office/drawing/2014/main" id="{8B05D379-8317-482F-9242-4B9DA9A1D5B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06" name="52 CuadroTexto">
          <a:extLst>
            <a:ext uri="{FF2B5EF4-FFF2-40B4-BE49-F238E27FC236}">
              <a16:creationId xmlns="" xmlns:a16="http://schemas.microsoft.com/office/drawing/2014/main" id="{BFAF5B17-23AA-4CB5-A57B-EE67759B1B4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07" name="53 CuadroTexto">
          <a:extLst>
            <a:ext uri="{FF2B5EF4-FFF2-40B4-BE49-F238E27FC236}">
              <a16:creationId xmlns="" xmlns:a16="http://schemas.microsoft.com/office/drawing/2014/main" id="{37AAD67B-0CE5-4A99-B974-E3C154778C6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08" name="54 CuadroTexto">
          <a:extLst>
            <a:ext uri="{FF2B5EF4-FFF2-40B4-BE49-F238E27FC236}">
              <a16:creationId xmlns="" xmlns:a16="http://schemas.microsoft.com/office/drawing/2014/main" id="{0262D956-73C5-4C75-90E4-24D9567AC13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09" name="55 CuadroTexto">
          <a:extLst>
            <a:ext uri="{FF2B5EF4-FFF2-40B4-BE49-F238E27FC236}">
              <a16:creationId xmlns="" xmlns:a16="http://schemas.microsoft.com/office/drawing/2014/main" id="{25BB78B5-8E0A-4A68-97B7-DDFD3D0FBC4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10" name="56 CuadroTexto">
          <a:extLst>
            <a:ext uri="{FF2B5EF4-FFF2-40B4-BE49-F238E27FC236}">
              <a16:creationId xmlns="" xmlns:a16="http://schemas.microsoft.com/office/drawing/2014/main" id="{02469ED5-95C9-43B3-BCB8-B292AADFECC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11" name="57 CuadroTexto">
          <a:extLst>
            <a:ext uri="{FF2B5EF4-FFF2-40B4-BE49-F238E27FC236}">
              <a16:creationId xmlns="" xmlns:a16="http://schemas.microsoft.com/office/drawing/2014/main" id="{C8B30D53-EA42-45CA-88FB-E67E7432D48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12" name="58 CuadroTexto">
          <a:extLst>
            <a:ext uri="{FF2B5EF4-FFF2-40B4-BE49-F238E27FC236}">
              <a16:creationId xmlns="" xmlns:a16="http://schemas.microsoft.com/office/drawing/2014/main" id="{BB1920DE-37DA-4D11-A9FB-751455C7627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13" name="59 CuadroTexto">
          <a:extLst>
            <a:ext uri="{FF2B5EF4-FFF2-40B4-BE49-F238E27FC236}">
              <a16:creationId xmlns="" xmlns:a16="http://schemas.microsoft.com/office/drawing/2014/main" id="{FB5CD53D-892F-48A0-9EED-CEE0522D4CB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14" name="60 CuadroTexto">
          <a:extLst>
            <a:ext uri="{FF2B5EF4-FFF2-40B4-BE49-F238E27FC236}">
              <a16:creationId xmlns="" xmlns:a16="http://schemas.microsoft.com/office/drawing/2014/main" id="{23DCF5B9-D33C-44DC-B58D-3C09E11ADE7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15" name="61 CuadroTexto">
          <a:extLst>
            <a:ext uri="{FF2B5EF4-FFF2-40B4-BE49-F238E27FC236}">
              <a16:creationId xmlns="" xmlns:a16="http://schemas.microsoft.com/office/drawing/2014/main" id="{002B5A37-4C1C-40AA-9710-125D654F1E5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16" name="62 CuadroTexto">
          <a:extLst>
            <a:ext uri="{FF2B5EF4-FFF2-40B4-BE49-F238E27FC236}">
              <a16:creationId xmlns="" xmlns:a16="http://schemas.microsoft.com/office/drawing/2014/main" id="{ACED4955-A097-4535-848B-7E75764C385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17" name="63 CuadroTexto">
          <a:extLst>
            <a:ext uri="{FF2B5EF4-FFF2-40B4-BE49-F238E27FC236}">
              <a16:creationId xmlns="" xmlns:a16="http://schemas.microsoft.com/office/drawing/2014/main" id="{76C6A28E-E122-458C-ACD8-057462C402B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18" name="64 CuadroTexto">
          <a:extLst>
            <a:ext uri="{FF2B5EF4-FFF2-40B4-BE49-F238E27FC236}">
              <a16:creationId xmlns="" xmlns:a16="http://schemas.microsoft.com/office/drawing/2014/main" id="{F6BBA162-9FF0-447A-9127-0A5C5F207F0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19" name="65 CuadroTexto">
          <a:extLst>
            <a:ext uri="{FF2B5EF4-FFF2-40B4-BE49-F238E27FC236}">
              <a16:creationId xmlns="" xmlns:a16="http://schemas.microsoft.com/office/drawing/2014/main" id="{022793F9-7ACB-426C-A85E-6C2BDA4EA62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20" name="66 CuadroTexto">
          <a:extLst>
            <a:ext uri="{FF2B5EF4-FFF2-40B4-BE49-F238E27FC236}">
              <a16:creationId xmlns="" xmlns:a16="http://schemas.microsoft.com/office/drawing/2014/main" id="{1E3D4DE9-39D4-49D6-8E79-B7256CA604C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21" name="67 CuadroTexto">
          <a:extLst>
            <a:ext uri="{FF2B5EF4-FFF2-40B4-BE49-F238E27FC236}">
              <a16:creationId xmlns="" xmlns:a16="http://schemas.microsoft.com/office/drawing/2014/main" id="{0613154C-2787-407D-9016-EBCC9D0CA9E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22" name="68 CuadroTexto">
          <a:extLst>
            <a:ext uri="{FF2B5EF4-FFF2-40B4-BE49-F238E27FC236}">
              <a16:creationId xmlns="" xmlns:a16="http://schemas.microsoft.com/office/drawing/2014/main" id="{F5868B60-28BC-49C4-9DBD-792D64A58FE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23" name="69 CuadroTexto">
          <a:extLst>
            <a:ext uri="{FF2B5EF4-FFF2-40B4-BE49-F238E27FC236}">
              <a16:creationId xmlns="" xmlns:a16="http://schemas.microsoft.com/office/drawing/2014/main" id="{335B9C5C-A1AF-41CB-A1E8-BB422B4BCB5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24" name="70 CuadroTexto">
          <a:extLst>
            <a:ext uri="{FF2B5EF4-FFF2-40B4-BE49-F238E27FC236}">
              <a16:creationId xmlns="" xmlns:a16="http://schemas.microsoft.com/office/drawing/2014/main" id="{554D8806-2AA2-4D8D-9DDD-270886394E0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25" name="71 CuadroTexto">
          <a:extLst>
            <a:ext uri="{FF2B5EF4-FFF2-40B4-BE49-F238E27FC236}">
              <a16:creationId xmlns="" xmlns:a16="http://schemas.microsoft.com/office/drawing/2014/main" id="{67BA6940-4C59-468C-A327-DCCC982AA3A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26" name="72 CuadroTexto">
          <a:extLst>
            <a:ext uri="{FF2B5EF4-FFF2-40B4-BE49-F238E27FC236}">
              <a16:creationId xmlns="" xmlns:a16="http://schemas.microsoft.com/office/drawing/2014/main" id="{07FEC646-DD71-44AC-940D-3EC0760EC2B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27" name="73 CuadroTexto">
          <a:extLst>
            <a:ext uri="{FF2B5EF4-FFF2-40B4-BE49-F238E27FC236}">
              <a16:creationId xmlns="" xmlns:a16="http://schemas.microsoft.com/office/drawing/2014/main" id="{F225E6FA-0DE0-4A2C-8386-4474FECEF2D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28" name="74 CuadroTexto">
          <a:extLst>
            <a:ext uri="{FF2B5EF4-FFF2-40B4-BE49-F238E27FC236}">
              <a16:creationId xmlns="" xmlns:a16="http://schemas.microsoft.com/office/drawing/2014/main" id="{868FD9EE-059F-408A-902C-4FE19673790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129</xdr:row>
      <xdr:rowOff>0</xdr:rowOff>
    </xdr:from>
    <xdr:ext cx="184731" cy="264560"/>
    <xdr:sp macro="" textlink="">
      <xdr:nvSpPr>
        <xdr:cNvPr id="4529" name="75 CuadroTexto">
          <a:extLst>
            <a:ext uri="{FF2B5EF4-FFF2-40B4-BE49-F238E27FC236}">
              <a16:creationId xmlns="" xmlns:a16="http://schemas.microsoft.com/office/drawing/2014/main" id="{3ABE429E-593B-4871-9722-8EB6A551D26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30" name="3 CuadroTexto">
          <a:extLst>
            <a:ext uri="{FF2B5EF4-FFF2-40B4-BE49-F238E27FC236}">
              <a16:creationId xmlns="" xmlns:a16="http://schemas.microsoft.com/office/drawing/2014/main" id="{DB248AC2-3347-40E4-A1C5-652B3E4E41D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31" name="4 CuadroTexto">
          <a:extLst>
            <a:ext uri="{FF2B5EF4-FFF2-40B4-BE49-F238E27FC236}">
              <a16:creationId xmlns="" xmlns:a16="http://schemas.microsoft.com/office/drawing/2014/main" id="{439F3212-D41B-43CF-BA7A-9CC7D2B57E8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32" name="5 CuadroTexto">
          <a:extLst>
            <a:ext uri="{FF2B5EF4-FFF2-40B4-BE49-F238E27FC236}">
              <a16:creationId xmlns="" xmlns:a16="http://schemas.microsoft.com/office/drawing/2014/main" id="{12A17D76-B674-4484-9D87-D211435A282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33" name="6 CuadroTexto">
          <a:extLst>
            <a:ext uri="{FF2B5EF4-FFF2-40B4-BE49-F238E27FC236}">
              <a16:creationId xmlns="" xmlns:a16="http://schemas.microsoft.com/office/drawing/2014/main" id="{85A11C69-41E4-43E3-B4AE-9B03B4668AA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34" name="7 CuadroTexto">
          <a:extLst>
            <a:ext uri="{FF2B5EF4-FFF2-40B4-BE49-F238E27FC236}">
              <a16:creationId xmlns="" xmlns:a16="http://schemas.microsoft.com/office/drawing/2014/main" id="{14100053-8A60-4772-BFBE-3710F7FC9AC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35" name="8 CuadroTexto">
          <a:extLst>
            <a:ext uri="{FF2B5EF4-FFF2-40B4-BE49-F238E27FC236}">
              <a16:creationId xmlns="" xmlns:a16="http://schemas.microsoft.com/office/drawing/2014/main" id="{52067E50-5CB5-4CCF-AE4A-B2326E49B85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36" name="9 CuadroTexto">
          <a:extLst>
            <a:ext uri="{FF2B5EF4-FFF2-40B4-BE49-F238E27FC236}">
              <a16:creationId xmlns="" xmlns:a16="http://schemas.microsoft.com/office/drawing/2014/main" id="{268A3DAB-D459-44EC-9BB9-8C63CA4A787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37" name="10 CuadroTexto">
          <a:extLst>
            <a:ext uri="{FF2B5EF4-FFF2-40B4-BE49-F238E27FC236}">
              <a16:creationId xmlns="" xmlns:a16="http://schemas.microsoft.com/office/drawing/2014/main" id="{90FFDC53-17ED-4056-9813-D4D69511FC8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38" name="11 CuadroTexto">
          <a:extLst>
            <a:ext uri="{FF2B5EF4-FFF2-40B4-BE49-F238E27FC236}">
              <a16:creationId xmlns="" xmlns:a16="http://schemas.microsoft.com/office/drawing/2014/main" id="{1A105626-7322-468D-BA32-E8511F99D18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39" name="12 CuadroTexto">
          <a:extLst>
            <a:ext uri="{FF2B5EF4-FFF2-40B4-BE49-F238E27FC236}">
              <a16:creationId xmlns="" xmlns:a16="http://schemas.microsoft.com/office/drawing/2014/main" id="{D50CA999-E1E2-4011-879F-41FC11729D0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40" name="13 CuadroTexto">
          <a:extLst>
            <a:ext uri="{FF2B5EF4-FFF2-40B4-BE49-F238E27FC236}">
              <a16:creationId xmlns="" xmlns:a16="http://schemas.microsoft.com/office/drawing/2014/main" id="{2CE5D7ED-6A82-4A63-BDF3-8EDC4DCD31A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41" name="14 CuadroTexto">
          <a:extLst>
            <a:ext uri="{FF2B5EF4-FFF2-40B4-BE49-F238E27FC236}">
              <a16:creationId xmlns="" xmlns:a16="http://schemas.microsoft.com/office/drawing/2014/main" id="{61A7EC93-8871-4115-B53F-6287246C798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42" name="15 CuadroTexto">
          <a:extLst>
            <a:ext uri="{FF2B5EF4-FFF2-40B4-BE49-F238E27FC236}">
              <a16:creationId xmlns="" xmlns:a16="http://schemas.microsoft.com/office/drawing/2014/main" id="{C45D5114-8248-4196-9D48-CBF914626D0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43" name="16 CuadroTexto">
          <a:extLst>
            <a:ext uri="{FF2B5EF4-FFF2-40B4-BE49-F238E27FC236}">
              <a16:creationId xmlns="" xmlns:a16="http://schemas.microsoft.com/office/drawing/2014/main" id="{3461E827-1EB1-40F4-B5EF-B2FF93D7C33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44" name="17 CuadroTexto">
          <a:extLst>
            <a:ext uri="{FF2B5EF4-FFF2-40B4-BE49-F238E27FC236}">
              <a16:creationId xmlns="" xmlns:a16="http://schemas.microsoft.com/office/drawing/2014/main" id="{A2338E96-63F5-48FA-95C9-C2E111CE934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45" name="18 CuadroTexto">
          <a:extLst>
            <a:ext uri="{FF2B5EF4-FFF2-40B4-BE49-F238E27FC236}">
              <a16:creationId xmlns="" xmlns:a16="http://schemas.microsoft.com/office/drawing/2014/main" id="{FD44E6F3-AC32-4D0D-A58D-B24E0DBD6B1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46" name="19 CuadroTexto">
          <a:extLst>
            <a:ext uri="{FF2B5EF4-FFF2-40B4-BE49-F238E27FC236}">
              <a16:creationId xmlns="" xmlns:a16="http://schemas.microsoft.com/office/drawing/2014/main" id="{5ADB1428-68D6-4826-B119-CA69E677C2D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47" name="20 CuadroTexto">
          <a:extLst>
            <a:ext uri="{FF2B5EF4-FFF2-40B4-BE49-F238E27FC236}">
              <a16:creationId xmlns="" xmlns:a16="http://schemas.microsoft.com/office/drawing/2014/main" id="{357E69AF-72BC-4204-B206-FE1C418D14B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48" name="21 CuadroTexto">
          <a:extLst>
            <a:ext uri="{FF2B5EF4-FFF2-40B4-BE49-F238E27FC236}">
              <a16:creationId xmlns="" xmlns:a16="http://schemas.microsoft.com/office/drawing/2014/main" id="{26F38187-4D8B-4713-A0DC-AA75F52BA3C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49" name="22 CuadroTexto">
          <a:extLst>
            <a:ext uri="{FF2B5EF4-FFF2-40B4-BE49-F238E27FC236}">
              <a16:creationId xmlns="" xmlns:a16="http://schemas.microsoft.com/office/drawing/2014/main" id="{15A3FC72-69DE-43FA-80C2-7BD56CA5753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50" name="23 CuadroTexto">
          <a:extLst>
            <a:ext uri="{FF2B5EF4-FFF2-40B4-BE49-F238E27FC236}">
              <a16:creationId xmlns="" xmlns:a16="http://schemas.microsoft.com/office/drawing/2014/main" id="{6A175177-3FB3-4174-A198-025B1F5246A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51" name="24 CuadroTexto">
          <a:extLst>
            <a:ext uri="{FF2B5EF4-FFF2-40B4-BE49-F238E27FC236}">
              <a16:creationId xmlns="" xmlns:a16="http://schemas.microsoft.com/office/drawing/2014/main" id="{3D6B57E9-5220-47E3-946C-B6E33A35428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52" name="25 CuadroTexto">
          <a:extLst>
            <a:ext uri="{FF2B5EF4-FFF2-40B4-BE49-F238E27FC236}">
              <a16:creationId xmlns="" xmlns:a16="http://schemas.microsoft.com/office/drawing/2014/main" id="{30265419-5D02-4FDF-9EAB-3B6D99CAF0F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53" name="26 CuadroTexto">
          <a:extLst>
            <a:ext uri="{FF2B5EF4-FFF2-40B4-BE49-F238E27FC236}">
              <a16:creationId xmlns="" xmlns:a16="http://schemas.microsoft.com/office/drawing/2014/main" id="{9B6A2010-70C5-4E8A-BF37-59EA0FE3BE2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54" name="27 CuadroTexto">
          <a:extLst>
            <a:ext uri="{FF2B5EF4-FFF2-40B4-BE49-F238E27FC236}">
              <a16:creationId xmlns="" xmlns:a16="http://schemas.microsoft.com/office/drawing/2014/main" id="{8CC97BCC-E747-4805-A0E6-DD822FB435A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55" name="28 CuadroTexto">
          <a:extLst>
            <a:ext uri="{FF2B5EF4-FFF2-40B4-BE49-F238E27FC236}">
              <a16:creationId xmlns="" xmlns:a16="http://schemas.microsoft.com/office/drawing/2014/main" id="{E7B095A5-41C5-4B74-864B-A4D0777F996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56" name="29 CuadroTexto">
          <a:extLst>
            <a:ext uri="{FF2B5EF4-FFF2-40B4-BE49-F238E27FC236}">
              <a16:creationId xmlns="" xmlns:a16="http://schemas.microsoft.com/office/drawing/2014/main" id="{6B7BC026-854B-42BA-BE01-480ADCE440F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57" name="30 CuadroTexto">
          <a:extLst>
            <a:ext uri="{FF2B5EF4-FFF2-40B4-BE49-F238E27FC236}">
              <a16:creationId xmlns="" xmlns:a16="http://schemas.microsoft.com/office/drawing/2014/main" id="{F4C9C2A2-1F8D-4282-AD78-12F2823DB7A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58" name="31 CuadroTexto">
          <a:extLst>
            <a:ext uri="{FF2B5EF4-FFF2-40B4-BE49-F238E27FC236}">
              <a16:creationId xmlns="" xmlns:a16="http://schemas.microsoft.com/office/drawing/2014/main" id="{122B7477-24F2-4BE5-9693-76ABD1A0BF3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59" name="32 CuadroTexto">
          <a:extLst>
            <a:ext uri="{FF2B5EF4-FFF2-40B4-BE49-F238E27FC236}">
              <a16:creationId xmlns="" xmlns:a16="http://schemas.microsoft.com/office/drawing/2014/main" id="{46889187-B76B-4E35-90CC-F07BF380304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60" name="33 CuadroTexto">
          <a:extLst>
            <a:ext uri="{FF2B5EF4-FFF2-40B4-BE49-F238E27FC236}">
              <a16:creationId xmlns="" xmlns:a16="http://schemas.microsoft.com/office/drawing/2014/main" id="{F6561538-FB15-438D-ADD9-3E9374801C2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61" name="34 CuadroTexto">
          <a:extLst>
            <a:ext uri="{FF2B5EF4-FFF2-40B4-BE49-F238E27FC236}">
              <a16:creationId xmlns="" xmlns:a16="http://schemas.microsoft.com/office/drawing/2014/main" id="{7B03222A-0318-491E-AE35-888F7DD99D1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62" name="35 CuadroTexto">
          <a:extLst>
            <a:ext uri="{FF2B5EF4-FFF2-40B4-BE49-F238E27FC236}">
              <a16:creationId xmlns="" xmlns:a16="http://schemas.microsoft.com/office/drawing/2014/main" id="{B3416E0E-CE35-4A62-8887-6AA89B6A437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63" name="36 CuadroTexto">
          <a:extLst>
            <a:ext uri="{FF2B5EF4-FFF2-40B4-BE49-F238E27FC236}">
              <a16:creationId xmlns="" xmlns:a16="http://schemas.microsoft.com/office/drawing/2014/main" id="{AFB45E27-6B8A-4A7A-A6C8-D1D42FDC081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64" name="37 CuadroTexto">
          <a:extLst>
            <a:ext uri="{FF2B5EF4-FFF2-40B4-BE49-F238E27FC236}">
              <a16:creationId xmlns="" xmlns:a16="http://schemas.microsoft.com/office/drawing/2014/main" id="{9A326771-B14C-4D9B-B3A7-5413260639A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65" name="38 CuadroTexto">
          <a:extLst>
            <a:ext uri="{FF2B5EF4-FFF2-40B4-BE49-F238E27FC236}">
              <a16:creationId xmlns="" xmlns:a16="http://schemas.microsoft.com/office/drawing/2014/main" id="{E8CF4BAF-B13D-4203-B70C-D5F213FA4B2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66" name="39 CuadroTexto">
          <a:extLst>
            <a:ext uri="{FF2B5EF4-FFF2-40B4-BE49-F238E27FC236}">
              <a16:creationId xmlns="" xmlns:a16="http://schemas.microsoft.com/office/drawing/2014/main" id="{D2EA5FE6-9AD1-491B-8E83-BE1BD8E3000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67" name="40 CuadroTexto">
          <a:extLst>
            <a:ext uri="{FF2B5EF4-FFF2-40B4-BE49-F238E27FC236}">
              <a16:creationId xmlns="" xmlns:a16="http://schemas.microsoft.com/office/drawing/2014/main" id="{C3CF4AD8-03CA-43BC-BACE-E51A8B972D2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68" name="41 CuadroTexto">
          <a:extLst>
            <a:ext uri="{FF2B5EF4-FFF2-40B4-BE49-F238E27FC236}">
              <a16:creationId xmlns="" xmlns:a16="http://schemas.microsoft.com/office/drawing/2014/main" id="{4C921255-CD2F-449D-8C04-6D08F2A1BBC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69" name="42 CuadroTexto">
          <a:extLst>
            <a:ext uri="{FF2B5EF4-FFF2-40B4-BE49-F238E27FC236}">
              <a16:creationId xmlns="" xmlns:a16="http://schemas.microsoft.com/office/drawing/2014/main" id="{10D24BEA-8C53-4910-91AD-18074160B40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70" name="43 CuadroTexto">
          <a:extLst>
            <a:ext uri="{FF2B5EF4-FFF2-40B4-BE49-F238E27FC236}">
              <a16:creationId xmlns="" xmlns:a16="http://schemas.microsoft.com/office/drawing/2014/main" id="{5759C334-2511-4F60-954A-73BA455BF1A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71" name="44 CuadroTexto">
          <a:extLst>
            <a:ext uri="{FF2B5EF4-FFF2-40B4-BE49-F238E27FC236}">
              <a16:creationId xmlns="" xmlns:a16="http://schemas.microsoft.com/office/drawing/2014/main" id="{2383A1C3-4D5E-4249-B8A7-E0B5F0D3881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72" name="45 CuadroTexto">
          <a:extLst>
            <a:ext uri="{FF2B5EF4-FFF2-40B4-BE49-F238E27FC236}">
              <a16:creationId xmlns="" xmlns:a16="http://schemas.microsoft.com/office/drawing/2014/main" id="{9D931A9B-FF1F-45BD-9037-3E356390B05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73" name="46 CuadroTexto">
          <a:extLst>
            <a:ext uri="{FF2B5EF4-FFF2-40B4-BE49-F238E27FC236}">
              <a16:creationId xmlns="" xmlns:a16="http://schemas.microsoft.com/office/drawing/2014/main" id="{BDF4D82E-D20F-407D-9D2D-432EF87D03D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74" name="47 CuadroTexto">
          <a:extLst>
            <a:ext uri="{FF2B5EF4-FFF2-40B4-BE49-F238E27FC236}">
              <a16:creationId xmlns="" xmlns:a16="http://schemas.microsoft.com/office/drawing/2014/main" id="{4002D7B9-E302-4413-B516-1688817D882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75" name="48 CuadroTexto">
          <a:extLst>
            <a:ext uri="{FF2B5EF4-FFF2-40B4-BE49-F238E27FC236}">
              <a16:creationId xmlns="" xmlns:a16="http://schemas.microsoft.com/office/drawing/2014/main" id="{EA0A55C0-D09A-4106-B0EE-4ABE7BF86A7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76" name="49 CuadroTexto">
          <a:extLst>
            <a:ext uri="{FF2B5EF4-FFF2-40B4-BE49-F238E27FC236}">
              <a16:creationId xmlns="" xmlns:a16="http://schemas.microsoft.com/office/drawing/2014/main" id="{9EC6AF86-5E3C-46FB-8560-898B312396C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77" name="50 CuadroTexto">
          <a:extLst>
            <a:ext uri="{FF2B5EF4-FFF2-40B4-BE49-F238E27FC236}">
              <a16:creationId xmlns="" xmlns:a16="http://schemas.microsoft.com/office/drawing/2014/main" id="{181E0A07-46AE-462F-9DE5-37DEB3DEB8D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78" name="51 CuadroTexto">
          <a:extLst>
            <a:ext uri="{FF2B5EF4-FFF2-40B4-BE49-F238E27FC236}">
              <a16:creationId xmlns="" xmlns:a16="http://schemas.microsoft.com/office/drawing/2014/main" id="{8B21947E-E053-4EBC-8AE0-4B772B60E4B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79" name="52 CuadroTexto">
          <a:extLst>
            <a:ext uri="{FF2B5EF4-FFF2-40B4-BE49-F238E27FC236}">
              <a16:creationId xmlns="" xmlns:a16="http://schemas.microsoft.com/office/drawing/2014/main" id="{04CCA2CE-2B33-4DD5-A92F-085A7A7B0C1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80" name="53 CuadroTexto">
          <a:extLst>
            <a:ext uri="{FF2B5EF4-FFF2-40B4-BE49-F238E27FC236}">
              <a16:creationId xmlns="" xmlns:a16="http://schemas.microsoft.com/office/drawing/2014/main" id="{E681205B-3577-4901-B67B-4A589D2D23D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81" name="54 CuadroTexto">
          <a:extLst>
            <a:ext uri="{FF2B5EF4-FFF2-40B4-BE49-F238E27FC236}">
              <a16:creationId xmlns="" xmlns:a16="http://schemas.microsoft.com/office/drawing/2014/main" id="{96C77A7D-2036-4724-9163-4E6780D2E51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82" name="55 CuadroTexto">
          <a:extLst>
            <a:ext uri="{FF2B5EF4-FFF2-40B4-BE49-F238E27FC236}">
              <a16:creationId xmlns="" xmlns:a16="http://schemas.microsoft.com/office/drawing/2014/main" id="{8EDDEFF1-12FF-4F00-9318-12F6814B257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83" name="56 CuadroTexto">
          <a:extLst>
            <a:ext uri="{FF2B5EF4-FFF2-40B4-BE49-F238E27FC236}">
              <a16:creationId xmlns="" xmlns:a16="http://schemas.microsoft.com/office/drawing/2014/main" id="{18405678-E65C-40D2-8362-F0FD2C353AB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84" name="57 CuadroTexto">
          <a:extLst>
            <a:ext uri="{FF2B5EF4-FFF2-40B4-BE49-F238E27FC236}">
              <a16:creationId xmlns="" xmlns:a16="http://schemas.microsoft.com/office/drawing/2014/main" id="{99363DF6-2909-4E16-8E58-726455EAA0E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85" name="58 CuadroTexto">
          <a:extLst>
            <a:ext uri="{FF2B5EF4-FFF2-40B4-BE49-F238E27FC236}">
              <a16:creationId xmlns="" xmlns:a16="http://schemas.microsoft.com/office/drawing/2014/main" id="{B9421A75-A33F-4C0F-BCC4-D301EE94164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86" name="59 CuadroTexto">
          <a:extLst>
            <a:ext uri="{FF2B5EF4-FFF2-40B4-BE49-F238E27FC236}">
              <a16:creationId xmlns="" xmlns:a16="http://schemas.microsoft.com/office/drawing/2014/main" id="{EC518EF2-51D9-4768-8BCE-FBEFA3FFBA2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87" name="60 CuadroTexto">
          <a:extLst>
            <a:ext uri="{FF2B5EF4-FFF2-40B4-BE49-F238E27FC236}">
              <a16:creationId xmlns="" xmlns:a16="http://schemas.microsoft.com/office/drawing/2014/main" id="{FECC1E7B-CEEE-4BAC-9B7F-A95F3482D84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88" name="61 CuadroTexto">
          <a:extLst>
            <a:ext uri="{FF2B5EF4-FFF2-40B4-BE49-F238E27FC236}">
              <a16:creationId xmlns="" xmlns:a16="http://schemas.microsoft.com/office/drawing/2014/main" id="{FA78A171-1CB1-4979-B850-A4BA34DEBB2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89" name="62 CuadroTexto">
          <a:extLst>
            <a:ext uri="{FF2B5EF4-FFF2-40B4-BE49-F238E27FC236}">
              <a16:creationId xmlns="" xmlns:a16="http://schemas.microsoft.com/office/drawing/2014/main" id="{26FEB70C-1B9F-4A1A-8C7E-6B6345DD601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90" name="63 CuadroTexto">
          <a:extLst>
            <a:ext uri="{FF2B5EF4-FFF2-40B4-BE49-F238E27FC236}">
              <a16:creationId xmlns="" xmlns:a16="http://schemas.microsoft.com/office/drawing/2014/main" id="{81460E30-A859-4DAC-AD35-4E9AC61565C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91" name="64 CuadroTexto">
          <a:extLst>
            <a:ext uri="{FF2B5EF4-FFF2-40B4-BE49-F238E27FC236}">
              <a16:creationId xmlns="" xmlns:a16="http://schemas.microsoft.com/office/drawing/2014/main" id="{9BCF8D75-8AF7-4D02-AE04-F7198C6CBB6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92" name="65 CuadroTexto">
          <a:extLst>
            <a:ext uri="{FF2B5EF4-FFF2-40B4-BE49-F238E27FC236}">
              <a16:creationId xmlns="" xmlns:a16="http://schemas.microsoft.com/office/drawing/2014/main" id="{BA016902-901E-4753-A013-B8D0E9866E5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93" name="66 CuadroTexto">
          <a:extLst>
            <a:ext uri="{FF2B5EF4-FFF2-40B4-BE49-F238E27FC236}">
              <a16:creationId xmlns="" xmlns:a16="http://schemas.microsoft.com/office/drawing/2014/main" id="{BF508CD6-E5DC-4AB7-AC04-6D78189DE6A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94" name="67 CuadroTexto">
          <a:extLst>
            <a:ext uri="{FF2B5EF4-FFF2-40B4-BE49-F238E27FC236}">
              <a16:creationId xmlns="" xmlns:a16="http://schemas.microsoft.com/office/drawing/2014/main" id="{132A012A-F610-4B51-B2B2-FC410EE2AB7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95" name="68 CuadroTexto">
          <a:extLst>
            <a:ext uri="{FF2B5EF4-FFF2-40B4-BE49-F238E27FC236}">
              <a16:creationId xmlns="" xmlns:a16="http://schemas.microsoft.com/office/drawing/2014/main" id="{327DD1A6-F8D5-4A1E-9B58-5FD237726B1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96" name="69 CuadroTexto">
          <a:extLst>
            <a:ext uri="{FF2B5EF4-FFF2-40B4-BE49-F238E27FC236}">
              <a16:creationId xmlns="" xmlns:a16="http://schemas.microsoft.com/office/drawing/2014/main" id="{D2B2AA88-570C-407A-9E1E-F2C0DF50921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97" name="70 CuadroTexto">
          <a:extLst>
            <a:ext uri="{FF2B5EF4-FFF2-40B4-BE49-F238E27FC236}">
              <a16:creationId xmlns="" xmlns:a16="http://schemas.microsoft.com/office/drawing/2014/main" id="{8A1D0395-2D84-41D0-9A9A-20CBAFF9066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98" name="71 CuadroTexto">
          <a:extLst>
            <a:ext uri="{FF2B5EF4-FFF2-40B4-BE49-F238E27FC236}">
              <a16:creationId xmlns="" xmlns:a16="http://schemas.microsoft.com/office/drawing/2014/main" id="{7BD44319-FCAB-40E7-990A-B5E101AF8F4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599" name="72 CuadroTexto">
          <a:extLst>
            <a:ext uri="{FF2B5EF4-FFF2-40B4-BE49-F238E27FC236}">
              <a16:creationId xmlns="" xmlns:a16="http://schemas.microsoft.com/office/drawing/2014/main" id="{E40D5941-1A37-4AB7-B896-034872C2C61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600" name="73 CuadroTexto">
          <a:extLst>
            <a:ext uri="{FF2B5EF4-FFF2-40B4-BE49-F238E27FC236}">
              <a16:creationId xmlns="" xmlns:a16="http://schemas.microsoft.com/office/drawing/2014/main" id="{674C8635-1A77-41F1-8907-232F7CDF2A1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601" name="74 CuadroTexto">
          <a:extLst>
            <a:ext uri="{FF2B5EF4-FFF2-40B4-BE49-F238E27FC236}">
              <a16:creationId xmlns="" xmlns:a16="http://schemas.microsoft.com/office/drawing/2014/main" id="{133C66B5-AD1D-4A12-9242-E37A8E99F70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130</xdr:row>
      <xdr:rowOff>0</xdr:rowOff>
    </xdr:from>
    <xdr:ext cx="184731" cy="264560"/>
    <xdr:sp macro="" textlink="">
      <xdr:nvSpPr>
        <xdr:cNvPr id="4602" name="75 CuadroTexto">
          <a:extLst>
            <a:ext uri="{FF2B5EF4-FFF2-40B4-BE49-F238E27FC236}">
              <a16:creationId xmlns="" xmlns:a16="http://schemas.microsoft.com/office/drawing/2014/main" id="{9A27FD36-6FE9-4727-BAC6-5F84620DAD9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03" name="3 CuadroTexto">
          <a:extLst>
            <a:ext uri="{FF2B5EF4-FFF2-40B4-BE49-F238E27FC236}">
              <a16:creationId xmlns="" xmlns:a16="http://schemas.microsoft.com/office/drawing/2014/main" id="{67CB303C-1FE9-4954-A4AF-4DCD42DC73D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04" name="4 CuadroTexto">
          <a:extLst>
            <a:ext uri="{FF2B5EF4-FFF2-40B4-BE49-F238E27FC236}">
              <a16:creationId xmlns="" xmlns:a16="http://schemas.microsoft.com/office/drawing/2014/main" id="{3E008349-1CEF-43E6-AE01-C4EF7956208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05" name="5 CuadroTexto">
          <a:extLst>
            <a:ext uri="{FF2B5EF4-FFF2-40B4-BE49-F238E27FC236}">
              <a16:creationId xmlns="" xmlns:a16="http://schemas.microsoft.com/office/drawing/2014/main" id="{1B0A3594-0CA7-40AE-90A7-596FCF52997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06" name="6 CuadroTexto">
          <a:extLst>
            <a:ext uri="{FF2B5EF4-FFF2-40B4-BE49-F238E27FC236}">
              <a16:creationId xmlns="" xmlns:a16="http://schemas.microsoft.com/office/drawing/2014/main" id="{7C51AD55-DD5B-429F-A5BE-CF425709673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07" name="7 CuadroTexto">
          <a:extLst>
            <a:ext uri="{FF2B5EF4-FFF2-40B4-BE49-F238E27FC236}">
              <a16:creationId xmlns="" xmlns:a16="http://schemas.microsoft.com/office/drawing/2014/main" id="{D6C1AF8B-7012-4901-A863-A17AD86C7F8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08" name="8 CuadroTexto">
          <a:extLst>
            <a:ext uri="{FF2B5EF4-FFF2-40B4-BE49-F238E27FC236}">
              <a16:creationId xmlns="" xmlns:a16="http://schemas.microsoft.com/office/drawing/2014/main" id="{DE544E5B-18AD-4AD6-9C00-3E56367D546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09" name="9 CuadroTexto">
          <a:extLst>
            <a:ext uri="{FF2B5EF4-FFF2-40B4-BE49-F238E27FC236}">
              <a16:creationId xmlns="" xmlns:a16="http://schemas.microsoft.com/office/drawing/2014/main" id="{9D9BA799-013A-4E57-AF28-79998D78185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10" name="10 CuadroTexto">
          <a:extLst>
            <a:ext uri="{FF2B5EF4-FFF2-40B4-BE49-F238E27FC236}">
              <a16:creationId xmlns="" xmlns:a16="http://schemas.microsoft.com/office/drawing/2014/main" id="{3E8FED15-A2C5-4EF2-98D8-4DFD4D5FE5A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11" name="11 CuadroTexto">
          <a:extLst>
            <a:ext uri="{FF2B5EF4-FFF2-40B4-BE49-F238E27FC236}">
              <a16:creationId xmlns="" xmlns:a16="http://schemas.microsoft.com/office/drawing/2014/main" id="{32B31413-43E6-4420-AE25-6F583E272DE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12" name="12 CuadroTexto">
          <a:extLst>
            <a:ext uri="{FF2B5EF4-FFF2-40B4-BE49-F238E27FC236}">
              <a16:creationId xmlns="" xmlns:a16="http://schemas.microsoft.com/office/drawing/2014/main" id="{6E01577A-B6BB-471C-ACBB-C59A484914D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13" name="13 CuadroTexto">
          <a:extLst>
            <a:ext uri="{FF2B5EF4-FFF2-40B4-BE49-F238E27FC236}">
              <a16:creationId xmlns="" xmlns:a16="http://schemas.microsoft.com/office/drawing/2014/main" id="{2C53708B-E771-42C7-81E4-2604504A76A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14" name="14 CuadroTexto">
          <a:extLst>
            <a:ext uri="{FF2B5EF4-FFF2-40B4-BE49-F238E27FC236}">
              <a16:creationId xmlns="" xmlns:a16="http://schemas.microsoft.com/office/drawing/2014/main" id="{A0BB0711-9320-4224-9D5B-DF1BE309BA7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15" name="15 CuadroTexto">
          <a:extLst>
            <a:ext uri="{FF2B5EF4-FFF2-40B4-BE49-F238E27FC236}">
              <a16:creationId xmlns="" xmlns:a16="http://schemas.microsoft.com/office/drawing/2014/main" id="{5B63D0B5-A7BB-4B56-A447-81F95C4602B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16" name="16 CuadroTexto">
          <a:extLst>
            <a:ext uri="{FF2B5EF4-FFF2-40B4-BE49-F238E27FC236}">
              <a16:creationId xmlns="" xmlns:a16="http://schemas.microsoft.com/office/drawing/2014/main" id="{CC491F72-C474-41DB-AA44-7821CD89C98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17" name="17 CuadroTexto">
          <a:extLst>
            <a:ext uri="{FF2B5EF4-FFF2-40B4-BE49-F238E27FC236}">
              <a16:creationId xmlns="" xmlns:a16="http://schemas.microsoft.com/office/drawing/2014/main" id="{E0F759B4-4689-42AF-8994-2043B8AC9D2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18" name="18 CuadroTexto">
          <a:extLst>
            <a:ext uri="{FF2B5EF4-FFF2-40B4-BE49-F238E27FC236}">
              <a16:creationId xmlns="" xmlns:a16="http://schemas.microsoft.com/office/drawing/2014/main" id="{75A3DB16-B42D-4BB5-B0E3-7F38D93EF2E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19" name="19 CuadroTexto">
          <a:extLst>
            <a:ext uri="{FF2B5EF4-FFF2-40B4-BE49-F238E27FC236}">
              <a16:creationId xmlns="" xmlns:a16="http://schemas.microsoft.com/office/drawing/2014/main" id="{9F51A571-612D-4A86-AD32-AC4B8FE3CA3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20" name="20 CuadroTexto">
          <a:extLst>
            <a:ext uri="{FF2B5EF4-FFF2-40B4-BE49-F238E27FC236}">
              <a16:creationId xmlns="" xmlns:a16="http://schemas.microsoft.com/office/drawing/2014/main" id="{4FD32DCA-BCAE-49F1-BDDB-CD524215864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21" name="21 CuadroTexto">
          <a:extLst>
            <a:ext uri="{FF2B5EF4-FFF2-40B4-BE49-F238E27FC236}">
              <a16:creationId xmlns="" xmlns:a16="http://schemas.microsoft.com/office/drawing/2014/main" id="{7C1C35EB-A0F4-411B-80FC-C8AE649D835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22" name="22 CuadroTexto">
          <a:extLst>
            <a:ext uri="{FF2B5EF4-FFF2-40B4-BE49-F238E27FC236}">
              <a16:creationId xmlns="" xmlns:a16="http://schemas.microsoft.com/office/drawing/2014/main" id="{A2DA664A-E9DB-4EBE-AA17-02E4FC7B8B8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23" name="23 CuadroTexto">
          <a:extLst>
            <a:ext uri="{FF2B5EF4-FFF2-40B4-BE49-F238E27FC236}">
              <a16:creationId xmlns="" xmlns:a16="http://schemas.microsoft.com/office/drawing/2014/main" id="{3CA95B31-23EB-4E4C-9675-6A741201054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24" name="24 CuadroTexto">
          <a:extLst>
            <a:ext uri="{FF2B5EF4-FFF2-40B4-BE49-F238E27FC236}">
              <a16:creationId xmlns="" xmlns:a16="http://schemas.microsoft.com/office/drawing/2014/main" id="{1472122B-5E9C-4108-90E4-4C9B1A39D87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25" name="25 CuadroTexto">
          <a:extLst>
            <a:ext uri="{FF2B5EF4-FFF2-40B4-BE49-F238E27FC236}">
              <a16:creationId xmlns="" xmlns:a16="http://schemas.microsoft.com/office/drawing/2014/main" id="{C4CBBB43-7F31-40A2-8EB8-AEAAB36CCFC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26" name="26 CuadroTexto">
          <a:extLst>
            <a:ext uri="{FF2B5EF4-FFF2-40B4-BE49-F238E27FC236}">
              <a16:creationId xmlns="" xmlns:a16="http://schemas.microsoft.com/office/drawing/2014/main" id="{D57A0301-3989-481D-A520-0AFA90E2587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27" name="27 CuadroTexto">
          <a:extLst>
            <a:ext uri="{FF2B5EF4-FFF2-40B4-BE49-F238E27FC236}">
              <a16:creationId xmlns="" xmlns:a16="http://schemas.microsoft.com/office/drawing/2014/main" id="{B96A4960-F426-46FA-BD37-3D6C0177629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28" name="28 CuadroTexto">
          <a:extLst>
            <a:ext uri="{FF2B5EF4-FFF2-40B4-BE49-F238E27FC236}">
              <a16:creationId xmlns="" xmlns:a16="http://schemas.microsoft.com/office/drawing/2014/main" id="{BEFAC3A1-2196-478F-9095-FACD5E77888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29" name="29 CuadroTexto">
          <a:extLst>
            <a:ext uri="{FF2B5EF4-FFF2-40B4-BE49-F238E27FC236}">
              <a16:creationId xmlns="" xmlns:a16="http://schemas.microsoft.com/office/drawing/2014/main" id="{ADEA3806-3821-4F44-A7B0-71DC245133E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30" name="30 CuadroTexto">
          <a:extLst>
            <a:ext uri="{FF2B5EF4-FFF2-40B4-BE49-F238E27FC236}">
              <a16:creationId xmlns="" xmlns:a16="http://schemas.microsoft.com/office/drawing/2014/main" id="{B38C5007-85DF-4293-9313-B3DF7BC9FCA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31" name="31 CuadroTexto">
          <a:extLst>
            <a:ext uri="{FF2B5EF4-FFF2-40B4-BE49-F238E27FC236}">
              <a16:creationId xmlns="" xmlns:a16="http://schemas.microsoft.com/office/drawing/2014/main" id="{294A499C-793A-453D-A092-61F79868690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32" name="32 CuadroTexto">
          <a:extLst>
            <a:ext uri="{FF2B5EF4-FFF2-40B4-BE49-F238E27FC236}">
              <a16:creationId xmlns="" xmlns:a16="http://schemas.microsoft.com/office/drawing/2014/main" id="{E73DC02D-6A1B-4F30-8F27-7922E3034CD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33" name="33 CuadroTexto">
          <a:extLst>
            <a:ext uri="{FF2B5EF4-FFF2-40B4-BE49-F238E27FC236}">
              <a16:creationId xmlns="" xmlns:a16="http://schemas.microsoft.com/office/drawing/2014/main" id="{5518AF02-DDD1-4755-BC9C-F433CAC478E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34" name="34 CuadroTexto">
          <a:extLst>
            <a:ext uri="{FF2B5EF4-FFF2-40B4-BE49-F238E27FC236}">
              <a16:creationId xmlns="" xmlns:a16="http://schemas.microsoft.com/office/drawing/2014/main" id="{C410EF87-5410-4B0E-A8C9-F85B409D058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35" name="35 CuadroTexto">
          <a:extLst>
            <a:ext uri="{FF2B5EF4-FFF2-40B4-BE49-F238E27FC236}">
              <a16:creationId xmlns="" xmlns:a16="http://schemas.microsoft.com/office/drawing/2014/main" id="{D3391314-64F9-4A9A-92F3-4F148741AAC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36" name="36 CuadroTexto">
          <a:extLst>
            <a:ext uri="{FF2B5EF4-FFF2-40B4-BE49-F238E27FC236}">
              <a16:creationId xmlns="" xmlns:a16="http://schemas.microsoft.com/office/drawing/2014/main" id="{7658EA8E-0263-4F65-A5ED-11F05F3BFA3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37" name="37 CuadroTexto">
          <a:extLst>
            <a:ext uri="{FF2B5EF4-FFF2-40B4-BE49-F238E27FC236}">
              <a16:creationId xmlns="" xmlns:a16="http://schemas.microsoft.com/office/drawing/2014/main" id="{ADC58364-8337-4F60-8BDE-46A0228890F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38" name="38 CuadroTexto">
          <a:extLst>
            <a:ext uri="{FF2B5EF4-FFF2-40B4-BE49-F238E27FC236}">
              <a16:creationId xmlns="" xmlns:a16="http://schemas.microsoft.com/office/drawing/2014/main" id="{B9EAEDD7-DB6F-4612-A06C-132A575CEFB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39" name="39 CuadroTexto">
          <a:extLst>
            <a:ext uri="{FF2B5EF4-FFF2-40B4-BE49-F238E27FC236}">
              <a16:creationId xmlns="" xmlns:a16="http://schemas.microsoft.com/office/drawing/2014/main" id="{B8109E2C-270F-4C47-9424-07C8F6C298D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40" name="40 CuadroTexto">
          <a:extLst>
            <a:ext uri="{FF2B5EF4-FFF2-40B4-BE49-F238E27FC236}">
              <a16:creationId xmlns="" xmlns:a16="http://schemas.microsoft.com/office/drawing/2014/main" id="{1671037A-F599-4AFE-AD16-FFC25F032D3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41" name="41 CuadroTexto">
          <a:extLst>
            <a:ext uri="{FF2B5EF4-FFF2-40B4-BE49-F238E27FC236}">
              <a16:creationId xmlns="" xmlns:a16="http://schemas.microsoft.com/office/drawing/2014/main" id="{32417AA2-C928-407C-8FE5-B95DCAD856E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42" name="42 CuadroTexto">
          <a:extLst>
            <a:ext uri="{FF2B5EF4-FFF2-40B4-BE49-F238E27FC236}">
              <a16:creationId xmlns="" xmlns:a16="http://schemas.microsoft.com/office/drawing/2014/main" id="{E3A731F0-EFCB-4AFC-8C7D-B8EA70269EA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43" name="43 CuadroTexto">
          <a:extLst>
            <a:ext uri="{FF2B5EF4-FFF2-40B4-BE49-F238E27FC236}">
              <a16:creationId xmlns="" xmlns:a16="http://schemas.microsoft.com/office/drawing/2014/main" id="{77FAAA45-A9E5-4338-86EF-D8304ACC8C3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44" name="44 CuadroTexto">
          <a:extLst>
            <a:ext uri="{FF2B5EF4-FFF2-40B4-BE49-F238E27FC236}">
              <a16:creationId xmlns="" xmlns:a16="http://schemas.microsoft.com/office/drawing/2014/main" id="{B6CE4910-1900-4823-B3E7-DD9ED1CE03D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45" name="45 CuadroTexto">
          <a:extLst>
            <a:ext uri="{FF2B5EF4-FFF2-40B4-BE49-F238E27FC236}">
              <a16:creationId xmlns="" xmlns:a16="http://schemas.microsoft.com/office/drawing/2014/main" id="{57A9BF50-6AF6-4288-9731-4B6F61E6420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46" name="46 CuadroTexto">
          <a:extLst>
            <a:ext uri="{FF2B5EF4-FFF2-40B4-BE49-F238E27FC236}">
              <a16:creationId xmlns="" xmlns:a16="http://schemas.microsoft.com/office/drawing/2014/main" id="{B4C720F4-3B3A-42D5-B577-7B9D79DCC1E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47" name="47 CuadroTexto">
          <a:extLst>
            <a:ext uri="{FF2B5EF4-FFF2-40B4-BE49-F238E27FC236}">
              <a16:creationId xmlns="" xmlns:a16="http://schemas.microsoft.com/office/drawing/2014/main" id="{0BDFED32-46E3-47F2-BAE3-1EC2300D211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48" name="48 CuadroTexto">
          <a:extLst>
            <a:ext uri="{FF2B5EF4-FFF2-40B4-BE49-F238E27FC236}">
              <a16:creationId xmlns="" xmlns:a16="http://schemas.microsoft.com/office/drawing/2014/main" id="{02048A7E-EA2B-4913-9B50-C77E41757F5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49" name="49 CuadroTexto">
          <a:extLst>
            <a:ext uri="{FF2B5EF4-FFF2-40B4-BE49-F238E27FC236}">
              <a16:creationId xmlns="" xmlns:a16="http://schemas.microsoft.com/office/drawing/2014/main" id="{0D2AE5ED-4D1E-4798-870E-D9334DB81A5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50" name="50 CuadroTexto">
          <a:extLst>
            <a:ext uri="{FF2B5EF4-FFF2-40B4-BE49-F238E27FC236}">
              <a16:creationId xmlns="" xmlns:a16="http://schemas.microsoft.com/office/drawing/2014/main" id="{C7057EA2-AD44-4FED-9ADC-EB09B7A5DFC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51" name="51 CuadroTexto">
          <a:extLst>
            <a:ext uri="{FF2B5EF4-FFF2-40B4-BE49-F238E27FC236}">
              <a16:creationId xmlns="" xmlns:a16="http://schemas.microsoft.com/office/drawing/2014/main" id="{0E238488-FBFB-450D-A0C4-20A534ECB16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52" name="52 CuadroTexto">
          <a:extLst>
            <a:ext uri="{FF2B5EF4-FFF2-40B4-BE49-F238E27FC236}">
              <a16:creationId xmlns="" xmlns:a16="http://schemas.microsoft.com/office/drawing/2014/main" id="{FD913E0C-E835-4E82-A458-DAFB7F952B2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53" name="53 CuadroTexto">
          <a:extLst>
            <a:ext uri="{FF2B5EF4-FFF2-40B4-BE49-F238E27FC236}">
              <a16:creationId xmlns="" xmlns:a16="http://schemas.microsoft.com/office/drawing/2014/main" id="{0A7474DB-EFCB-4EB3-B54E-E2B71530662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54" name="54 CuadroTexto">
          <a:extLst>
            <a:ext uri="{FF2B5EF4-FFF2-40B4-BE49-F238E27FC236}">
              <a16:creationId xmlns="" xmlns:a16="http://schemas.microsoft.com/office/drawing/2014/main" id="{AD53C642-2A9B-40D1-9030-1CFE71E415E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55" name="55 CuadroTexto">
          <a:extLst>
            <a:ext uri="{FF2B5EF4-FFF2-40B4-BE49-F238E27FC236}">
              <a16:creationId xmlns="" xmlns:a16="http://schemas.microsoft.com/office/drawing/2014/main" id="{BD9EDED8-04BA-43B0-B40F-74D027C11D8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56" name="56 CuadroTexto">
          <a:extLst>
            <a:ext uri="{FF2B5EF4-FFF2-40B4-BE49-F238E27FC236}">
              <a16:creationId xmlns="" xmlns:a16="http://schemas.microsoft.com/office/drawing/2014/main" id="{F662923D-508F-484F-AF1A-EC00754FB7B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57" name="57 CuadroTexto">
          <a:extLst>
            <a:ext uri="{FF2B5EF4-FFF2-40B4-BE49-F238E27FC236}">
              <a16:creationId xmlns="" xmlns:a16="http://schemas.microsoft.com/office/drawing/2014/main" id="{BA88A5B2-8B5B-47C0-9209-257523C9652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58" name="58 CuadroTexto">
          <a:extLst>
            <a:ext uri="{FF2B5EF4-FFF2-40B4-BE49-F238E27FC236}">
              <a16:creationId xmlns="" xmlns:a16="http://schemas.microsoft.com/office/drawing/2014/main" id="{18E14851-75C1-483E-B9DA-579CABB77A0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59" name="59 CuadroTexto">
          <a:extLst>
            <a:ext uri="{FF2B5EF4-FFF2-40B4-BE49-F238E27FC236}">
              <a16:creationId xmlns="" xmlns:a16="http://schemas.microsoft.com/office/drawing/2014/main" id="{89EDEFDF-4152-4D96-9429-A732EC078E6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60" name="60 CuadroTexto">
          <a:extLst>
            <a:ext uri="{FF2B5EF4-FFF2-40B4-BE49-F238E27FC236}">
              <a16:creationId xmlns="" xmlns:a16="http://schemas.microsoft.com/office/drawing/2014/main" id="{A10AA4D2-9206-4697-B9B6-39374D38697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61" name="61 CuadroTexto">
          <a:extLst>
            <a:ext uri="{FF2B5EF4-FFF2-40B4-BE49-F238E27FC236}">
              <a16:creationId xmlns="" xmlns:a16="http://schemas.microsoft.com/office/drawing/2014/main" id="{04C1FE43-BC90-42A8-A6B2-ADCB2FACCED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62" name="62 CuadroTexto">
          <a:extLst>
            <a:ext uri="{FF2B5EF4-FFF2-40B4-BE49-F238E27FC236}">
              <a16:creationId xmlns="" xmlns:a16="http://schemas.microsoft.com/office/drawing/2014/main" id="{83659456-162F-466A-A3D8-8BDA582CC5E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63" name="63 CuadroTexto">
          <a:extLst>
            <a:ext uri="{FF2B5EF4-FFF2-40B4-BE49-F238E27FC236}">
              <a16:creationId xmlns="" xmlns:a16="http://schemas.microsoft.com/office/drawing/2014/main" id="{18456C66-93BF-4B3B-BE09-1B52867C69E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64" name="64 CuadroTexto">
          <a:extLst>
            <a:ext uri="{FF2B5EF4-FFF2-40B4-BE49-F238E27FC236}">
              <a16:creationId xmlns="" xmlns:a16="http://schemas.microsoft.com/office/drawing/2014/main" id="{297E7AF0-A18F-4669-86D6-F51365F4C45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65" name="65 CuadroTexto">
          <a:extLst>
            <a:ext uri="{FF2B5EF4-FFF2-40B4-BE49-F238E27FC236}">
              <a16:creationId xmlns="" xmlns:a16="http://schemas.microsoft.com/office/drawing/2014/main" id="{A71A7119-B724-4242-80B7-00900387D72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66" name="66 CuadroTexto">
          <a:extLst>
            <a:ext uri="{FF2B5EF4-FFF2-40B4-BE49-F238E27FC236}">
              <a16:creationId xmlns="" xmlns:a16="http://schemas.microsoft.com/office/drawing/2014/main" id="{039CC6E3-6688-4B11-9498-634C0830FC2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67" name="67 CuadroTexto">
          <a:extLst>
            <a:ext uri="{FF2B5EF4-FFF2-40B4-BE49-F238E27FC236}">
              <a16:creationId xmlns="" xmlns:a16="http://schemas.microsoft.com/office/drawing/2014/main" id="{6BDC78EB-8F0A-4B64-A0EC-248FE8D229E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68" name="68 CuadroTexto">
          <a:extLst>
            <a:ext uri="{FF2B5EF4-FFF2-40B4-BE49-F238E27FC236}">
              <a16:creationId xmlns="" xmlns:a16="http://schemas.microsoft.com/office/drawing/2014/main" id="{175A4D85-CCDD-46D5-87DE-0FED7DBACD8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69" name="69 CuadroTexto">
          <a:extLst>
            <a:ext uri="{FF2B5EF4-FFF2-40B4-BE49-F238E27FC236}">
              <a16:creationId xmlns="" xmlns:a16="http://schemas.microsoft.com/office/drawing/2014/main" id="{8C369D3A-AD8B-49DB-9BA9-C7AB3061064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70" name="70 CuadroTexto">
          <a:extLst>
            <a:ext uri="{FF2B5EF4-FFF2-40B4-BE49-F238E27FC236}">
              <a16:creationId xmlns="" xmlns:a16="http://schemas.microsoft.com/office/drawing/2014/main" id="{CD737864-23F0-4316-A780-EFF8355407B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71" name="71 CuadroTexto">
          <a:extLst>
            <a:ext uri="{FF2B5EF4-FFF2-40B4-BE49-F238E27FC236}">
              <a16:creationId xmlns="" xmlns:a16="http://schemas.microsoft.com/office/drawing/2014/main" id="{E289CD68-96BE-4527-B30E-6A4AA207D90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72" name="72 CuadroTexto">
          <a:extLst>
            <a:ext uri="{FF2B5EF4-FFF2-40B4-BE49-F238E27FC236}">
              <a16:creationId xmlns="" xmlns:a16="http://schemas.microsoft.com/office/drawing/2014/main" id="{7A89498B-FBFE-44CD-8D7E-098016B7750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73" name="73 CuadroTexto">
          <a:extLst>
            <a:ext uri="{FF2B5EF4-FFF2-40B4-BE49-F238E27FC236}">
              <a16:creationId xmlns="" xmlns:a16="http://schemas.microsoft.com/office/drawing/2014/main" id="{072F8125-BF73-4EB6-AA15-85365F4DD04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74" name="74 CuadroTexto">
          <a:extLst>
            <a:ext uri="{FF2B5EF4-FFF2-40B4-BE49-F238E27FC236}">
              <a16:creationId xmlns="" xmlns:a16="http://schemas.microsoft.com/office/drawing/2014/main" id="{EFAE9F28-6F07-48AD-9819-77DF4FED394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131</xdr:row>
      <xdr:rowOff>0</xdr:rowOff>
    </xdr:from>
    <xdr:ext cx="184731" cy="264560"/>
    <xdr:sp macro="" textlink="">
      <xdr:nvSpPr>
        <xdr:cNvPr id="4675" name="75 CuadroTexto">
          <a:extLst>
            <a:ext uri="{FF2B5EF4-FFF2-40B4-BE49-F238E27FC236}">
              <a16:creationId xmlns="" xmlns:a16="http://schemas.microsoft.com/office/drawing/2014/main" id="{5694DF79-32CB-4724-82F8-C9C2CF069D1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76" name="3 CuadroTexto">
          <a:extLst>
            <a:ext uri="{FF2B5EF4-FFF2-40B4-BE49-F238E27FC236}">
              <a16:creationId xmlns="" xmlns:a16="http://schemas.microsoft.com/office/drawing/2014/main" id="{34A65E9B-AC9B-4BE4-88BA-5C097CF86A0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77" name="4 CuadroTexto">
          <a:extLst>
            <a:ext uri="{FF2B5EF4-FFF2-40B4-BE49-F238E27FC236}">
              <a16:creationId xmlns="" xmlns:a16="http://schemas.microsoft.com/office/drawing/2014/main" id="{5E030824-4247-40AC-BC0B-6207E88B604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78" name="5 CuadroTexto">
          <a:extLst>
            <a:ext uri="{FF2B5EF4-FFF2-40B4-BE49-F238E27FC236}">
              <a16:creationId xmlns="" xmlns:a16="http://schemas.microsoft.com/office/drawing/2014/main" id="{6386B9C5-102C-4F5C-9B93-C37C08B5320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79" name="6 CuadroTexto">
          <a:extLst>
            <a:ext uri="{FF2B5EF4-FFF2-40B4-BE49-F238E27FC236}">
              <a16:creationId xmlns="" xmlns:a16="http://schemas.microsoft.com/office/drawing/2014/main" id="{211B6477-30AA-4F86-9387-3DB2CE5AFD7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80" name="7 CuadroTexto">
          <a:extLst>
            <a:ext uri="{FF2B5EF4-FFF2-40B4-BE49-F238E27FC236}">
              <a16:creationId xmlns="" xmlns:a16="http://schemas.microsoft.com/office/drawing/2014/main" id="{E829383E-830A-41ED-966C-080ED64D84C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81" name="8 CuadroTexto">
          <a:extLst>
            <a:ext uri="{FF2B5EF4-FFF2-40B4-BE49-F238E27FC236}">
              <a16:creationId xmlns="" xmlns:a16="http://schemas.microsoft.com/office/drawing/2014/main" id="{B5C2AF99-0110-4851-8BD1-A0C1588BF16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82" name="9 CuadroTexto">
          <a:extLst>
            <a:ext uri="{FF2B5EF4-FFF2-40B4-BE49-F238E27FC236}">
              <a16:creationId xmlns="" xmlns:a16="http://schemas.microsoft.com/office/drawing/2014/main" id="{CE9B25F8-EDD1-4757-83E6-463869426E3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83" name="10 CuadroTexto">
          <a:extLst>
            <a:ext uri="{FF2B5EF4-FFF2-40B4-BE49-F238E27FC236}">
              <a16:creationId xmlns="" xmlns:a16="http://schemas.microsoft.com/office/drawing/2014/main" id="{A78E368E-CCBB-44B2-81BA-E9AA88F1C03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84" name="11 CuadroTexto">
          <a:extLst>
            <a:ext uri="{FF2B5EF4-FFF2-40B4-BE49-F238E27FC236}">
              <a16:creationId xmlns="" xmlns:a16="http://schemas.microsoft.com/office/drawing/2014/main" id="{9887C4F7-F188-47E9-AB84-450A13FC35E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85" name="12 CuadroTexto">
          <a:extLst>
            <a:ext uri="{FF2B5EF4-FFF2-40B4-BE49-F238E27FC236}">
              <a16:creationId xmlns="" xmlns:a16="http://schemas.microsoft.com/office/drawing/2014/main" id="{A047361C-CE79-4308-AF8D-BF67D21EC56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86" name="13 CuadroTexto">
          <a:extLst>
            <a:ext uri="{FF2B5EF4-FFF2-40B4-BE49-F238E27FC236}">
              <a16:creationId xmlns="" xmlns:a16="http://schemas.microsoft.com/office/drawing/2014/main" id="{5BD5E4EC-E7E9-42BC-9803-CEAED9789E4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87" name="14 CuadroTexto">
          <a:extLst>
            <a:ext uri="{FF2B5EF4-FFF2-40B4-BE49-F238E27FC236}">
              <a16:creationId xmlns="" xmlns:a16="http://schemas.microsoft.com/office/drawing/2014/main" id="{D841EFEB-65ED-4390-8CA8-5AC3A60D17B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88" name="15 CuadroTexto">
          <a:extLst>
            <a:ext uri="{FF2B5EF4-FFF2-40B4-BE49-F238E27FC236}">
              <a16:creationId xmlns="" xmlns:a16="http://schemas.microsoft.com/office/drawing/2014/main" id="{D9CD8E72-192F-407C-920A-5835A4407C8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89" name="16 CuadroTexto">
          <a:extLst>
            <a:ext uri="{FF2B5EF4-FFF2-40B4-BE49-F238E27FC236}">
              <a16:creationId xmlns="" xmlns:a16="http://schemas.microsoft.com/office/drawing/2014/main" id="{0503F2EE-2718-4149-9AED-6EB35019C79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90" name="17 CuadroTexto">
          <a:extLst>
            <a:ext uri="{FF2B5EF4-FFF2-40B4-BE49-F238E27FC236}">
              <a16:creationId xmlns="" xmlns:a16="http://schemas.microsoft.com/office/drawing/2014/main" id="{A0AE5E9E-B84B-4E7D-A4B0-37405145008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91" name="18 CuadroTexto">
          <a:extLst>
            <a:ext uri="{FF2B5EF4-FFF2-40B4-BE49-F238E27FC236}">
              <a16:creationId xmlns="" xmlns:a16="http://schemas.microsoft.com/office/drawing/2014/main" id="{7D8A5AC1-A443-4DFB-8A63-324B78364ED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92" name="19 CuadroTexto">
          <a:extLst>
            <a:ext uri="{FF2B5EF4-FFF2-40B4-BE49-F238E27FC236}">
              <a16:creationId xmlns="" xmlns:a16="http://schemas.microsoft.com/office/drawing/2014/main" id="{F865DB75-F8CA-40BE-B881-4C2DA4888ED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93" name="20 CuadroTexto">
          <a:extLst>
            <a:ext uri="{FF2B5EF4-FFF2-40B4-BE49-F238E27FC236}">
              <a16:creationId xmlns="" xmlns:a16="http://schemas.microsoft.com/office/drawing/2014/main" id="{AB8A8DF2-9D3F-4932-A45C-3AF802C7998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94" name="21 CuadroTexto">
          <a:extLst>
            <a:ext uri="{FF2B5EF4-FFF2-40B4-BE49-F238E27FC236}">
              <a16:creationId xmlns="" xmlns:a16="http://schemas.microsoft.com/office/drawing/2014/main" id="{6F8D7307-9E37-42DB-B9C0-D782D3E0D93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95" name="22 CuadroTexto">
          <a:extLst>
            <a:ext uri="{FF2B5EF4-FFF2-40B4-BE49-F238E27FC236}">
              <a16:creationId xmlns="" xmlns:a16="http://schemas.microsoft.com/office/drawing/2014/main" id="{DEF68542-659D-4C90-89BB-A655E9AD299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96" name="23 CuadroTexto">
          <a:extLst>
            <a:ext uri="{FF2B5EF4-FFF2-40B4-BE49-F238E27FC236}">
              <a16:creationId xmlns="" xmlns:a16="http://schemas.microsoft.com/office/drawing/2014/main" id="{F3C0F58B-9FDC-4646-8900-911B4105446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97" name="24 CuadroTexto">
          <a:extLst>
            <a:ext uri="{FF2B5EF4-FFF2-40B4-BE49-F238E27FC236}">
              <a16:creationId xmlns="" xmlns:a16="http://schemas.microsoft.com/office/drawing/2014/main" id="{3A10B3FB-CAEC-4E1A-B623-2E1E14E5885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98" name="25 CuadroTexto">
          <a:extLst>
            <a:ext uri="{FF2B5EF4-FFF2-40B4-BE49-F238E27FC236}">
              <a16:creationId xmlns="" xmlns:a16="http://schemas.microsoft.com/office/drawing/2014/main" id="{98D493A5-867B-47C6-843A-7BA079BDB64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699" name="26 CuadroTexto">
          <a:extLst>
            <a:ext uri="{FF2B5EF4-FFF2-40B4-BE49-F238E27FC236}">
              <a16:creationId xmlns="" xmlns:a16="http://schemas.microsoft.com/office/drawing/2014/main" id="{CD5BC51C-723E-4BBB-8648-DD435002ECB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00" name="27 CuadroTexto">
          <a:extLst>
            <a:ext uri="{FF2B5EF4-FFF2-40B4-BE49-F238E27FC236}">
              <a16:creationId xmlns="" xmlns:a16="http://schemas.microsoft.com/office/drawing/2014/main" id="{B2B97EC6-03F3-4CFA-A5D1-03A2316A689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01" name="28 CuadroTexto">
          <a:extLst>
            <a:ext uri="{FF2B5EF4-FFF2-40B4-BE49-F238E27FC236}">
              <a16:creationId xmlns="" xmlns:a16="http://schemas.microsoft.com/office/drawing/2014/main" id="{F6A6124D-1AE9-4A93-88EB-4B6DA3600FD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02" name="29 CuadroTexto">
          <a:extLst>
            <a:ext uri="{FF2B5EF4-FFF2-40B4-BE49-F238E27FC236}">
              <a16:creationId xmlns="" xmlns:a16="http://schemas.microsoft.com/office/drawing/2014/main" id="{4860F5BA-8775-4ACD-B7D2-E8A958B993F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03" name="30 CuadroTexto">
          <a:extLst>
            <a:ext uri="{FF2B5EF4-FFF2-40B4-BE49-F238E27FC236}">
              <a16:creationId xmlns="" xmlns:a16="http://schemas.microsoft.com/office/drawing/2014/main" id="{8766EB0D-6F5E-466B-A225-39635F71988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04" name="31 CuadroTexto">
          <a:extLst>
            <a:ext uri="{FF2B5EF4-FFF2-40B4-BE49-F238E27FC236}">
              <a16:creationId xmlns="" xmlns:a16="http://schemas.microsoft.com/office/drawing/2014/main" id="{1CB967B4-4D7A-44D6-B509-2B48300885B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05" name="32 CuadroTexto">
          <a:extLst>
            <a:ext uri="{FF2B5EF4-FFF2-40B4-BE49-F238E27FC236}">
              <a16:creationId xmlns="" xmlns:a16="http://schemas.microsoft.com/office/drawing/2014/main" id="{2D60FBB5-9F59-483C-89CF-8DB6B15D36C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06" name="33 CuadroTexto">
          <a:extLst>
            <a:ext uri="{FF2B5EF4-FFF2-40B4-BE49-F238E27FC236}">
              <a16:creationId xmlns="" xmlns:a16="http://schemas.microsoft.com/office/drawing/2014/main" id="{B1B23607-BC80-4D0D-929D-A5372EE1B29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07" name="34 CuadroTexto">
          <a:extLst>
            <a:ext uri="{FF2B5EF4-FFF2-40B4-BE49-F238E27FC236}">
              <a16:creationId xmlns="" xmlns:a16="http://schemas.microsoft.com/office/drawing/2014/main" id="{7D4D1EDE-BFA4-4B0C-B51C-2CDA1ECC886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08" name="35 CuadroTexto">
          <a:extLst>
            <a:ext uri="{FF2B5EF4-FFF2-40B4-BE49-F238E27FC236}">
              <a16:creationId xmlns="" xmlns:a16="http://schemas.microsoft.com/office/drawing/2014/main" id="{E1C5EA04-9A7E-46B7-B455-19AABB45E80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09" name="36 CuadroTexto">
          <a:extLst>
            <a:ext uri="{FF2B5EF4-FFF2-40B4-BE49-F238E27FC236}">
              <a16:creationId xmlns="" xmlns:a16="http://schemas.microsoft.com/office/drawing/2014/main" id="{E700450D-4035-442E-9C82-1B5E60E0C5E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10" name="37 CuadroTexto">
          <a:extLst>
            <a:ext uri="{FF2B5EF4-FFF2-40B4-BE49-F238E27FC236}">
              <a16:creationId xmlns="" xmlns:a16="http://schemas.microsoft.com/office/drawing/2014/main" id="{E8EDFB0D-4FC4-4450-8FE8-12B306AFE79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11" name="38 CuadroTexto">
          <a:extLst>
            <a:ext uri="{FF2B5EF4-FFF2-40B4-BE49-F238E27FC236}">
              <a16:creationId xmlns="" xmlns:a16="http://schemas.microsoft.com/office/drawing/2014/main" id="{57981002-5857-4EDC-8A97-1E002DC30CE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12" name="39 CuadroTexto">
          <a:extLst>
            <a:ext uri="{FF2B5EF4-FFF2-40B4-BE49-F238E27FC236}">
              <a16:creationId xmlns="" xmlns:a16="http://schemas.microsoft.com/office/drawing/2014/main" id="{835A7B13-B92C-487A-91FB-DC8EAD6D9CC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13" name="40 CuadroTexto">
          <a:extLst>
            <a:ext uri="{FF2B5EF4-FFF2-40B4-BE49-F238E27FC236}">
              <a16:creationId xmlns="" xmlns:a16="http://schemas.microsoft.com/office/drawing/2014/main" id="{CC79C294-840D-41D4-9804-C846CE6FF60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14" name="41 CuadroTexto">
          <a:extLst>
            <a:ext uri="{FF2B5EF4-FFF2-40B4-BE49-F238E27FC236}">
              <a16:creationId xmlns="" xmlns:a16="http://schemas.microsoft.com/office/drawing/2014/main" id="{D310BAC6-A7BF-4832-A998-30452A8A9BF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15" name="42 CuadroTexto">
          <a:extLst>
            <a:ext uri="{FF2B5EF4-FFF2-40B4-BE49-F238E27FC236}">
              <a16:creationId xmlns="" xmlns:a16="http://schemas.microsoft.com/office/drawing/2014/main" id="{F1C4A9B5-CA57-4E2B-BE7A-886EE2EE967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16" name="43 CuadroTexto">
          <a:extLst>
            <a:ext uri="{FF2B5EF4-FFF2-40B4-BE49-F238E27FC236}">
              <a16:creationId xmlns="" xmlns:a16="http://schemas.microsoft.com/office/drawing/2014/main" id="{D504A337-F07B-4ED4-9DA7-9FB53DDBC6E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17" name="44 CuadroTexto">
          <a:extLst>
            <a:ext uri="{FF2B5EF4-FFF2-40B4-BE49-F238E27FC236}">
              <a16:creationId xmlns="" xmlns:a16="http://schemas.microsoft.com/office/drawing/2014/main" id="{6EFE349E-ADBE-4ADD-96E2-B01397CBBEA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18" name="45 CuadroTexto">
          <a:extLst>
            <a:ext uri="{FF2B5EF4-FFF2-40B4-BE49-F238E27FC236}">
              <a16:creationId xmlns="" xmlns:a16="http://schemas.microsoft.com/office/drawing/2014/main" id="{EF9842B2-CEBB-43FD-B7B4-D41ED4C2FD0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19" name="46 CuadroTexto">
          <a:extLst>
            <a:ext uri="{FF2B5EF4-FFF2-40B4-BE49-F238E27FC236}">
              <a16:creationId xmlns="" xmlns:a16="http://schemas.microsoft.com/office/drawing/2014/main" id="{AE193114-6102-4338-8E83-6D330B46ECA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20" name="47 CuadroTexto">
          <a:extLst>
            <a:ext uri="{FF2B5EF4-FFF2-40B4-BE49-F238E27FC236}">
              <a16:creationId xmlns="" xmlns:a16="http://schemas.microsoft.com/office/drawing/2014/main" id="{88ABB513-87C8-4285-B288-DBDA82BFC50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21" name="48 CuadroTexto">
          <a:extLst>
            <a:ext uri="{FF2B5EF4-FFF2-40B4-BE49-F238E27FC236}">
              <a16:creationId xmlns="" xmlns:a16="http://schemas.microsoft.com/office/drawing/2014/main" id="{DD3B3605-8BD9-41C4-9DB7-7B679775DC6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22" name="49 CuadroTexto">
          <a:extLst>
            <a:ext uri="{FF2B5EF4-FFF2-40B4-BE49-F238E27FC236}">
              <a16:creationId xmlns="" xmlns:a16="http://schemas.microsoft.com/office/drawing/2014/main" id="{DB4B9BF1-8AA0-46BB-AA9C-909690B52C3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23" name="50 CuadroTexto">
          <a:extLst>
            <a:ext uri="{FF2B5EF4-FFF2-40B4-BE49-F238E27FC236}">
              <a16:creationId xmlns="" xmlns:a16="http://schemas.microsoft.com/office/drawing/2014/main" id="{CF888289-4704-4A1E-94F4-6151C2665DE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24" name="51 CuadroTexto">
          <a:extLst>
            <a:ext uri="{FF2B5EF4-FFF2-40B4-BE49-F238E27FC236}">
              <a16:creationId xmlns="" xmlns:a16="http://schemas.microsoft.com/office/drawing/2014/main" id="{B6B79A34-F0E9-4FBA-BEA9-1FEEB2181B1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25" name="52 CuadroTexto">
          <a:extLst>
            <a:ext uri="{FF2B5EF4-FFF2-40B4-BE49-F238E27FC236}">
              <a16:creationId xmlns="" xmlns:a16="http://schemas.microsoft.com/office/drawing/2014/main" id="{CBD3F7FC-E0A1-411C-9A45-896BB44F168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26" name="53 CuadroTexto">
          <a:extLst>
            <a:ext uri="{FF2B5EF4-FFF2-40B4-BE49-F238E27FC236}">
              <a16:creationId xmlns="" xmlns:a16="http://schemas.microsoft.com/office/drawing/2014/main" id="{5B343459-0C8B-4E7B-A370-2E159938341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27" name="54 CuadroTexto">
          <a:extLst>
            <a:ext uri="{FF2B5EF4-FFF2-40B4-BE49-F238E27FC236}">
              <a16:creationId xmlns="" xmlns:a16="http://schemas.microsoft.com/office/drawing/2014/main" id="{C431283C-FF15-4782-9B04-C13D8F4FBA9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28" name="55 CuadroTexto">
          <a:extLst>
            <a:ext uri="{FF2B5EF4-FFF2-40B4-BE49-F238E27FC236}">
              <a16:creationId xmlns="" xmlns:a16="http://schemas.microsoft.com/office/drawing/2014/main" id="{E04A57FC-E085-4777-8AFC-5944EDEA250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29" name="56 CuadroTexto">
          <a:extLst>
            <a:ext uri="{FF2B5EF4-FFF2-40B4-BE49-F238E27FC236}">
              <a16:creationId xmlns="" xmlns:a16="http://schemas.microsoft.com/office/drawing/2014/main" id="{D0806B20-6F5C-4A4A-B86A-70BE4CCB85B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30" name="57 CuadroTexto">
          <a:extLst>
            <a:ext uri="{FF2B5EF4-FFF2-40B4-BE49-F238E27FC236}">
              <a16:creationId xmlns="" xmlns:a16="http://schemas.microsoft.com/office/drawing/2014/main" id="{13D68A16-2F6A-45CE-A55B-B73BE2EA1F3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31" name="58 CuadroTexto">
          <a:extLst>
            <a:ext uri="{FF2B5EF4-FFF2-40B4-BE49-F238E27FC236}">
              <a16:creationId xmlns="" xmlns:a16="http://schemas.microsoft.com/office/drawing/2014/main" id="{6CB77538-AF90-4299-B626-2BC067D1AEC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32" name="59 CuadroTexto">
          <a:extLst>
            <a:ext uri="{FF2B5EF4-FFF2-40B4-BE49-F238E27FC236}">
              <a16:creationId xmlns="" xmlns:a16="http://schemas.microsoft.com/office/drawing/2014/main" id="{5D433311-1E9F-4B00-81D4-F06D4DC35CE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33" name="60 CuadroTexto">
          <a:extLst>
            <a:ext uri="{FF2B5EF4-FFF2-40B4-BE49-F238E27FC236}">
              <a16:creationId xmlns="" xmlns:a16="http://schemas.microsoft.com/office/drawing/2014/main" id="{B4FC7E72-9856-4952-A813-A5A1B0F0DA7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34" name="61 CuadroTexto">
          <a:extLst>
            <a:ext uri="{FF2B5EF4-FFF2-40B4-BE49-F238E27FC236}">
              <a16:creationId xmlns="" xmlns:a16="http://schemas.microsoft.com/office/drawing/2014/main" id="{960C371D-CEF7-4768-BABB-46D71737884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35" name="62 CuadroTexto">
          <a:extLst>
            <a:ext uri="{FF2B5EF4-FFF2-40B4-BE49-F238E27FC236}">
              <a16:creationId xmlns="" xmlns:a16="http://schemas.microsoft.com/office/drawing/2014/main" id="{CB0C5A84-C3B4-4BB9-853B-81EA96BDC49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36" name="63 CuadroTexto">
          <a:extLst>
            <a:ext uri="{FF2B5EF4-FFF2-40B4-BE49-F238E27FC236}">
              <a16:creationId xmlns="" xmlns:a16="http://schemas.microsoft.com/office/drawing/2014/main" id="{D925E3B7-C3D2-4F12-A981-BECE418F327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37" name="64 CuadroTexto">
          <a:extLst>
            <a:ext uri="{FF2B5EF4-FFF2-40B4-BE49-F238E27FC236}">
              <a16:creationId xmlns="" xmlns:a16="http://schemas.microsoft.com/office/drawing/2014/main" id="{A3D8F547-5673-4391-88AF-DED33C26313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38" name="65 CuadroTexto">
          <a:extLst>
            <a:ext uri="{FF2B5EF4-FFF2-40B4-BE49-F238E27FC236}">
              <a16:creationId xmlns="" xmlns:a16="http://schemas.microsoft.com/office/drawing/2014/main" id="{C7A62EDF-C130-47D6-9B33-F9ADFE61667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39" name="66 CuadroTexto">
          <a:extLst>
            <a:ext uri="{FF2B5EF4-FFF2-40B4-BE49-F238E27FC236}">
              <a16:creationId xmlns="" xmlns:a16="http://schemas.microsoft.com/office/drawing/2014/main" id="{E9AB70B3-A1D8-41C2-A400-78F49D48350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40" name="67 CuadroTexto">
          <a:extLst>
            <a:ext uri="{FF2B5EF4-FFF2-40B4-BE49-F238E27FC236}">
              <a16:creationId xmlns="" xmlns:a16="http://schemas.microsoft.com/office/drawing/2014/main" id="{70053373-6C84-4910-9E82-8C87BA57721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41" name="68 CuadroTexto">
          <a:extLst>
            <a:ext uri="{FF2B5EF4-FFF2-40B4-BE49-F238E27FC236}">
              <a16:creationId xmlns="" xmlns:a16="http://schemas.microsoft.com/office/drawing/2014/main" id="{C15A2706-456C-4AE3-B912-8DCDBF6F399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42" name="69 CuadroTexto">
          <a:extLst>
            <a:ext uri="{FF2B5EF4-FFF2-40B4-BE49-F238E27FC236}">
              <a16:creationId xmlns="" xmlns:a16="http://schemas.microsoft.com/office/drawing/2014/main" id="{62353A43-3068-46E1-9D24-919692B5E45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43" name="70 CuadroTexto">
          <a:extLst>
            <a:ext uri="{FF2B5EF4-FFF2-40B4-BE49-F238E27FC236}">
              <a16:creationId xmlns="" xmlns:a16="http://schemas.microsoft.com/office/drawing/2014/main" id="{DC225199-5D78-4348-ABC5-3404D6B99F3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44" name="71 CuadroTexto">
          <a:extLst>
            <a:ext uri="{FF2B5EF4-FFF2-40B4-BE49-F238E27FC236}">
              <a16:creationId xmlns="" xmlns:a16="http://schemas.microsoft.com/office/drawing/2014/main" id="{DE38684C-8811-417C-965E-10ED1C2C0FB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45" name="72 CuadroTexto">
          <a:extLst>
            <a:ext uri="{FF2B5EF4-FFF2-40B4-BE49-F238E27FC236}">
              <a16:creationId xmlns="" xmlns:a16="http://schemas.microsoft.com/office/drawing/2014/main" id="{1A357081-E30D-4C9D-AFD1-94BF81480FF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46" name="73 CuadroTexto">
          <a:extLst>
            <a:ext uri="{FF2B5EF4-FFF2-40B4-BE49-F238E27FC236}">
              <a16:creationId xmlns="" xmlns:a16="http://schemas.microsoft.com/office/drawing/2014/main" id="{BB2540EB-F937-42C4-8FAE-DF7D4940BEC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47" name="74 CuadroTexto">
          <a:extLst>
            <a:ext uri="{FF2B5EF4-FFF2-40B4-BE49-F238E27FC236}">
              <a16:creationId xmlns="" xmlns:a16="http://schemas.microsoft.com/office/drawing/2014/main" id="{92203637-9480-48FF-8BFD-32681A15159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132</xdr:row>
      <xdr:rowOff>0</xdr:rowOff>
    </xdr:from>
    <xdr:ext cx="184731" cy="264560"/>
    <xdr:sp macro="" textlink="">
      <xdr:nvSpPr>
        <xdr:cNvPr id="4748" name="75 CuadroTexto">
          <a:extLst>
            <a:ext uri="{FF2B5EF4-FFF2-40B4-BE49-F238E27FC236}">
              <a16:creationId xmlns="" xmlns:a16="http://schemas.microsoft.com/office/drawing/2014/main" id="{B24DBDBE-1C65-43EE-9AC0-E1760BC2DBF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49" name="3 CuadroTexto">
          <a:extLst>
            <a:ext uri="{FF2B5EF4-FFF2-40B4-BE49-F238E27FC236}">
              <a16:creationId xmlns="" xmlns:a16="http://schemas.microsoft.com/office/drawing/2014/main" id="{27D971FE-20E1-4491-9B32-D24DFA1D41B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50" name="4 CuadroTexto">
          <a:extLst>
            <a:ext uri="{FF2B5EF4-FFF2-40B4-BE49-F238E27FC236}">
              <a16:creationId xmlns="" xmlns:a16="http://schemas.microsoft.com/office/drawing/2014/main" id="{AC454AAA-27C0-4EFC-AF09-57734F45E75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51" name="5 CuadroTexto">
          <a:extLst>
            <a:ext uri="{FF2B5EF4-FFF2-40B4-BE49-F238E27FC236}">
              <a16:creationId xmlns="" xmlns:a16="http://schemas.microsoft.com/office/drawing/2014/main" id="{E76AD894-5AC4-43D6-B3FB-0B05D9F37C0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52" name="6 CuadroTexto">
          <a:extLst>
            <a:ext uri="{FF2B5EF4-FFF2-40B4-BE49-F238E27FC236}">
              <a16:creationId xmlns="" xmlns:a16="http://schemas.microsoft.com/office/drawing/2014/main" id="{F7EFB9BA-F3A8-485F-A8AD-EF95CE75FFE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53" name="7 CuadroTexto">
          <a:extLst>
            <a:ext uri="{FF2B5EF4-FFF2-40B4-BE49-F238E27FC236}">
              <a16:creationId xmlns="" xmlns:a16="http://schemas.microsoft.com/office/drawing/2014/main" id="{CB079E30-948B-478E-9BA1-25B0F9166E5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54" name="8 CuadroTexto">
          <a:extLst>
            <a:ext uri="{FF2B5EF4-FFF2-40B4-BE49-F238E27FC236}">
              <a16:creationId xmlns="" xmlns:a16="http://schemas.microsoft.com/office/drawing/2014/main" id="{B108C1E8-C055-49A5-A2DA-6F637C72193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55" name="9 CuadroTexto">
          <a:extLst>
            <a:ext uri="{FF2B5EF4-FFF2-40B4-BE49-F238E27FC236}">
              <a16:creationId xmlns="" xmlns:a16="http://schemas.microsoft.com/office/drawing/2014/main" id="{52F05F7D-E1AE-4664-A39F-247413274CA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56" name="10 CuadroTexto">
          <a:extLst>
            <a:ext uri="{FF2B5EF4-FFF2-40B4-BE49-F238E27FC236}">
              <a16:creationId xmlns="" xmlns:a16="http://schemas.microsoft.com/office/drawing/2014/main" id="{46774334-E46E-470D-9DA3-0D53BE2B2F3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57" name="11 CuadroTexto">
          <a:extLst>
            <a:ext uri="{FF2B5EF4-FFF2-40B4-BE49-F238E27FC236}">
              <a16:creationId xmlns="" xmlns:a16="http://schemas.microsoft.com/office/drawing/2014/main" id="{92E8C2CA-E58B-4AE6-A5EA-95ACFF3413D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58" name="12 CuadroTexto">
          <a:extLst>
            <a:ext uri="{FF2B5EF4-FFF2-40B4-BE49-F238E27FC236}">
              <a16:creationId xmlns="" xmlns:a16="http://schemas.microsoft.com/office/drawing/2014/main" id="{8ABF66FE-A4A4-4430-A4E0-8D109AFADA2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59" name="13 CuadroTexto">
          <a:extLst>
            <a:ext uri="{FF2B5EF4-FFF2-40B4-BE49-F238E27FC236}">
              <a16:creationId xmlns="" xmlns:a16="http://schemas.microsoft.com/office/drawing/2014/main" id="{9D195E36-798C-4B51-98F4-A79921F9251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60" name="14 CuadroTexto">
          <a:extLst>
            <a:ext uri="{FF2B5EF4-FFF2-40B4-BE49-F238E27FC236}">
              <a16:creationId xmlns="" xmlns:a16="http://schemas.microsoft.com/office/drawing/2014/main" id="{E7E03092-1C61-48E6-9E44-50C8EE909AC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61" name="15 CuadroTexto">
          <a:extLst>
            <a:ext uri="{FF2B5EF4-FFF2-40B4-BE49-F238E27FC236}">
              <a16:creationId xmlns="" xmlns:a16="http://schemas.microsoft.com/office/drawing/2014/main" id="{869C341C-62E4-45F4-A77A-6151320AD2D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62" name="16 CuadroTexto">
          <a:extLst>
            <a:ext uri="{FF2B5EF4-FFF2-40B4-BE49-F238E27FC236}">
              <a16:creationId xmlns="" xmlns:a16="http://schemas.microsoft.com/office/drawing/2014/main" id="{28A6D41F-44A2-47C6-B363-EF3A8BE6C6B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63" name="17 CuadroTexto">
          <a:extLst>
            <a:ext uri="{FF2B5EF4-FFF2-40B4-BE49-F238E27FC236}">
              <a16:creationId xmlns="" xmlns:a16="http://schemas.microsoft.com/office/drawing/2014/main" id="{77C8F3B7-0DA7-4F7D-8163-445062CBEA8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64" name="18 CuadroTexto">
          <a:extLst>
            <a:ext uri="{FF2B5EF4-FFF2-40B4-BE49-F238E27FC236}">
              <a16:creationId xmlns="" xmlns:a16="http://schemas.microsoft.com/office/drawing/2014/main" id="{205E02AA-B933-4268-BB1F-8722E79A416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65" name="19 CuadroTexto">
          <a:extLst>
            <a:ext uri="{FF2B5EF4-FFF2-40B4-BE49-F238E27FC236}">
              <a16:creationId xmlns="" xmlns:a16="http://schemas.microsoft.com/office/drawing/2014/main" id="{0E2D12D4-132A-414F-B354-5B7AAC84FBE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66" name="20 CuadroTexto">
          <a:extLst>
            <a:ext uri="{FF2B5EF4-FFF2-40B4-BE49-F238E27FC236}">
              <a16:creationId xmlns="" xmlns:a16="http://schemas.microsoft.com/office/drawing/2014/main" id="{C7355A7B-B1A8-49AE-AA4C-1D55F737C44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67" name="21 CuadroTexto">
          <a:extLst>
            <a:ext uri="{FF2B5EF4-FFF2-40B4-BE49-F238E27FC236}">
              <a16:creationId xmlns="" xmlns:a16="http://schemas.microsoft.com/office/drawing/2014/main" id="{B9B3A4FE-BB44-41F5-B971-5B692C0D293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68" name="22 CuadroTexto">
          <a:extLst>
            <a:ext uri="{FF2B5EF4-FFF2-40B4-BE49-F238E27FC236}">
              <a16:creationId xmlns="" xmlns:a16="http://schemas.microsoft.com/office/drawing/2014/main" id="{A3975817-1590-4E10-B0EA-464208AEFC8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69" name="23 CuadroTexto">
          <a:extLst>
            <a:ext uri="{FF2B5EF4-FFF2-40B4-BE49-F238E27FC236}">
              <a16:creationId xmlns="" xmlns:a16="http://schemas.microsoft.com/office/drawing/2014/main" id="{00AB702D-E57D-48BC-A9B9-79381FDD454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70" name="24 CuadroTexto">
          <a:extLst>
            <a:ext uri="{FF2B5EF4-FFF2-40B4-BE49-F238E27FC236}">
              <a16:creationId xmlns="" xmlns:a16="http://schemas.microsoft.com/office/drawing/2014/main" id="{AEC9D401-E4AB-4580-B74B-7B3535654F5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71" name="25 CuadroTexto">
          <a:extLst>
            <a:ext uri="{FF2B5EF4-FFF2-40B4-BE49-F238E27FC236}">
              <a16:creationId xmlns="" xmlns:a16="http://schemas.microsoft.com/office/drawing/2014/main" id="{22F86AA2-1C42-4304-97A3-2F324E70A47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72" name="26 CuadroTexto">
          <a:extLst>
            <a:ext uri="{FF2B5EF4-FFF2-40B4-BE49-F238E27FC236}">
              <a16:creationId xmlns="" xmlns:a16="http://schemas.microsoft.com/office/drawing/2014/main" id="{FBEF7B9B-E5E4-41CC-A52D-BB5D324FEB3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73" name="27 CuadroTexto">
          <a:extLst>
            <a:ext uri="{FF2B5EF4-FFF2-40B4-BE49-F238E27FC236}">
              <a16:creationId xmlns="" xmlns:a16="http://schemas.microsoft.com/office/drawing/2014/main" id="{05E5F273-AFA9-4480-97C4-BE841C8FCC6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74" name="28 CuadroTexto">
          <a:extLst>
            <a:ext uri="{FF2B5EF4-FFF2-40B4-BE49-F238E27FC236}">
              <a16:creationId xmlns="" xmlns:a16="http://schemas.microsoft.com/office/drawing/2014/main" id="{8E441526-5B31-4196-8347-2B12C5398EA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75" name="29 CuadroTexto">
          <a:extLst>
            <a:ext uri="{FF2B5EF4-FFF2-40B4-BE49-F238E27FC236}">
              <a16:creationId xmlns="" xmlns:a16="http://schemas.microsoft.com/office/drawing/2014/main" id="{F7988FC3-BFC7-45A7-8DD9-EBE7ABE667E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76" name="30 CuadroTexto">
          <a:extLst>
            <a:ext uri="{FF2B5EF4-FFF2-40B4-BE49-F238E27FC236}">
              <a16:creationId xmlns="" xmlns:a16="http://schemas.microsoft.com/office/drawing/2014/main" id="{A731EF52-E8A9-4605-A538-3EF2C5944A6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77" name="31 CuadroTexto">
          <a:extLst>
            <a:ext uri="{FF2B5EF4-FFF2-40B4-BE49-F238E27FC236}">
              <a16:creationId xmlns="" xmlns:a16="http://schemas.microsoft.com/office/drawing/2014/main" id="{F44875D2-0795-467E-85F7-0477D7141FB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78" name="32 CuadroTexto">
          <a:extLst>
            <a:ext uri="{FF2B5EF4-FFF2-40B4-BE49-F238E27FC236}">
              <a16:creationId xmlns="" xmlns:a16="http://schemas.microsoft.com/office/drawing/2014/main" id="{EC3A265E-84D1-431D-9989-455841A0A1A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79" name="33 CuadroTexto">
          <a:extLst>
            <a:ext uri="{FF2B5EF4-FFF2-40B4-BE49-F238E27FC236}">
              <a16:creationId xmlns="" xmlns:a16="http://schemas.microsoft.com/office/drawing/2014/main" id="{B7C9B2B4-A743-4947-BD44-2306EC20F64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80" name="34 CuadroTexto">
          <a:extLst>
            <a:ext uri="{FF2B5EF4-FFF2-40B4-BE49-F238E27FC236}">
              <a16:creationId xmlns="" xmlns:a16="http://schemas.microsoft.com/office/drawing/2014/main" id="{CC6FE2D3-6AF3-4DE7-B727-FEC2DEFC2B0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81" name="35 CuadroTexto">
          <a:extLst>
            <a:ext uri="{FF2B5EF4-FFF2-40B4-BE49-F238E27FC236}">
              <a16:creationId xmlns="" xmlns:a16="http://schemas.microsoft.com/office/drawing/2014/main" id="{DC323351-CE5A-438D-9C7F-23982368C35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82" name="36 CuadroTexto">
          <a:extLst>
            <a:ext uri="{FF2B5EF4-FFF2-40B4-BE49-F238E27FC236}">
              <a16:creationId xmlns="" xmlns:a16="http://schemas.microsoft.com/office/drawing/2014/main" id="{EA154748-4980-4120-8592-01982524F71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83" name="37 CuadroTexto">
          <a:extLst>
            <a:ext uri="{FF2B5EF4-FFF2-40B4-BE49-F238E27FC236}">
              <a16:creationId xmlns="" xmlns:a16="http://schemas.microsoft.com/office/drawing/2014/main" id="{3E21090B-DBB6-44C0-9425-E07AA9AF62F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84" name="38 CuadroTexto">
          <a:extLst>
            <a:ext uri="{FF2B5EF4-FFF2-40B4-BE49-F238E27FC236}">
              <a16:creationId xmlns="" xmlns:a16="http://schemas.microsoft.com/office/drawing/2014/main" id="{ABF172A7-1C3A-4ADC-8664-9CA1E9010CB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85" name="39 CuadroTexto">
          <a:extLst>
            <a:ext uri="{FF2B5EF4-FFF2-40B4-BE49-F238E27FC236}">
              <a16:creationId xmlns="" xmlns:a16="http://schemas.microsoft.com/office/drawing/2014/main" id="{B5D43E64-E7D8-4AF3-9779-0BE36136B16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86" name="40 CuadroTexto">
          <a:extLst>
            <a:ext uri="{FF2B5EF4-FFF2-40B4-BE49-F238E27FC236}">
              <a16:creationId xmlns="" xmlns:a16="http://schemas.microsoft.com/office/drawing/2014/main" id="{29DCC4E7-A381-4D93-B8CD-7682778F9D8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87" name="41 CuadroTexto">
          <a:extLst>
            <a:ext uri="{FF2B5EF4-FFF2-40B4-BE49-F238E27FC236}">
              <a16:creationId xmlns="" xmlns:a16="http://schemas.microsoft.com/office/drawing/2014/main" id="{60D5DE4C-69C7-4FE8-A751-3731F0BE3CE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88" name="42 CuadroTexto">
          <a:extLst>
            <a:ext uri="{FF2B5EF4-FFF2-40B4-BE49-F238E27FC236}">
              <a16:creationId xmlns="" xmlns:a16="http://schemas.microsoft.com/office/drawing/2014/main" id="{94FDA0AA-B04A-4F11-BC0D-E4C3626A1DB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89" name="43 CuadroTexto">
          <a:extLst>
            <a:ext uri="{FF2B5EF4-FFF2-40B4-BE49-F238E27FC236}">
              <a16:creationId xmlns="" xmlns:a16="http://schemas.microsoft.com/office/drawing/2014/main" id="{8B0CD4EF-9B6A-47E5-9AFC-9F86FF7810A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90" name="44 CuadroTexto">
          <a:extLst>
            <a:ext uri="{FF2B5EF4-FFF2-40B4-BE49-F238E27FC236}">
              <a16:creationId xmlns="" xmlns:a16="http://schemas.microsoft.com/office/drawing/2014/main" id="{444EEAD7-D30F-45AB-932D-2157899C5BA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91" name="45 CuadroTexto">
          <a:extLst>
            <a:ext uri="{FF2B5EF4-FFF2-40B4-BE49-F238E27FC236}">
              <a16:creationId xmlns="" xmlns:a16="http://schemas.microsoft.com/office/drawing/2014/main" id="{6966E93D-C892-4C31-B7A6-FDBFDCEE300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92" name="46 CuadroTexto">
          <a:extLst>
            <a:ext uri="{FF2B5EF4-FFF2-40B4-BE49-F238E27FC236}">
              <a16:creationId xmlns="" xmlns:a16="http://schemas.microsoft.com/office/drawing/2014/main" id="{EEDCE408-9C4B-40EC-80CF-5C2325788AC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93" name="47 CuadroTexto">
          <a:extLst>
            <a:ext uri="{FF2B5EF4-FFF2-40B4-BE49-F238E27FC236}">
              <a16:creationId xmlns="" xmlns:a16="http://schemas.microsoft.com/office/drawing/2014/main" id="{2AB55450-188C-4CE0-9880-6C473CF5183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94" name="48 CuadroTexto">
          <a:extLst>
            <a:ext uri="{FF2B5EF4-FFF2-40B4-BE49-F238E27FC236}">
              <a16:creationId xmlns="" xmlns:a16="http://schemas.microsoft.com/office/drawing/2014/main" id="{3456F919-1E02-4CF0-B619-F5F109C657F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95" name="49 CuadroTexto">
          <a:extLst>
            <a:ext uri="{FF2B5EF4-FFF2-40B4-BE49-F238E27FC236}">
              <a16:creationId xmlns="" xmlns:a16="http://schemas.microsoft.com/office/drawing/2014/main" id="{7A8EA645-E224-4FE8-A5D8-611C0ABB117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96" name="50 CuadroTexto">
          <a:extLst>
            <a:ext uri="{FF2B5EF4-FFF2-40B4-BE49-F238E27FC236}">
              <a16:creationId xmlns="" xmlns:a16="http://schemas.microsoft.com/office/drawing/2014/main" id="{47AAF372-C226-41EE-AEEA-A923097F441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97" name="51 CuadroTexto">
          <a:extLst>
            <a:ext uri="{FF2B5EF4-FFF2-40B4-BE49-F238E27FC236}">
              <a16:creationId xmlns="" xmlns:a16="http://schemas.microsoft.com/office/drawing/2014/main" id="{B8ABABF7-EDF7-4918-B079-8BC9B406265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98" name="52 CuadroTexto">
          <a:extLst>
            <a:ext uri="{FF2B5EF4-FFF2-40B4-BE49-F238E27FC236}">
              <a16:creationId xmlns="" xmlns:a16="http://schemas.microsoft.com/office/drawing/2014/main" id="{1FE49329-8569-4DE8-8634-5A79F369A6E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799" name="53 CuadroTexto">
          <a:extLst>
            <a:ext uri="{FF2B5EF4-FFF2-40B4-BE49-F238E27FC236}">
              <a16:creationId xmlns="" xmlns:a16="http://schemas.microsoft.com/office/drawing/2014/main" id="{AAA7CAFC-E74D-4B9C-B07F-E4A95EFC01B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00" name="54 CuadroTexto">
          <a:extLst>
            <a:ext uri="{FF2B5EF4-FFF2-40B4-BE49-F238E27FC236}">
              <a16:creationId xmlns="" xmlns:a16="http://schemas.microsoft.com/office/drawing/2014/main" id="{E74B6C06-1502-46A1-B837-ABFF7B9901F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01" name="55 CuadroTexto">
          <a:extLst>
            <a:ext uri="{FF2B5EF4-FFF2-40B4-BE49-F238E27FC236}">
              <a16:creationId xmlns="" xmlns:a16="http://schemas.microsoft.com/office/drawing/2014/main" id="{F1476990-7CB1-43C2-8FDF-C3182837515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02" name="56 CuadroTexto">
          <a:extLst>
            <a:ext uri="{FF2B5EF4-FFF2-40B4-BE49-F238E27FC236}">
              <a16:creationId xmlns="" xmlns:a16="http://schemas.microsoft.com/office/drawing/2014/main" id="{E4BB47CD-AA95-47DA-AF1B-12CF13EBC4B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03" name="57 CuadroTexto">
          <a:extLst>
            <a:ext uri="{FF2B5EF4-FFF2-40B4-BE49-F238E27FC236}">
              <a16:creationId xmlns="" xmlns:a16="http://schemas.microsoft.com/office/drawing/2014/main" id="{A20474E4-CDBA-4C00-9584-0E2B2D04C16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04" name="58 CuadroTexto">
          <a:extLst>
            <a:ext uri="{FF2B5EF4-FFF2-40B4-BE49-F238E27FC236}">
              <a16:creationId xmlns="" xmlns:a16="http://schemas.microsoft.com/office/drawing/2014/main" id="{3C927C91-6404-45D6-9C37-B866A65C0A2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05" name="59 CuadroTexto">
          <a:extLst>
            <a:ext uri="{FF2B5EF4-FFF2-40B4-BE49-F238E27FC236}">
              <a16:creationId xmlns="" xmlns:a16="http://schemas.microsoft.com/office/drawing/2014/main" id="{EBB947AC-02DC-4EE2-8C65-5A8E0E24C19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06" name="60 CuadroTexto">
          <a:extLst>
            <a:ext uri="{FF2B5EF4-FFF2-40B4-BE49-F238E27FC236}">
              <a16:creationId xmlns="" xmlns:a16="http://schemas.microsoft.com/office/drawing/2014/main" id="{488BE698-4870-4860-89B8-E99E4F39309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07" name="61 CuadroTexto">
          <a:extLst>
            <a:ext uri="{FF2B5EF4-FFF2-40B4-BE49-F238E27FC236}">
              <a16:creationId xmlns="" xmlns:a16="http://schemas.microsoft.com/office/drawing/2014/main" id="{F255DBBC-DFC0-45A0-BE4E-3A95CC6F9D2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08" name="62 CuadroTexto">
          <a:extLst>
            <a:ext uri="{FF2B5EF4-FFF2-40B4-BE49-F238E27FC236}">
              <a16:creationId xmlns="" xmlns:a16="http://schemas.microsoft.com/office/drawing/2014/main" id="{4F9DE1C7-5E42-4C84-A211-33FA64E6A38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09" name="63 CuadroTexto">
          <a:extLst>
            <a:ext uri="{FF2B5EF4-FFF2-40B4-BE49-F238E27FC236}">
              <a16:creationId xmlns="" xmlns:a16="http://schemas.microsoft.com/office/drawing/2014/main" id="{94562C91-1C16-4D23-8C2D-9964C49CED5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10" name="64 CuadroTexto">
          <a:extLst>
            <a:ext uri="{FF2B5EF4-FFF2-40B4-BE49-F238E27FC236}">
              <a16:creationId xmlns="" xmlns:a16="http://schemas.microsoft.com/office/drawing/2014/main" id="{89E85BE5-6866-4DF8-B218-CF7422F812A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11" name="65 CuadroTexto">
          <a:extLst>
            <a:ext uri="{FF2B5EF4-FFF2-40B4-BE49-F238E27FC236}">
              <a16:creationId xmlns="" xmlns:a16="http://schemas.microsoft.com/office/drawing/2014/main" id="{F03D1623-2346-4222-94D4-0CB7A335634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12" name="66 CuadroTexto">
          <a:extLst>
            <a:ext uri="{FF2B5EF4-FFF2-40B4-BE49-F238E27FC236}">
              <a16:creationId xmlns="" xmlns:a16="http://schemas.microsoft.com/office/drawing/2014/main" id="{0083088F-9DF1-4FD4-AB5A-FA0C633528F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13" name="67 CuadroTexto">
          <a:extLst>
            <a:ext uri="{FF2B5EF4-FFF2-40B4-BE49-F238E27FC236}">
              <a16:creationId xmlns="" xmlns:a16="http://schemas.microsoft.com/office/drawing/2014/main" id="{922FC0BA-B189-4335-ABB3-E7FEE8AB6A2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14" name="68 CuadroTexto">
          <a:extLst>
            <a:ext uri="{FF2B5EF4-FFF2-40B4-BE49-F238E27FC236}">
              <a16:creationId xmlns="" xmlns:a16="http://schemas.microsoft.com/office/drawing/2014/main" id="{50264454-C727-495B-A553-0221C6D1459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15" name="69 CuadroTexto">
          <a:extLst>
            <a:ext uri="{FF2B5EF4-FFF2-40B4-BE49-F238E27FC236}">
              <a16:creationId xmlns="" xmlns:a16="http://schemas.microsoft.com/office/drawing/2014/main" id="{B2154D77-3F42-430D-9155-22E54204DF1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16" name="70 CuadroTexto">
          <a:extLst>
            <a:ext uri="{FF2B5EF4-FFF2-40B4-BE49-F238E27FC236}">
              <a16:creationId xmlns="" xmlns:a16="http://schemas.microsoft.com/office/drawing/2014/main" id="{D1A7FBEC-F9E5-44A2-9FC8-B25A98DC297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17" name="71 CuadroTexto">
          <a:extLst>
            <a:ext uri="{FF2B5EF4-FFF2-40B4-BE49-F238E27FC236}">
              <a16:creationId xmlns="" xmlns:a16="http://schemas.microsoft.com/office/drawing/2014/main" id="{4FE471E9-9116-409E-81FF-275FC580142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18" name="72 CuadroTexto">
          <a:extLst>
            <a:ext uri="{FF2B5EF4-FFF2-40B4-BE49-F238E27FC236}">
              <a16:creationId xmlns="" xmlns:a16="http://schemas.microsoft.com/office/drawing/2014/main" id="{7663A9DD-2756-4C94-99A0-59B8560534C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19" name="73 CuadroTexto">
          <a:extLst>
            <a:ext uri="{FF2B5EF4-FFF2-40B4-BE49-F238E27FC236}">
              <a16:creationId xmlns="" xmlns:a16="http://schemas.microsoft.com/office/drawing/2014/main" id="{59110FD6-ED5E-42D2-B4A9-3328F5C7983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20" name="74 CuadroTexto">
          <a:extLst>
            <a:ext uri="{FF2B5EF4-FFF2-40B4-BE49-F238E27FC236}">
              <a16:creationId xmlns="" xmlns:a16="http://schemas.microsoft.com/office/drawing/2014/main" id="{32890220-C1DA-40FF-A858-66995E5F799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133</xdr:row>
      <xdr:rowOff>0</xdr:rowOff>
    </xdr:from>
    <xdr:ext cx="184731" cy="264560"/>
    <xdr:sp macro="" textlink="">
      <xdr:nvSpPr>
        <xdr:cNvPr id="4821" name="75 CuadroTexto">
          <a:extLst>
            <a:ext uri="{FF2B5EF4-FFF2-40B4-BE49-F238E27FC236}">
              <a16:creationId xmlns="" xmlns:a16="http://schemas.microsoft.com/office/drawing/2014/main" id="{9B6B8B75-0004-4E7D-8132-B403AF85D3C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22" name="3 CuadroTexto">
          <a:extLst>
            <a:ext uri="{FF2B5EF4-FFF2-40B4-BE49-F238E27FC236}">
              <a16:creationId xmlns="" xmlns:a16="http://schemas.microsoft.com/office/drawing/2014/main" id="{97761175-FFE9-4C06-A43B-4A57F14448E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23" name="4 CuadroTexto">
          <a:extLst>
            <a:ext uri="{FF2B5EF4-FFF2-40B4-BE49-F238E27FC236}">
              <a16:creationId xmlns="" xmlns:a16="http://schemas.microsoft.com/office/drawing/2014/main" id="{58DBC5D5-652D-41C1-A503-17F44A15FFC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24" name="5 CuadroTexto">
          <a:extLst>
            <a:ext uri="{FF2B5EF4-FFF2-40B4-BE49-F238E27FC236}">
              <a16:creationId xmlns="" xmlns:a16="http://schemas.microsoft.com/office/drawing/2014/main" id="{EDC1268E-7EB2-4AF0-B215-54954C35806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25" name="6 CuadroTexto">
          <a:extLst>
            <a:ext uri="{FF2B5EF4-FFF2-40B4-BE49-F238E27FC236}">
              <a16:creationId xmlns="" xmlns:a16="http://schemas.microsoft.com/office/drawing/2014/main" id="{EE8C5240-E23D-4D15-80C8-5EA7BD10B0C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26" name="7 CuadroTexto">
          <a:extLst>
            <a:ext uri="{FF2B5EF4-FFF2-40B4-BE49-F238E27FC236}">
              <a16:creationId xmlns="" xmlns:a16="http://schemas.microsoft.com/office/drawing/2014/main" id="{991E93E4-6D73-4815-B107-D306E84AF18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27" name="8 CuadroTexto">
          <a:extLst>
            <a:ext uri="{FF2B5EF4-FFF2-40B4-BE49-F238E27FC236}">
              <a16:creationId xmlns="" xmlns:a16="http://schemas.microsoft.com/office/drawing/2014/main" id="{39A14135-7ACD-4719-A3CF-A1B59D0258A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28" name="9 CuadroTexto">
          <a:extLst>
            <a:ext uri="{FF2B5EF4-FFF2-40B4-BE49-F238E27FC236}">
              <a16:creationId xmlns="" xmlns:a16="http://schemas.microsoft.com/office/drawing/2014/main" id="{FC11412C-BA88-4665-97F5-3284A2380D8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29" name="10 CuadroTexto">
          <a:extLst>
            <a:ext uri="{FF2B5EF4-FFF2-40B4-BE49-F238E27FC236}">
              <a16:creationId xmlns="" xmlns:a16="http://schemas.microsoft.com/office/drawing/2014/main" id="{10C07744-D1FB-4DCB-BBDA-0065B3803E5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30" name="11 CuadroTexto">
          <a:extLst>
            <a:ext uri="{FF2B5EF4-FFF2-40B4-BE49-F238E27FC236}">
              <a16:creationId xmlns="" xmlns:a16="http://schemas.microsoft.com/office/drawing/2014/main" id="{98FFF798-BC75-4056-99AA-E6A855A7F51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31" name="12 CuadroTexto">
          <a:extLst>
            <a:ext uri="{FF2B5EF4-FFF2-40B4-BE49-F238E27FC236}">
              <a16:creationId xmlns="" xmlns:a16="http://schemas.microsoft.com/office/drawing/2014/main" id="{35833D1A-FC04-4882-B2BA-98D498EEB8E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32" name="13 CuadroTexto">
          <a:extLst>
            <a:ext uri="{FF2B5EF4-FFF2-40B4-BE49-F238E27FC236}">
              <a16:creationId xmlns="" xmlns:a16="http://schemas.microsoft.com/office/drawing/2014/main" id="{6C16256A-5834-4578-B552-7A4483D1F28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33" name="14 CuadroTexto">
          <a:extLst>
            <a:ext uri="{FF2B5EF4-FFF2-40B4-BE49-F238E27FC236}">
              <a16:creationId xmlns="" xmlns:a16="http://schemas.microsoft.com/office/drawing/2014/main" id="{7C203382-5F58-416B-A187-3F1346687C3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34" name="15 CuadroTexto">
          <a:extLst>
            <a:ext uri="{FF2B5EF4-FFF2-40B4-BE49-F238E27FC236}">
              <a16:creationId xmlns="" xmlns:a16="http://schemas.microsoft.com/office/drawing/2014/main" id="{2FD68D9C-EC08-4DED-8E5D-718DC78F3F8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35" name="16 CuadroTexto">
          <a:extLst>
            <a:ext uri="{FF2B5EF4-FFF2-40B4-BE49-F238E27FC236}">
              <a16:creationId xmlns="" xmlns:a16="http://schemas.microsoft.com/office/drawing/2014/main" id="{D6623361-20E8-4676-994B-D8CA5AFDE51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36" name="17 CuadroTexto">
          <a:extLst>
            <a:ext uri="{FF2B5EF4-FFF2-40B4-BE49-F238E27FC236}">
              <a16:creationId xmlns="" xmlns:a16="http://schemas.microsoft.com/office/drawing/2014/main" id="{FCCD2676-F8DF-49B5-8F96-D6225041558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37" name="18 CuadroTexto">
          <a:extLst>
            <a:ext uri="{FF2B5EF4-FFF2-40B4-BE49-F238E27FC236}">
              <a16:creationId xmlns="" xmlns:a16="http://schemas.microsoft.com/office/drawing/2014/main" id="{121C2F96-22C8-46C6-8C80-7ECDEDD9D95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38" name="19 CuadroTexto">
          <a:extLst>
            <a:ext uri="{FF2B5EF4-FFF2-40B4-BE49-F238E27FC236}">
              <a16:creationId xmlns="" xmlns:a16="http://schemas.microsoft.com/office/drawing/2014/main" id="{6CE95420-3FD6-47D0-8168-E3F1CABC310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39" name="20 CuadroTexto">
          <a:extLst>
            <a:ext uri="{FF2B5EF4-FFF2-40B4-BE49-F238E27FC236}">
              <a16:creationId xmlns="" xmlns:a16="http://schemas.microsoft.com/office/drawing/2014/main" id="{BECFF133-D858-4AB4-8FD5-03F865EF92F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40" name="21 CuadroTexto">
          <a:extLst>
            <a:ext uri="{FF2B5EF4-FFF2-40B4-BE49-F238E27FC236}">
              <a16:creationId xmlns="" xmlns:a16="http://schemas.microsoft.com/office/drawing/2014/main" id="{DD383683-A6FF-4B1A-B634-C5787947748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41" name="22 CuadroTexto">
          <a:extLst>
            <a:ext uri="{FF2B5EF4-FFF2-40B4-BE49-F238E27FC236}">
              <a16:creationId xmlns="" xmlns:a16="http://schemas.microsoft.com/office/drawing/2014/main" id="{A8C33A2A-FF93-4F63-BFF1-80B577F7A23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42" name="23 CuadroTexto">
          <a:extLst>
            <a:ext uri="{FF2B5EF4-FFF2-40B4-BE49-F238E27FC236}">
              <a16:creationId xmlns="" xmlns:a16="http://schemas.microsoft.com/office/drawing/2014/main" id="{2E9F6895-7EDD-45B7-97BA-5D42C826AA5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43" name="24 CuadroTexto">
          <a:extLst>
            <a:ext uri="{FF2B5EF4-FFF2-40B4-BE49-F238E27FC236}">
              <a16:creationId xmlns="" xmlns:a16="http://schemas.microsoft.com/office/drawing/2014/main" id="{29773055-5D4A-4476-90D4-9266AD1102E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44" name="25 CuadroTexto">
          <a:extLst>
            <a:ext uri="{FF2B5EF4-FFF2-40B4-BE49-F238E27FC236}">
              <a16:creationId xmlns="" xmlns:a16="http://schemas.microsoft.com/office/drawing/2014/main" id="{7F671BD3-57D0-4624-9FBB-0B8CF1C2443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45" name="26 CuadroTexto">
          <a:extLst>
            <a:ext uri="{FF2B5EF4-FFF2-40B4-BE49-F238E27FC236}">
              <a16:creationId xmlns="" xmlns:a16="http://schemas.microsoft.com/office/drawing/2014/main" id="{87D68C52-8845-42A1-BB2F-5B7FAD4E328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46" name="27 CuadroTexto">
          <a:extLst>
            <a:ext uri="{FF2B5EF4-FFF2-40B4-BE49-F238E27FC236}">
              <a16:creationId xmlns="" xmlns:a16="http://schemas.microsoft.com/office/drawing/2014/main" id="{2D424689-5331-494A-9967-9CB89C3CD80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47" name="28 CuadroTexto">
          <a:extLst>
            <a:ext uri="{FF2B5EF4-FFF2-40B4-BE49-F238E27FC236}">
              <a16:creationId xmlns="" xmlns:a16="http://schemas.microsoft.com/office/drawing/2014/main" id="{7C205E1D-8DE8-4818-B9E7-37F7EA9B5D6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48" name="29 CuadroTexto">
          <a:extLst>
            <a:ext uri="{FF2B5EF4-FFF2-40B4-BE49-F238E27FC236}">
              <a16:creationId xmlns="" xmlns:a16="http://schemas.microsoft.com/office/drawing/2014/main" id="{743BD465-F4A1-479F-9FDD-425C060C3FA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49" name="30 CuadroTexto">
          <a:extLst>
            <a:ext uri="{FF2B5EF4-FFF2-40B4-BE49-F238E27FC236}">
              <a16:creationId xmlns="" xmlns:a16="http://schemas.microsoft.com/office/drawing/2014/main" id="{47CB9603-F885-45DF-92AE-A391DFB7233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50" name="31 CuadroTexto">
          <a:extLst>
            <a:ext uri="{FF2B5EF4-FFF2-40B4-BE49-F238E27FC236}">
              <a16:creationId xmlns="" xmlns:a16="http://schemas.microsoft.com/office/drawing/2014/main" id="{D870A3A6-E11B-4A71-8E7F-1B0B109A90A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51" name="32 CuadroTexto">
          <a:extLst>
            <a:ext uri="{FF2B5EF4-FFF2-40B4-BE49-F238E27FC236}">
              <a16:creationId xmlns="" xmlns:a16="http://schemas.microsoft.com/office/drawing/2014/main" id="{1DDB3AA2-479E-4742-AD5E-482A6B75944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52" name="33 CuadroTexto">
          <a:extLst>
            <a:ext uri="{FF2B5EF4-FFF2-40B4-BE49-F238E27FC236}">
              <a16:creationId xmlns="" xmlns:a16="http://schemas.microsoft.com/office/drawing/2014/main" id="{F68CF884-197B-4052-AFC8-E43ECC6D2CA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53" name="34 CuadroTexto">
          <a:extLst>
            <a:ext uri="{FF2B5EF4-FFF2-40B4-BE49-F238E27FC236}">
              <a16:creationId xmlns="" xmlns:a16="http://schemas.microsoft.com/office/drawing/2014/main" id="{7695EE67-B261-480F-AC41-7F120191ABB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54" name="35 CuadroTexto">
          <a:extLst>
            <a:ext uri="{FF2B5EF4-FFF2-40B4-BE49-F238E27FC236}">
              <a16:creationId xmlns="" xmlns:a16="http://schemas.microsoft.com/office/drawing/2014/main" id="{AEA0B3C8-6790-4410-A3E2-9B39B880034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55" name="36 CuadroTexto">
          <a:extLst>
            <a:ext uri="{FF2B5EF4-FFF2-40B4-BE49-F238E27FC236}">
              <a16:creationId xmlns="" xmlns:a16="http://schemas.microsoft.com/office/drawing/2014/main" id="{AE140667-FEB4-42B2-BC2C-BBAE5797C06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56" name="37 CuadroTexto">
          <a:extLst>
            <a:ext uri="{FF2B5EF4-FFF2-40B4-BE49-F238E27FC236}">
              <a16:creationId xmlns="" xmlns:a16="http://schemas.microsoft.com/office/drawing/2014/main" id="{9CDDD30A-3952-45EB-811B-B8E6D7882A1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57" name="38 CuadroTexto">
          <a:extLst>
            <a:ext uri="{FF2B5EF4-FFF2-40B4-BE49-F238E27FC236}">
              <a16:creationId xmlns="" xmlns:a16="http://schemas.microsoft.com/office/drawing/2014/main" id="{7D879E8A-AFFD-4272-96D8-7507D61282A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58" name="39 CuadroTexto">
          <a:extLst>
            <a:ext uri="{FF2B5EF4-FFF2-40B4-BE49-F238E27FC236}">
              <a16:creationId xmlns="" xmlns:a16="http://schemas.microsoft.com/office/drawing/2014/main" id="{E5A64B07-4F8A-4AB8-9969-02FEC2E6802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59" name="40 CuadroTexto">
          <a:extLst>
            <a:ext uri="{FF2B5EF4-FFF2-40B4-BE49-F238E27FC236}">
              <a16:creationId xmlns="" xmlns:a16="http://schemas.microsoft.com/office/drawing/2014/main" id="{B5058A04-8933-42C1-98ED-41722C5B769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60" name="41 CuadroTexto">
          <a:extLst>
            <a:ext uri="{FF2B5EF4-FFF2-40B4-BE49-F238E27FC236}">
              <a16:creationId xmlns="" xmlns:a16="http://schemas.microsoft.com/office/drawing/2014/main" id="{FBD38AE8-2107-4263-A686-5D0F640C157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61" name="42 CuadroTexto">
          <a:extLst>
            <a:ext uri="{FF2B5EF4-FFF2-40B4-BE49-F238E27FC236}">
              <a16:creationId xmlns="" xmlns:a16="http://schemas.microsoft.com/office/drawing/2014/main" id="{853E22E9-BD67-4DCE-A5BF-1BEFD456F31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62" name="43 CuadroTexto">
          <a:extLst>
            <a:ext uri="{FF2B5EF4-FFF2-40B4-BE49-F238E27FC236}">
              <a16:creationId xmlns="" xmlns:a16="http://schemas.microsoft.com/office/drawing/2014/main" id="{33228E44-C360-43D2-95EE-F12DDE9D296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63" name="44 CuadroTexto">
          <a:extLst>
            <a:ext uri="{FF2B5EF4-FFF2-40B4-BE49-F238E27FC236}">
              <a16:creationId xmlns="" xmlns:a16="http://schemas.microsoft.com/office/drawing/2014/main" id="{FA3B327B-3073-4421-B9A7-710F26E48A3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64" name="45 CuadroTexto">
          <a:extLst>
            <a:ext uri="{FF2B5EF4-FFF2-40B4-BE49-F238E27FC236}">
              <a16:creationId xmlns="" xmlns:a16="http://schemas.microsoft.com/office/drawing/2014/main" id="{1D4D01A8-FBAC-4EE5-A7D7-F6195952DF7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65" name="46 CuadroTexto">
          <a:extLst>
            <a:ext uri="{FF2B5EF4-FFF2-40B4-BE49-F238E27FC236}">
              <a16:creationId xmlns="" xmlns:a16="http://schemas.microsoft.com/office/drawing/2014/main" id="{A3AF7624-41D5-449F-A396-938AF27656D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66" name="47 CuadroTexto">
          <a:extLst>
            <a:ext uri="{FF2B5EF4-FFF2-40B4-BE49-F238E27FC236}">
              <a16:creationId xmlns="" xmlns:a16="http://schemas.microsoft.com/office/drawing/2014/main" id="{9185837F-C9F1-4DCB-A40D-BC084C4CD0A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67" name="48 CuadroTexto">
          <a:extLst>
            <a:ext uri="{FF2B5EF4-FFF2-40B4-BE49-F238E27FC236}">
              <a16:creationId xmlns="" xmlns:a16="http://schemas.microsoft.com/office/drawing/2014/main" id="{E350F171-DCDE-4473-B7EF-C3D7BD1500C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68" name="49 CuadroTexto">
          <a:extLst>
            <a:ext uri="{FF2B5EF4-FFF2-40B4-BE49-F238E27FC236}">
              <a16:creationId xmlns="" xmlns:a16="http://schemas.microsoft.com/office/drawing/2014/main" id="{B83CF517-5844-4F36-B383-09370AC67CF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69" name="50 CuadroTexto">
          <a:extLst>
            <a:ext uri="{FF2B5EF4-FFF2-40B4-BE49-F238E27FC236}">
              <a16:creationId xmlns="" xmlns:a16="http://schemas.microsoft.com/office/drawing/2014/main" id="{FF6C8B7B-039E-4E66-AA64-2511D1D6418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70" name="51 CuadroTexto">
          <a:extLst>
            <a:ext uri="{FF2B5EF4-FFF2-40B4-BE49-F238E27FC236}">
              <a16:creationId xmlns="" xmlns:a16="http://schemas.microsoft.com/office/drawing/2014/main" id="{8ECD5F08-2F6D-4F69-8DD4-544DEA6A761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71" name="52 CuadroTexto">
          <a:extLst>
            <a:ext uri="{FF2B5EF4-FFF2-40B4-BE49-F238E27FC236}">
              <a16:creationId xmlns="" xmlns:a16="http://schemas.microsoft.com/office/drawing/2014/main" id="{45578EE2-9243-4976-BE38-75F47ABB1AE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72" name="53 CuadroTexto">
          <a:extLst>
            <a:ext uri="{FF2B5EF4-FFF2-40B4-BE49-F238E27FC236}">
              <a16:creationId xmlns="" xmlns:a16="http://schemas.microsoft.com/office/drawing/2014/main" id="{D4CFC414-BE18-40ED-9CB7-2F7274D6E8B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73" name="54 CuadroTexto">
          <a:extLst>
            <a:ext uri="{FF2B5EF4-FFF2-40B4-BE49-F238E27FC236}">
              <a16:creationId xmlns="" xmlns:a16="http://schemas.microsoft.com/office/drawing/2014/main" id="{6275CE1E-6314-4201-9DFC-F40EF14C691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74" name="55 CuadroTexto">
          <a:extLst>
            <a:ext uri="{FF2B5EF4-FFF2-40B4-BE49-F238E27FC236}">
              <a16:creationId xmlns="" xmlns:a16="http://schemas.microsoft.com/office/drawing/2014/main" id="{DD0307BD-6802-4C0C-9E38-B75C4326C65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75" name="56 CuadroTexto">
          <a:extLst>
            <a:ext uri="{FF2B5EF4-FFF2-40B4-BE49-F238E27FC236}">
              <a16:creationId xmlns="" xmlns:a16="http://schemas.microsoft.com/office/drawing/2014/main" id="{2DC9C124-561F-4062-BC18-41CB85A8D44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76" name="57 CuadroTexto">
          <a:extLst>
            <a:ext uri="{FF2B5EF4-FFF2-40B4-BE49-F238E27FC236}">
              <a16:creationId xmlns="" xmlns:a16="http://schemas.microsoft.com/office/drawing/2014/main" id="{19BD43C0-160C-41EA-BA48-CC69124C942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77" name="58 CuadroTexto">
          <a:extLst>
            <a:ext uri="{FF2B5EF4-FFF2-40B4-BE49-F238E27FC236}">
              <a16:creationId xmlns="" xmlns:a16="http://schemas.microsoft.com/office/drawing/2014/main" id="{B926E578-E59C-4F37-9D24-834FE8D5F56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78" name="59 CuadroTexto">
          <a:extLst>
            <a:ext uri="{FF2B5EF4-FFF2-40B4-BE49-F238E27FC236}">
              <a16:creationId xmlns="" xmlns:a16="http://schemas.microsoft.com/office/drawing/2014/main" id="{81C67E9B-2922-42A7-ABD5-8B53E98996A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79" name="60 CuadroTexto">
          <a:extLst>
            <a:ext uri="{FF2B5EF4-FFF2-40B4-BE49-F238E27FC236}">
              <a16:creationId xmlns="" xmlns:a16="http://schemas.microsoft.com/office/drawing/2014/main" id="{989A8D8E-CA27-4147-BFE5-8098755C7A4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80" name="61 CuadroTexto">
          <a:extLst>
            <a:ext uri="{FF2B5EF4-FFF2-40B4-BE49-F238E27FC236}">
              <a16:creationId xmlns="" xmlns:a16="http://schemas.microsoft.com/office/drawing/2014/main" id="{568AF9E1-D02C-41EB-9781-760F30012E0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81" name="62 CuadroTexto">
          <a:extLst>
            <a:ext uri="{FF2B5EF4-FFF2-40B4-BE49-F238E27FC236}">
              <a16:creationId xmlns="" xmlns:a16="http://schemas.microsoft.com/office/drawing/2014/main" id="{5BC3905F-E408-477A-A5E6-88A4A013552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82" name="63 CuadroTexto">
          <a:extLst>
            <a:ext uri="{FF2B5EF4-FFF2-40B4-BE49-F238E27FC236}">
              <a16:creationId xmlns="" xmlns:a16="http://schemas.microsoft.com/office/drawing/2014/main" id="{89E0B070-FDB8-4323-90AB-790806C9745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83" name="64 CuadroTexto">
          <a:extLst>
            <a:ext uri="{FF2B5EF4-FFF2-40B4-BE49-F238E27FC236}">
              <a16:creationId xmlns="" xmlns:a16="http://schemas.microsoft.com/office/drawing/2014/main" id="{50159339-C720-470A-8A24-44F4AB16121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84" name="65 CuadroTexto">
          <a:extLst>
            <a:ext uri="{FF2B5EF4-FFF2-40B4-BE49-F238E27FC236}">
              <a16:creationId xmlns="" xmlns:a16="http://schemas.microsoft.com/office/drawing/2014/main" id="{0E8B5E5D-CBA5-4BAE-85FF-EF8B5DF2CDD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85" name="66 CuadroTexto">
          <a:extLst>
            <a:ext uri="{FF2B5EF4-FFF2-40B4-BE49-F238E27FC236}">
              <a16:creationId xmlns="" xmlns:a16="http://schemas.microsoft.com/office/drawing/2014/main" id="{C6693BCD-1BD6-487F-8756-8D3A94CF3DA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86" name="67 CuadroTexto">
          <a:extLst>
            <a:ext uri="{FF2B5EF4-FFF2-40B4-BE49-F238E27FC236}">
              <a16:creationId xmlns="" xmlns:a16="http://schemas.microsoft.com/office/drawing/2014/main" id="{1F66DDF2-62A7-4EDD-AA4B-5E5D7C5917F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87" name="68 CuadroTexto">
          <a:extLst>
            <a:ext uri="{FF2B5EF4-FFF2-40B4-BE49-F238E27FC236}">
              <a16:creationId xmlns="" xmlns:a16="http://schemas.microsoft.com/office/drawing/2014/main" id="{75D926BA-BD1B-4F93-8EC5-4CDFDE9DC8B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88" name="69 CuadroTexto">
          <a:extLst>
            <a:ext uri="{FF2B5EF4-FFF2-40B4-BE49-F238E27FC236}">
              <a16:creationId xmlns="" xmlns:a16="http://schemas.microsoft.com/office/drawing/2014/main" id="{2F2E335D-30EC-49CB-B5AF-FEAC7B5E761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89" name="70 CuadroTexto">
          <a:extLst>
            <a:ext uri="{FF2B5EF4-FFF2-40B4-BE49-F238E27FC236}">
              <a16:creationId xmlns="" xmlns:a16="http://schemas.microsoft.com/office/drawing/2014/main" id="{25F72B5C-340E-4AC3-B7A8-6B4E6011E5B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90" name="71 CuadroTexto">
          <a:extLst>
            <a:ext uri="{FF2B5EF4-FFF2-40B4-BE49-F238E27FC236}">
              <a16:creationId xmlns="" xmlns:a16="http://schemas.microsoft.com/office/drawing/2014/main" id="{DC9A2436-91D6-4251-92A4-BB789D1812D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91" name="72 CuadroTexto">
          <a:extLst>
            <a:ext uri="{FF2B5EF4-FFF2-40B4-BE49-F238E27FC236}">
              <a16:creationId xmlns="" xmlns:a16="http://schemas.microsoft.com/office/drawing/2014/main" id="{5C2FE90D-9060-40C8-BF08-731AFFBED62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92" name="73 CuadroTexto">
          <a:extLst>
            <a:ext uri="{FF2B5EF4-FFF2-40B4-BE49-F238E27FC236}">
              <a16:creationId xmlns="" xmlns:a16="http://schemas.microsoft.com/office/drawing/2014/main" id="{881D73A2-6514-4B70-8716-7A98F4FAF5F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93" name="74 CuadroTexto">
          <a:extLst>
            <a:ext uri="{FF2B5EF4-FFF2-40B4-BE49-F238E27FC236}">
              <a16:creationId xmlns="" xmlns:a16="http://schemas.microsoft.com/office/drawing/2014/main" id="{CF52D0F8-FA45-4C2D-AB74-D4E2DAB5440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134</xdr:row>
      <xdr:rowOff>0</xdr:rowOff>
    </xdr:from>
    <xdr:ext cx="184731" cy="264560"/>
    <xdr:sp macro="" textlink="">
      <xdr:nvSpPr>
        <xdr:cNvPr id="4894" name="75 CuadroTexto">
          <a:extLst>
            <a:ext uri="{FF2B5EF4-FFF2-40B4-BE49-F238E27FC236}">
              <a16:creationId xmlns="" xmlns:a16="http://schemas.microsoft.com/office/drawing/2014/main" id="{4CBF4C61-400A-48BB-AE6E-306C5A19B78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895" name="3 CuadroTexto">
          <a:extLst>
            <a:ext uri="{FF2B5EF4-FFF2-40B4-BE49-F238E27FC236}">
              <a16:creationId xmlns="" xmlns:a16="http://schemas.microsoft.com/office/drawing/2014/main" id="{CABB9E86-09E6-483A-B2CD-62C91399C8F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896" name="4 CuadroTexto">
          <a:extLst>
            <a:ext uri="{FF2B5EF4-FFF2-40B4-BE49-F238E27FC236}">
              <a16:creationId xmlns="" xmlns:a16="http://schemas.microsoft.com/office/drawing/2014/main" id="{D4166F1A-757D-471F-8FD0-A6E5F8903FA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897" name="5 CuadroTexto">
          <a:extLst>
            <a:ext uri="{FF2B5EF4-FFF2-40B4-BE49-F238E27FC236}">
              <a16:creationId xmlns="" xmlns:a16="http://schemas.microsoft.com/office/drawing/2014/main" id="{4F61895D-E1F5-40C3-922B-0085E60B613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898" name="6 CuadroTexto">
          <a:extLst>
            <a:ext uri="{FF2B5EF4-FFF2-40B4-BE49-F238E27FC236}">
              <a16:creationId xmlns="" xmlns:a16="http://schemas.microsoft.com/office/drawing/2014/main" id="{D4FD062D-1742-4E53-86DE-7963B89711B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899" name="7 CuadroTexto">
          <a:extLst>
            <a:ext uri="{FF2B5EF4-FFF2-40B4-BE49-F238E27FC236}">
              <a16:creationId xmlns="" xmlns:a16="http://schemas.microsoft.com/office/drawing/2014/main" id="{A2D35282-35B8-4688-ACAE-062692C0CCE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00" name="8 CuadroTexto">
          <a:extLst>
            <a:ext uri="{FF2B5EF4-FFF2-40B4-BE49-F238E27FC236}">
              <a16:creationId xmlns="" xmlns:a16="http://schemas.microsoft.com/office/drawing/2014/main" id="{C9B01449-5B11-464F-A287-913CFE5727E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01" name="9 CuadroTexto">
          <a:extLst>
            <a:ext uri="{FF2B5EF4-FFF2-40B4-BE49-F238E27FC236}">
              <a16:creationId xmlns="" xmlns:a16="http://schemas.microsoft.com/office/drawing/2014/main" id="{D32177F7-9F8B-416C-BC96-76F245ECB78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02" name="10 CuadroTexto">
          <a:extLst>
            <a:ext uri="{FF2B5EF4-FFF2-40B4-BE49-F238E27FC236}">
              <a16:creationId xmlns="" xmlns:a16="http://schemas.microsoft.com/office/drawing/2014/main" id="{4DCCE479-FDBC-4306-AA9C-4619D566D98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03" name="11 CuadroTexto">
          <a:extLst>
            <a:ext uri="{FF2B5EF4-FFF2-40B4-BE49-F238E27FC236}">
              <a16:creationId xmlns="" xmlns:a16="http://schemas.microsoft.com/office/drawing/2014/main" id="{2BD365CA-FA60-4AD8-ADB8-E04C91EE747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04" name="12 CuadroTexto">
          <a:extLst>
            <a:ext uri="{FF2B5EF4-FFF2-40B4-BE49-F238E27FC236}">
              <a16:creationId xmlns="" xmlns:a16="http://schemas.microsoft.com/office/drawing/2014/main" id="{E6B5F500-872A-45ED-B61D-63A73FFC310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05" name="13 CuadroTexto">
          <a:extLst>
            <a:ext uri="{FF2B5EF4-FFF2-40B4-BE49-F238E27FC236}">
              <a16:creationId xmlns="" xmlns:a16="http://schemas.microsoft.com/office/drawing/2014/main" id="{731DA1AB-6EDA-4223-965E-B38056EA7EF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06" name="14 CuadroTexto">
          <a:extLst>
            <a:ext uri="{FF2B5EF4-FFF2-40B4-BE49-F238E27FC236}">
              <a16:creationId xmlns="" xmlns:a16="http://schemas.microsoft.com/office/drawing/2014/main" id="{53F256AF-8654-4E6E-AB01-15D7227F4AC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07" name="15 CuadroTexto">
          <a:extLst>
            <a:ext uri="{FF2B5EF4-FFF2-40B4-BE49-F238E27FC236}">
              <a16:creationId xmlns="" xmlns:a16="http://schemas.microsoft.com/office/drawing/2014/main" id="{7FC508F7-0F9C-49ED-8787-19B14508F1C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08" name="16 CuadroTexto">
          <a:extLst>
            <a:ext uri="{FF2B5EF4-FFF2-40B4-BE49-F238E27FC236}">
              <a16:creationId xmlns="" xmlns:a16="http://schemas.microsoft.com/office/drawing/2014/main" id="{C7AC269B-51DF-4488-B451-687393D05B9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09" name="17 CuadroTexto">
          <a:extLst>
            <a:ext uri="{FF2B5EF4-FFF2-40B4-BE49-F238E27FC236}">
              <a16:creationId xmlns="" xmlns:a16="http://schemas.microsoft.com/office/drawing/2014/main" id="{6DB1CC73-1815-4EF9-B832-53075EF644B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10" name="18 CuadroTexto">
          <a:extLst>
            <a:ext uri="{FF2B5EF4-FFF2-40B4-BE49-F238E27FC236}">
              <a16:creationId xmlns="" xmlns:a16="http://schemas.microsoft.com/office/drawing/2014/main" id="{E74783BA-1D66-49CF-B706-BB7AD69483D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11" name="19 CuadroTexto">
          <a:extLst>
            <a:ext uri="{FF2B5EF4-FFF2-40B4-BE49-F238E27FC236}">
              <a16:creationId xmlns="" xmlns:a16="http://schemas.microsoft.com/office/drawing/2014/main" id="{04A08ADB-2E30-40F4-9160-2DCAE23BC7F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12" name="20 CuadroTexto">
          <a:extLst>
            <a:ext uri="{FF2B5EF4-FFF2-40B4-BE49-F238E27FC236}">
              <a16:creationId xmlns="" xmlns:a16="http://schemas.microsoft.com/office/drawing/2014/main" id="{5B8CF39F-A8F2-4084-9FF2-59970BC5C26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13" name="21 CuadroTexto">
          <a:extLst>
            <a:ext uri="{FF2B5EF4-FFF2-40B4-BE49-F238E27FC236}">
              <a16:creationId xmlns="" xmlns:a16="http://schemas.microsoft.com/office/drawing/2014/main" id="{E4AE8220-0E0E-4260-9CAC-BF6228560BA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14" name="22 CuadroTexto">
          <a:extLst>
            <a:ext uri="{FF2B5EF4-FFF2-40B4-BE49-F238E27FC236}">
              <a16:creationId xmlns="" xmlns:a16="http://schemas.microsoft.com/office/drawing/2014/main" id="{865CCE54-09B7-4084-9EB9-156ECEF5227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15" name="23 CuadroTexto">
          <a:extLst>
            <a:ext uri="{FF2B5EF4-FFF2-40B4-BE49-F238E27FC236}">
              <a16:creationId xmlns="" xmlns:a16="http://schemas.microsoft.com/office/drawing/2014/main" id="{CD2C9258-5141-44EE-B2BF-B216E7FCCB3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16" name="24 CuadroTexto">
          <a:extLst>
            <a:ext uri="{FF2B5EF4-FFF2-40B4-BE49-F238E27FC236}">
              <a16:creationId xmlns="" xmlns:a16="http://schemas.microsoft.com/office/drawing/2014/main" id="{4ECDC519-16E0-47F5-8DFC-754510522C1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17" name="25 CuadroTexto">
          <a:extLst>
            <a:ext uri="{FF2B5EF4-FFF2-40B4-BE49-F238E27FC236}">
              <a16:creationId xmlns="" xmlns:a16="http://schemas.microsoft.com/office/drawing/2014/main" id="{9CFF7D17-41CD-4828-BD96-D4A6C15740C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18" name="26 CuadroTexto">
          <a:extLst>
            <a:ext uri="{FF2B5EF4-FFF2-40B4-BE49-F238E27FC236}">
              <a16:creationId xmlns="" xmlns:a16="http://schemas.microsoft.com/office/drawing/2014/main" id="{FFD3E842-1696-434A-B0C3-A3DD8669E04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19" name="27 CuadroTexto">
          <a:extLst>
            <a:ext uri="{FF2B5EF4-FFF2-40B4-BE49-F238E27FC236}">
              <a16:creationId xmlns="" xmlns:a16="http://schemas.microsoft.com/office/drawing/2014/main" id="{98572596-F4DB-485C-8830-B12CB57C406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20" name="28 CuadroTexto">
          <a:extLst>
            <a:ext uri="{FF2B5EF4-FFF2-40B4-BE49-F238E27FC236}">
              <a16:creationId xmlns="" xmlns:a16="http://schemas.microsoft.com/office/drawing/2014/main" id="{0012117C-B98D-4F58-B5D5-5873013EF78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21" name="29 CuadroTexto">
          <a:extLst>
            <a:ext uri="{FF2B5EF4-FFF2-40B4-BE49-F238E27FC236}">
              <a16:creationId xmlns="" xmlns:a16="http://schemas.microsoft.com/office/drawing/2014/main" id="{0E46A617-673A-4E25-8B9A-35C36B848F9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22" name="30 CuadroTexto">
          <a:extLst>
            <a:ext uri="{FF2B5EF4-FFF2-40B4-BE49-F238E27FC236}">
              <a16:creationId xmlns="" xmlns:a16="http://schemas.microsoft.com/office/drawing/2014/main" id="{B8552514-1FDE-4873-92DD-8F06A4FE85E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23" name="31 CuadroTexto">
          <a:extLst>
            <a:ext uri="{FF2B5EF4-FFF2-40B4-BE49-F238E27FC236}">
              <a16:creationId xmlns="" xmlns:a16="http://schemas.microsoft.com/office/drawing/2014/main" id="{B95628A7-8EFB-473A-91AA-FE887A3F5B9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24" name="32 CuadroTexto">
          <a:extLst>
            <a:ext uri="{FF2B5EF4-FFF2-40B4-BE49-F238E27FC236}">
              <a16:creationId xmlns="" xmlns:a16="http://schemas.microsoft.com/office/drawing/2014/main" id="{A1C05B4F-8BA0-41BC-980B-6D6A539B448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25" name="33 CuadroTexto">
          <a:extLst>
            <a:ext uri="{FF2B5EF4-FFF2-40B4-BE49-F238E27FC236}">
              <a16:creationId xmlns="" xmlns:a16="http://schemas.microsoft.com/office/drawing/2014/main" id="{FE6C87B0-DE0F-49E1-A1A7-686F5253884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26" name="34 CuadroTexto">
          <a:extLst>
            <a:ext uri="{FF2B5EF4-FFF2-40B4-BE49-F238E27FC236}">
              <a16:creationId xmlns="" xmlns:a16="http://schemas.microsoft.com/office/drawing/2014/main" id="{AD7AFC26-CBBE-4FE6-AE8B-CBCE955C8BE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27" name="35 CuadroTexto">
          <a:extLst>
            <a:ext uri="{FF2B5EF4-FFF2-40B4-BE49-F238E27FC236}">
              <a16:creationId xmlns="" xmlns:a16="http://schemas.microsoft.com/office/drawing/2014/main" id="{5D3AB8AD-3991-404D-AE7D-DC8771099A6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28" name="36 CuadroTexto">
          <a:extLst>
            <a:ext uri="{FF2B5EF4-FFF2-40B4-BE49-F238E27FC236}">
              <a16:creationId xmlns="" xmlns:a16="http://schemas.microsoft.com/office/drawing/2014/main" id="{E3BCBBF9-011D-4425-B9CF-92A452B3B72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29" name="37 CuadroTexto">
          <a:extLst>
            <a:ext uri="{FF2B5EF4-FFF2-40B4-BE49-F238E27FC236}">
              <a16:creationId xmlns="" xmlns:a16="http://schemas.microsoft.com/office/drawing/2014/main" id="{9667449A-AAF1-40A6-BC5A-D5B9739961C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30" name="38 CuadroTexto">
          <a:extLst>
            <a:ext uri="{FF2B5EF4-FFF2-40B4-BE49-F238E27FC236}">
              <a16:creationId xmlns="" xmlns:a16="http://schemas.microsoft.com/office/drawing/2014/main" id="{A30CB225-F976-441C-BB96-AE6ECCC45EB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31" name="39 CuadroTexto">
          <a:extLst>
            <a:ext uri="{FF2B5EF4-FFF2-40B4-BE49-F238E27FC236}">
              <a16:creationId xmlns="" xmlns:a16="http://schemas.microsoft.com/office/drawing/2014/main" id="{305DF73C-3CE4-4535-9D0D-2E7A0EF1ED4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32" name="40 CuadroTexto">
          <a:extLst>
            <a:ext uri="{FF2B5EF4-FFF2-40B4-BE49-F238E27FC236}">
              <a16:creationId xmlns="" xmlns:a16="http://schemas.microsoft.com/office/drawing/2014/main" id="{DBF0AA2B-26BE-4E98-B509-B41972B0D1C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33" name="41 CuadroTexto">
          <a:extLst>
            <a:ext uri="{FF2B5EF4-FFF2-40B4-BE49-F238E27FC236}">
              <a16:creationId xmlns="" xmlns:a16="http://schemas.microsoft.com/office/drawing/2014/main" id="{EED3D5AA-BF8B-41A9-9DF8-6551BD91A4F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34" name="42 CuadroTexto">
          <a:extLst>
            <a:ext uri="{FF2B5EF4-FFF2-40B4-BE49-F238E27FC236}">
              <a16:creationId xmlns="" xmlns:a16="http://schemas.microsoft.com/office/drawing/2014/main" id="{9D9D3836-4752-4199-8776-53D1365822C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35" name="43 CuadroTexto">
          <a:extLst>
            <a:ext uri="{FF2B5EF4-FFF2-40B4-BE49-F238E27FC236}">
              <a16:creationId xmlns="" xmlns:a16="http://schemas.microsoft.com/office/drawing/2014/main" id="{5846F448-C9DB-42A5-BEA2-983E2283B47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36" name="44 CuadroTexto">
          <a:extLst>
            <a:ext uri="{FF2B5EF4-FFF2-40B4-BE49-F238E27FC236}">
              <a16:creationId xmlns="" xmlns:a16="http://schemas.microsoft.com/office/drawing/2014/main" id="{8A84E0E4-2D67-4EDD-8320-1343A9600D0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37" name="45 CuadroTexto">
          <a:extLst>
            <a:ext uri="{FF2B5EF4-FFF2-40B4-BE49-F238E27FC236}">
              <a16:creationId xmlns="" xmlns:a16="http://schemas.microsoft.com/office/drawing/2014/main" id="{F92AC154-C54A-44FF-BF5E-E71277DC0C5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38" name="46 CuadroTexto">
          <a:extLst>
            <a:ext uri="{FF2B5EF4-FFF2-40B4-BE49-F238E27FC236}">
              <a16:creationId xmlns="" xmlns:a16="http://schemas.microsoft.com/office/drawing/2014/main" id="{D596935B-60B7-4FD9-8401-695BB7EB7AC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39" name="47 CuadroTexto">
          <a:extLst>
            <a:ext uri="{FF2B5EF4-FFF2-40B4-BE49-F238E27FC236}">
              <a16:creationId xmlns="" xmlns:a16="http://schemas.microsoft.com/office/drawing/2014/main" id="{38706CBA-113A-4189-B7FD-BBD14BEB4A0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40" name="48 CuadroTexto">
          <a:extLst>
            <a:ext uri="{FF2B5EF4-FFF2-40B4-BE49-F238E27FC236}">
              <a16:creationId xmlns="" xmlns:a16="http://schemas.microsoft.com/office/drawing/2014/main" id="{2A361954-A782-4991-9A13-F9384893BF6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41" name="49 CuadroTexto">
          <a:extLst>
            <a:ext uri="{FF2B5EF4-FFF2-40B4-BE49-F238E27FC236}">
              <a16:creationId xmlns="" xmlns:a16="http://schemas.microsoft.com/office/drawing/2014/main" id="{C6F99CF3-2DDB-4782-9CEF-EB92B8FF1B6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42" name="50 CuadroTexto">
          <a:extLst>
            <a:ext uri="{FF2B5EF4-FFF2-40B4-BE49-F238E27FC236}">
              <a16:creationId xmlns="" xmlns:a16="http://schemas.microsoft.com/office/drawing/2014/main" id="{E05D59CF-34F7-4B9C-9309-D889864B521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43" name="51 CuadroTexto">
          <a:extLst>
            <a:ext uri="{FF2B5EF4-FFF2-40B4-BE49-F238E27FC236}">
              <a16:creationId xmlns="" xmlns:a16="http://schemas.microsoft.com/office/drawing/2014/main" id="{F5379EEE-AB32-48B5-9EDD-2FDCF6D7E8B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44" name="52 CuadroTexto">
          <a:extLst>
            <a:ext uri="{FF2B5EF4-FFF2-40B4-BE49-F238E27FC236}">
              <a16:creationId xmlns="" xmlns:a16="http://schemas.microsoft.com/office/drawing/2014/main" id="{8BF6A67F-5DDD-4518-8263-57C3A429DE4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45" name="53 CuadroTexto">
          <a:extLst>
            <a:ext uri="{FF2B5EF4-FFF2-40B4-BE49-F238E27FC236}">
              <a16:creationId xmlns="" xmlns:a16="http://schemas.microsoft.com/office/drawing/2014/main" id="{F539613E-FE6B-4313-99AD-6500DF8F604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46" name="54 CuadroTexto">
          <a:extLst>
            <a:ext uri="{FF2B5EF4-FFF2-40B4-BE49-F238E27FC236}">
              <a16:creationId xmlns="" xmlns:a16="http://schemas.microsoft.com/office/drawing/2014/main" id="{5388256C-98D0-4FAE-990B-C2055DAF8C5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47" name="55 CuadroTexto">
          <a:extLst>
            <a:ext uri="{FF2B5EF4-FFF2-40B4-BE49-F238E27FC236}">
              <a16:creationId xmlns="" xmlns:a16="http://schemas.microsoft.com/office/drawing/2014/main" id="{E6677344-63B8-4B59-85AF-15AF4FE3123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48" name="56 CuadroTexto">
          <a:extLst>
            <a:ext uri="{FF2B5EF4-FFF2-40B4-BE49-F238E27FC236}">
              <a16:creationId xmlns="" xmlns:a16="http://schemas.microsoft.com/office/drawing/2014/main" id="{42DD87DD-A502-4564-86AC-749F82C0265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49" name="57 CuadroTexto">
          <a:extLst>
            <a:ext uri="{FF2B5EF4-FFF2-40B4-BE49-F238E27FC236}">
              <a16:creationId xmlns="" xmlns:a16="http://schemas.microsoft.com/office/drawing/2014/main" id="{489C56F0-CCD1-4759-9896-769D09AB1F4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50" name="58 CuadroTexto">
          <a:extLst>
            <a:ext uri="{FF2B5EF4-FFF2-40B4-BE49-F238E27FC236}">
              <a16:creationId xmlns="" xmlns:a16="http://schemas.microsoft.com/office/drawing/2014/main" id="{EBE7B260-889A-4588-8917-DC301AB53B8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51" name="59 CuadroTexto">
          <a:extLst>
            <a:ext uri="{FF2B5EF4-FFF2-40B4-BE49-F238E27FC236}">
              <a16:creationId xmlns="" xmlns:a16="http://schemas.microsoft.com/office/drawing/2014/main" id="{3508D12F-27E9-4CD1-AC7D-6A90C62F808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52" name="60 CuadroTexto">
          <a:extLst>
            <a:ext uri="{FF2B5EF4-FFF2-40B4-BE49-F238E27FC236}">
              <a16:creationId xmlns="" xmlns:a16="http://schemas.microsoft.com/office/drawing/2014/main" id="{FE0F1700-573A-44B6-93FF-15423B29D29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53" name="61 CuadroTexto">
          <a:extLst>
            <a:ext uri="{FF2B5EF4-FFF2-40B4-BE49-F238E27FC236}">
              <a16:creationId xmlns="" xmlns:a16="http://schemas.microsoft.com/office/drawing/2014/main" id="{46431C8F-ECD6-4E06-94D0-D95B1E5AFE0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54" name="62 CuadroTexto">
          <a:extLst>
            <a:ext uri="{FF2B5EF4-FFF2-40B4-BE49-F238E27FC236}">
              <a16:creationId xmlns="" xmlns:a16="http://schemas.microsoft.com/office/drawing/2014/main" id="{FAE84423-B63B-41B2-8411-E29791443C0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55" name="63 CuadroTexto">
          <a:extLst>
            <a:ext uri="{FF2B5EF4-FFF2-40B4-BE49-F238E27FC236}">
              <a16:creationId xmlns="" xmlns:a16="http://schemas.microsoft.com/office/drawing/2014/main" id="{7C285948-1F34-48E4-B9CC-0EDA1DAB4ED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56" name="64 CuadroTexto">
          <a:extLst>
            <a:ext uri="{FF2B5EF4-FFF2-40B4-BE49-F238E27FC236}">
              <a16:creationId xmlns="" xmlns:a16="http://schemas.microsoft.com/office/drawing/2014/main" id="{A037BBFC-EE1E-4BF6-A2D1-FA2440F5307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57" name="65 CuadroTexto">
          <a:extLst>
            <a:ext uri="{FF2B5EF4-FFF2-40B4-BE49-F238E27FC236}">
              <a16:creationId xmlns="" xmlns:a16="http://schemas.microsoft.com/office/drawing/2014/main" id="{B6EB96A6-885E-4D50-800A-3EECC813FAE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58" name="66 CuadroTexto">
          <a:extLst>
            <a:ext uri="{FF2B5EF4-FFF2-40B4-BE49-F238E27FC236}">
              <a16:creationId xmlns="" xmlns:a16="http://schemas.microsoft.com/office/drawing/2014/main" id="{12577AB8-9E1C-4338-B9F7-44A54DEDC7E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59" name="67 CuadroTexto">
          <a:extLst>
            <a:ext uri="{FF2B5EF4-FFF2-40B4-BE49-F238E27FC236}">
              <a16:creationId xmlns="" xmlns:a16="http://schemas.microsoft.com/office/drawing/2014/main" id="{67CA09B6-ED23-44BD-B672-B37DFD875AF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60" name="68 CuadroTexto">
          <a:extLst>
            <a:ext uri="{FF2B5EF4-FFF2-40B4-BE49-F238E27FC236}">
              <a16:creationId xmlns="" xmlns:a16="http://schemas.microsoft.com/office/drawing/2014/main" id="{C7B07CC8-8C97-4948-8223-90137FB67B6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61" name="69 CuadroTexto">
          <a:extLst>
            <a:ext uri="{FF2B5EF4-FFF2-40B4-BE49-F238E27FC236}">
              <a16:creationId xmlns="" xmlns:a16="http://schemas.microsoft.com/office/drawing/2014/main" id="{6691C997-6200-45B0-AC99-C3ECC767FED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62" name="70 CuadroTexto">
          <a:extLst>
            <a:ext uri="{FF2B5EF4-FFF2-40B4-BE49-F238E27FC236}">
              <a16:creationId xmlns="" xmlns:a16="http://schemas.microsoft.com/office/drawing/2014/main" id="{F2BA7085-8E63-4CC6-9BE1-483D024E95D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63" name="71 CuadroTexto">
          <a:extLst>
            <a:ext uri="{FF2B5EF4-FFF2-40B4-BE49-F238E27FC236}">
              <a16:creationId xmlns="" xmlns:a16="http://schemas.microsoft.com/office/drawing/2014/main" id="{7EE33474-C11E-4E98-B795-2894E679231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64" name="72 CuadroTexto">
          <a:extLst>
            <a:ext uri="{FF2B5EF4-FFF2-40B4-BE49-F238E27FC236}">
              <a16:creationId xmlns="" xmlns:a16="http://schemas.microsoft.com/office/drawing/2014/main" id="{836962A5-94B4-4C5F-99B2-2B331938059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65" name="73 CuadroTexto">
          <a:extLst>
            <a:ext uri="{FF2B5EF4-FFF2-40B4-BE49-F238E27FC236}">
              <a16:creationId xmlns="" xmlns:a16="http://schemas.microsoft.com/office/drawing/2014/main" id="{59D3D859-B732-4317-8A7D-C6EAC02968E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66" name="74 CuadroTexto">
          <a:extLst>
            <a:ext uri="{FF2B5EF4-FFF2-40B4-BE49-F238E27FC236}">
              <a16:creationId xmlns="" xmlns:a16="http://schemas.microsoft.com/office/drawing/2014/main" id="{437E9BE5-F0C7-4F19-AF12-418614F0B84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135</xdr:row>
      <xdr:rowOff>0</xdr:rowOff>
    </xdr:from>
    <xdr:ext cx="184731" cy="264560"/>
    <xdr:sp macro="" textlink="">
      <xdr:nvSpPr>
        <xdr:cNvPr id="4967" name="75 CuadroTexto">
          <a:extLst>
            <a:ext uri="{FF2B5EF4-FFF2-40B4-BE49-F238E27FC236}">
              <a16:creationId xmlns="" xmlns:a16="http://schemas.microsoft.com/office/drawing/2014/main" id="{60E9EDB5-FCB3-4C0E-908E-75652A3D844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68" name="3 CuadroTexto">
          <a:extLst>
            <a:ext uri="{FF2B5EF4-FFF2-40B4-BE49-F238E27FC236}">
              <a16:creationId xmlns="" xmlns:a16="http://schemas.microsoft.com/office/drawing/2014/main" id="{FC521063-2664-4390-8C24-368905DA329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69" name="4 CuadroTexto">
          <a:extLst>
            <a:ext uri="{FF2B5EF4-FFF2-40B4-BE49-F238E27FC236}">
              <a16:creationId xmlns="" xmlns:a16="http://schemas.microsoft.com/office/drawing/2014/main" id="{185AC5E1-97E8-4026-B24C-94077237456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70" name="5 CuadroTexto">
          <a:extLst>
            <a:ext uri="{FF2B5EF4-FFF2-40B4-BE49-F238E27FC236}">
              <a16:creationId xmlns="" xmlns:a16="http://schemas.microsoft.com/office/drawing/2014/main" id="{7D418172-1248-4329-B48D-3D65643DB6E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71" name="6 CuadroTexto">
          <a:extLst>
            <a:ext uri="{FF2B5EF4-FFF2-40B4-BE49-F238E27FC236}">
              <a16:creationId xmlns="" xmlns:a16="http://schemas.microsoft.com/office/drawing/2014/main" id="{39FCD8C1-B14A-4B80-A359-68EBD95F85C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72" name="7 CuadroTexto">
          <a:extLst>
            <a:ext uri="{FF2B5EF4-FFF2-40B4-BE49-F238E27FC236}">
              <a16:creationId xmlns="" xmlns:a16="http://schemas.microsoft.com/office/drawing/2014/main" id="{BD10422A-6437-4740-B853-8E0143FB60C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73" name="8 CuadroTexto">
          <a:extLst>
            <a:ext uri="{FF2B5EF4-FFF2-40B4-BE49-F238E27FC236}">
              <a16:creationId xmlns="" xmlns:a16="http://schemas.microsoft.com/office/drawing/2014/main" id="{B908AFD4-FC00-489F-AAF7-EC8F30C8147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74" name="9 CuadroTexto">
          <a:extLst>
            <a:ext uri="{FF2B5EF4-FFF2-40B4-BE49-F238E27FC236}">
              <a16:creationId xmlns="" xmlns:a16="http://schemas.microsoft.com/office/drawing/2014/main" id="{D00F5EA7-8203-4656-A79F-C947759E8A6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75" name="10 CuadroTexto">
          <a:extLst>
            <a:ext uri="{FF2B5EF4-FFF2-40B4-BE49-F238E27FC236}">
              <a16:creationId xmlns="" xmlns:a16="http://schemas.microsoft.com/office/drawing/2014/main" id="{2E5E5DF9-0BD5-41E2-B26E-C584F9CCAF9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76" name="11 CuadroTexto">
          <a:extLst>
            <a:ext uri="{FF2B5EF4-FFF2-40B4-BE49-F238E27FC236}">
              <a16:creationId xmlns="" xmlns:a16="http://schemas.microsoft.com/office/drawing/2014/main" id="{27FD9181-C84F-492C-91C3-44CB5D0FD15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77" name="12 CuadroTexto">
          <a:extLst>
            <a:ext uri="{FF2B5EF4-FFF2-40B4-BE49-F238E27FC236}">
              <a16:creationId xmlns="" xmlns:a16="http://schemas.microsoft.com/office/drawing/2014/main" id="{3C696674-81D3-4F1A-93F2-554C0244DBB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78" name="13 CuadroTexto">
          <a:extLst>
            <a:ext uri="{FF2B5EF4-FFF2-40B4-BE49-F238E27FC236}">
              <a16:creationId xmlns="" xmlns:a16="http://schemas.microsoft.com/office/drawing/2014/main" id="{98B3A051-EA6F-4530-9730-73492932C3D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79" name="14 CuadroTexto">
          <a:extLst>
            <a:ext uri="{FF2B5EF4-FFF2-40B4-BE49-F238E27FC236}">
              <a16:creationId xmlns="" xmlns:a16="http://schemas.microsoft.com/office/drawing/2014/main" id="{84C7D447-8366-40FC-B925-FB0D6AB33A6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80" name="15 CuadroTexto">
          <a:extLst>
            <a:ext uri="{FF2B5EF4-FFF2-40B4-BE49-F238E27FC236}">
              <a16:creationId xmlns="" xmlns:a16="http://schemas.microsoft.com/office/drawing/2014/main" id="{A6C3F9A5-E0F4-47CF-A872-64A3F689020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81" name="16 CuadroTexto">
          <a:extLst>
            <a:ext uri="{FF2B5EF4-FFF2-40B4-BE49-F238E27FC236}">
              <a16:creationId xmlns="" xmlns:a16="http://schemas.microsoft.com/office/drawing/2014/main" id="{ADF511B5-90A0-4C14-8A1A-BD734BF8798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82" name="17 CuadroTexto">
          <a:extLst>
            <a:ext uri="{FF2B5EF4-FFF2-40B4-BE49-F238E27FC236}">
              <a16:creationId xmlns="" xmlns:a16="http://schemas.microsoft.com/office/drawing/2014/main" id="{CDCA23C4-E9CF-43FB-A79B-D7376CA7376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83" name="18 CuadroTexto">
          <a:extLst>
            <a:ext uri="{FF2B5EF4-FFF2-40B4-BE49-F238E27FC236}">
              <a16:creationId xmlns="" xmlns:a16="http://schemas.microsoft.com/office/drawing/2014/main" id="{C28347DF-76A7-4565-B8CF-DDCF8767DD5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84" name="19 CuadroTexto">
          <a:extLst>
            <a:ext uri="{FF2B5EF4-FFF2-40B4-BE49-F238E27FC236}">
              <a16:creationId xmlns="" xmlns:a16="http://schemas.microsoft.com/office/drawing/2014/main" id="{982606D7-40CC-403F-9284-22FE5764348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85" name="20 CuadroTexto">
          <a:extLst>
            <a:ext uri="{FF2B5EF4-FFF2-40B4-BE49-F238E27FC236}">
              <a16:creationId xmlns="" xmlns:a16="http://schemas.microsoft.com/office/drawing/2014/main" id="{5D3FDE54-BCA7-4B64-8ACF-A5963E9CC30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86" name="21 CuadroTexto">
          <a:extLst>
            <a:ext uri="{FF2B5EF4-FFF2-40B4-BE49-F238E27FC236}">
              <a16:creationId xmlns="" xmlns:a16="http://schemas.microsoft.com/office/drawing/2014/main" id="{9E46C736-099B-4028-8220-CDF7F8FEEDC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87" name="22 CuadroTexto">
          <a:extLst>
            <a:ext uri="{FF2B5EF4-FFF2-40B4-BE49-F238E27FC236}">
              <a16:creationId xmlns="" xmlns:a16="http://schemas.microsoft.com/office/drawing/2014/main" id="{582ED3DF-AEFB-4285-9A6E-2529F494F87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88" name="23 CuadroTexto">
          <a:extLst>
            <a:ext uri="{FF2B5EF4-FFF2-40B4-BE49-F238E27FC236}">
              <a16:creationId xmlns="" xmlns:a16="http://schemas.microsoft.com/office/drawing/2014/main" id="{924C4148-A3E5-4902-9680-8A7C58C6A2E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89" name="24 CuadroTexto">
          <a:extLst>
            <a:ext uri="{FF2B5EF4-FFF2-40B4-BE49-F238E27FC236}">
              <a16:creationId xmlns="" xmlns:a16="http://schemas.microsoft.com/office/drawing/2014/main" id="{A4D7DBEA-1FB0-4A8F-8D25-93AD48A3608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90" name="25 CuadroTexto">
          <a:extLst>
            <a:ext uri="{FF2B5EF4-FFF2-40B4-BE49-F238E27FC236}">
              <a16:creationId xmlns="" xmlns:a16="http://schemas.microsoft.com/office/drawing/2014/main" id="{B63BB6CA-2DCB-4D38-BA4A-F34F14A1117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91" name="26 CuadroTexto">
          <a:extLst>
            <a:ext uri="{FF2B5EF4-FFF2-40B4-BE49-F238E27FC236}">
              <a16:creationId xmlns="" xmlns:a16="http://schemas.microsoft.com/office/drawing/2014/main" id="{83628FA8-F03D-4082-BB99-3E966298AE5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92" name="27 CuadroTexto">
          <a:extLst>
            <a:ext uri="{FF2B5EF4-FFF2-40B4-BE49-F238E27FC236}">
              <a16:creationId xmlns="" xmlns:a16="http://schemas.microsoft.com/office/drawing/2014/main" id="{4704CF21-55C2-4AAF-A2B3-C1F0935BF41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93" name="28 CuadroTexto">
          <a:extLst>
            <a:ext uri="{FF2B5EF4-FFF2-40B4-BE49-F238E27FC236}">
              <a16:creationId xmlns="" xmlns:a16="http://schemas.microsoft.com/office/drawing/2014/main" id="{B9E690D0-789F-41C8-A380-0AD096F5B04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94" name="29 CuadroTexto">
          <a:extLst>
            <a:ext uri="{FF2B5EF4-FFF2-40B4-BE49-F238E27FC236}">
              <a16:creationId xmlns="" xmlns:a16="http://schemas.microsoft.com/office/drawing/2014/main" id="{5BEBA68D-5A12-4D78-B0A8-3C64BE95199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95" name="30 CuadroTexto">
          <a:extLst>
            <a:ext uri="{FF2B5EF4-FFF2-40B4-BE49-F238E27FC236}">
              <a16:creationId xmlns="" xmlns:a16="http://schemas.microsoft.com/office/drawing/2014/main" id="{E881EE5C-F8F3-48DA-837D-16DD834EC7B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96" name="31 CuadroTexto">
          <a:extLst>
            <a:ext uri="{FF2B5EF4-FFF2-40B4-BE49-F238E27FC236}">
              <a16:creationId xmlns="" xmlns:a16="http://schemas.microsoft.com/office/drawing/2014/main" id="{5CC46276-80EF-4DEC-8F32-792C026FF48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97" name="32 CuadroTexto">
          <a:extLst>
            <a:ext uri="{FF2B5EF4-FFF2-40B4-BE49-F238E27FC236}">
              <a16:creationId xmlns="" xmlns:a16="http://schemas.microsoft.com/office/drawing/2014/main" id="{EA4B1845-963A-43BC-B74B-DD8AF372305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98" name="33 CuadroTexto">
          <a:extLst>
            <a:ext uri="{FF2B5EF4-FFF2-40B4-BE49-F238E27FC236}">
              <a16:creationId xmlns="" xmlns:a16="http://schemas.microsoft.com/office/drawing/2014/main" id="{41AC7835-21DC-47AD-9E71-4F5C9E161A8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4999" name="34 CuadroTexto">
          <a:extLst>
            <a:ext uri="{FF2B5EF4-FFF2-40B4-BE49-F238E27FC236}">
              <a16:creationId xmlns="" xmlns:a16="http://schemas.microsoft.com/office/drawing/2014/main" id="{21D3EA3D-946A-4F95-9669-9C4D04E877E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00" name="35 CuadroTexto">
          <a:extLst>
            <a:ext uri="{FF2B5EF4-FFF2-40B4-BE49-F238E27FC236}">
              <a16:creationId xmlns="" xmlns:a16="http://schemas.microsoft.com/office/drawing/2014/main" id="{42B13FFB-8016-4875-879D-B947AAAA50A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01" name="36 CuadroTexto">
          <a:extLst>
            <a:ext uri="{FF2B5EF4-FFF2-40B4-BE49-F238E27FC236}">
              <a16:creationId xmlns="" xmlns:a16="http://schemas.microsoft.com/office/drawing/2014/main" id="{ABB5C0B7-4F08-42BD-BA2D-8042D5482FE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02" name="37 CuadroTexto">
          <a:extLst>
            <a:ext uri="{FF2B5EF4-FFF2-40B4-BE49-F238E27FC236}">
              <a16:creationId xmlns="" xmlns:a16="http://schemas.microsoft.com/office/drawing/2014/main" id="{CF9EB00A-77EC-44A4-9236-F3BC37F94DF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03" name="38 CuadroTexto">
          <a:extLst>
            <a:ext uri="{FF2B5EF4-FFF2-40B4-BE49-F238E27FC236}">
              <a16:creationId xmlns="" xmlns:a16="http://schemas.microsoft.com/office/drawing/2014/main" id="{D7BAFA72-94CC-412A-A719-1CDBE61EDF0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04" name="39 CuadroTexto">
          <a:extLst>
            <a:ext uri="{FF2B5EF4-FFF2-40B4-BE49-F238E27FC236}">
              <a16:creationId xmlns="" xmlns:a16="http://schemas.microsoft.com/office/drawing/2014/main" id="{8041AC7C-0E5E-442F-B991-870E220EE66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05" name="40 CuadroTexto">
          <a:extLst>
            <a:ext uri="{FF2B5EF4-FFF2-40B4-BE49-F238E27FC236}">
              <a16:creationId xmlns="" xmlns:a16="http://schemas.microsoft.com/office/drawing/2014/main" id="{713B648D-C7F2-498B-B77A-E586A803BB3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06" name="41 CuadroTexto">
          <a:extLst>
            <a:ext uri="{FF2B5EF4-FFF2-40B4-BE49-F238E27FC236}">
              <a16:creationId xmlns="" xmlns:a16="http://schemas.microsoft.com/office/drawing/2014/main" id="{97E52374-DB02-4FA9-8E3D-705D92E6DC3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07" name="42 CuadroTexto">
          <a:extLst>
            <a:ext uri="{FF2B5EF4-FFF2-40B4-BE49-F238E27FC236}">
              <a16:creationId xmlns="" xmlns:a16="http://schemas.microsoft.com/office/drawing/2014/main" id="{6B05B36A-C3C3-4BEF-8991-B843E354342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08" name="43 CuadroTexto">
          <a:extLst>
            <a:ext uri="{FF2B5EF4-FFF2-40B4-BE49-F238E27FC236}">
              <a16:creationId xmlns="" xmlns:a16="http://schemas.microsoft.com/office/drawing/2014/main" id="{4430E931-4587-4934-B123-F4C1B127B98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09" name="44 CuadroTexto">
          <a:extLst>
            <a:ext uri="{FF2B5EF4-FFF2-40B4-BE49-F238E27FC236}">
              <a16:creationId xmlns="" xmlns:a16="http://schemas.microsoft.com/office/drawing/2014/main" id="{050ECD8D-4D61-4B92-8610-CEEE07757A1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10" name="45 CuadroTexto">
          <a:extLst>
            <a:ext uri="{FF2B5EF4-FFF2-40B4-BE49-F238E27FC236}">
              <a16:creationId xmlns="" xmlns:a16="http://schemas.microsoft.com/office/drawing/2014/main" id="{5BFD53FC-8E52-422B-8AD2-BD772A91700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11" name="46 CuadroTexto">
          <a:extLst>
            <a:ext uri="{FF2B5EF4-FFF2-40B4-BE49-F238E27FC236}">
              <a16:creationId xmlns="" xmlns:a16="http://schemas.microsoft.com/office/drawing/2014/main" id="{D34F3939-0453-494D-A692-A6EA4831926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12" name="47 CuadroTexto">
          <a:extLst>
            <a:ext uri="{FF2B5EF4-FFF2-40B4-BE49-F238E27FC236}">
              <a16:creationId xmlns="" xmlns:a16="http://schemas.microsoft.com/office/drawing/2014/main" id="{17E9CBE2-3009-43EF-9853-572CEBD414D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13" name="48 CuadroTexto">
          <a:extLst>
            <a:ext uri="{FF2B5EF4-FFF2-40B4-BE49-F238E27FC236}">
              <a16:creationId xmlns="" xmlns:a16="http://schemas.microsoft.com/office/drawing/2014/main" id="{4BAFF318-CAFB-4DC7-8E15-C606A37F9EA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14" name="49 CuadroTexto">
          <a:extLst>
            <a:ext uri="{FF2B5EF4-FFF2-40B4-BE49-F238E27FC236}">
              <a16:creationId xmlns="" xmlns:a16="http://schemas.microsoft.com/office/drawing/2014/main" id="{07CA41E7-7006-48A6-B965-D9B34A634E4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15" name="50 CuadroTexto">
          <a:extLst>
            <a:ext uri="{FF2B5EF4-FFF2-40B4-BE49-F238E27FC236}">
              <a16:creationId xmlns="" xmlns:a16="http://schemas.microsoft.com/office/drawing/2014/main" id="{0BBCB8F4-74C9-4701-BEB4-C398B81281B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16" name="51 CuadroTexto">
          <a:extLst>
            <a:ext uri="{FF2B5EF4-FFF2-40B4-BE49-F238E27FC236}">
              <a16:creationId xmlns="" xmlns:a16="http://schemas.microsoft.com/office/drawing/2014/main" id="{2F446D3A-70CB-474C-B6FB-AD7A282D8D6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17" name="52 CuadroTexto">
          <a:extLst>
            <a:ext uri="{FF2B5EF4-FFF2-40B4-BE49-F238E27FC236}">
              <a16:creationId xmlns="" xmlns:a16="http://schemas.microsoft.com/office/drawing/2014/main" id="{1E4D75CC-B8D2-44A3-A6B5-25DF31F154C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18" name="53 CuadroTexto">
          <a:extLst>
            <a:ext uri="{FF2B5EF4-FFF2-40B4-BE49-F238E27FC236}">
              <a16:creationId xmlns="" xmlns:a16="http://schemas.microsoft.com/office/drawing/2014/main" id="{D1146DE4-E200-4126-8F8B-78E90FC56EF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19" name="54 CuadroTexto">
          <a:extLst>
            <a:ext uri="{FF2B5EF4-FFF2-40B4-BE49-F238E27FC236}">
              <a16:creationId xmlns="" xmlns:a16="http://schemas.microsoft.com/office/drawing/2014/main" id="{395301E0-3457-434E-AC0C-353C05F900E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20" name="55 CuadroTexto">
          <a:extLst>
            <a:ext uri="{FF2B5EF4-FFF2-40B4-BE49-F238E27FC236}">
              <a16:creationId xmlns="" xmlns:a16="http://schemas.microsoft.com/office/drawing/2014/main" id="{48B5ACF1-D736-4732-8376-04016682569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21" name="56 CuadroTexto">
          <a:extLst>
            <a:ext uri="{FF2B5EF4-FFF2-40B4-BE49-F238E27FC236}">
              <a16:creationId xmlns="" xmlns:a16="http://schemas.microsoft.com/office/drawing/2014/main" id="{C864A282-E46D-4BC0-BAEC-968EEA06E74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22" name="57 CuadroTexto">
          <a:extLst>
            <a:ext uri="{FF2B5EF4-FFF2-40B4-BE49-F238E27FC236}">
              <a16:creationId xmlns="" xmlns:a16="http://schemas.microsoft.com/office/drawing/2014/main" id="{7F213F22-F73C-4B12-B662-4636B5E83D5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23" name="58 CuadroTexto">
          <a:extLst>
            <a:ext uri="{FF2B5EF4-FFF2-40B4-BE49-F238E27FC236}">
              <a16:creationId xmlns="" xmlns:a16="http://schemas.microsoft.com/office/drawing/2014/main" id="{C6DDBFCE-7F2D-4933-838B-3E9C7F660B2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24" name="59 CuadroTexto">
          <a:extLst>
            <a:ext uri="{FF2B5EF4-FFF2-40B4-BE49-F238E27FC236}">
              <a16:creationId xmlns="" xmlns:a16="http://schemas.microsoft.com/office/drawing/2014/main" id="{2CE5B3CB-B801-41CF-B58D-FA7E7766EA7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25" name="60 CuadroTexto">
          <a:extLst>
            <a:ext uri="{FF2B5EF4-FFF2-40B4-BE49-F238E27FC236}">
              <a16:creationId xmlns="" xmlns:a16="http://schemas.microsoft.com/office/drawing/2014/main" id="{DF905C4E-4955-437C-A2A1-DBEA9CD78AB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26" name="61 CuadroTexto">
          <a:extLst>
            <a:ext uri="{FF2B5EF4-FFF2-40B4-BE49-F238E27FC236}">
              <a16:creationId xmlns="" xmlns:a16="http://schemas.microsoft.com/office/drawing/2014/main" id="{48BDCE9D-3ACB-47FE-8F8B-37EE5B25E7D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27" name="62 CuadroTexto">
          <a:extLst>
            <a:ext uri="{FF2B5EF4-FFF2-40B4-BE49-F238E27FC236}">
              <a16:creationId xmlns="" xmlns:a16="http://schemas.microsoft.com/office/drawing/2014/main" id="{1EFB7174-463F-4503-A28E-8680F3A89B0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28" name="63 CuadroTexto">
          <a:extLst>
            <a:ext uri="{FF2B5EF4-FFF2-40B4-BE49-F238E27FC236}">
              <a16:creationId xmlns="" xmlns:a16="http://schemas.microsoft.com/office/drawing/2014/main" id="{572C26B0-00F4-4876-B2E1-3FF941F3B2E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29" name="64 CuadroTexto">
          <a:extLst>
            <a:ext uri="{FF2B5EF4-FFF2-40B4-BE49-F238E27FC236}">
              <a16:creationId xmlns="" xmlns:a16="http://schemas.microsoft.com/office/drawing/2014/main" id="{3C338065-0835-4853-A9A5-134A986C898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30" name="65 CuadroTexto">
          <a:extLst>
            <a:ext uri="{FF2B5EF4-FFF2-40B4-BE49-F238E27FC236}">
              <a16:creationId xmlns="" xmlns:a16="http://schemas.microsoft.com/office/drawing/2014/main" id="{7890F67D-F7D6-46CC-B67D-12BF1A49EE0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31" name="66 CuadroTexto">
          <a:extLst>
            <a:ext uri="{FF2B5EF4-FFF2-40B4-BE49-F238E27FC236}">
              <a16:creationId xmlns="" xmlns:a16="http://schemas.microsoft.com/office/drawing/2014/main" id="{232DF77C-1351-46DD-8FC2-2D3A943A22A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32" name="67 CuadroTexto">
          <a:extLst>
            <a:ext uri="{FF2B5EF4-FFF2-40B4-BE49-F238E27FC236}">
              <a16:creationId xmlns="" xmlns:a16="http://schemas.microsoft.com/office/drawing/2014/main" id="{B1CAE65B-50EB-4222-BA67-909FBA04B2D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33" name="68 CuadroTexto">
          <a:extLst>
            <a:ext uri="{FF2B5EF4-FFF2-40B4-BE49-F238E27FC236}">
              <a16:creationId xmlns="" xmlns:a16="http://schemas.microsoft.com/office/drawing/2014/main" id="{214CE921-0542-4E95-8EED-34D1EACCB29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34" name="69 CuadroTexto">
          <a:extLst>
            <a:ext uri="{FF2B5EF4-FFF2-40B4-BE49-F238E27FC236}">
              <a16:creationId xmlns="" xmlns:a16="http://schemas.microsoft.com/office/drawing/2014/main" id="{D57EF82E-8AC5-4687-9F0E-832439FBFFD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35" name="70 CuadroTexto">
          <a:extLst>
            <a:ext uri="{FF2B5EF4-FFF2-40B4-BE49-F238E27FC236}">
              <a16:creationId xmlns="" xmlns:a16="http://schemas.microsoft.com/office/drawing/2014/main" id="{2CC7FC1E-E936-4D44-8B1C-BA76313465F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36" name="71 CuadroTexto">
          <a:extLst>
            <a:ext uri="{FF2B5EF4-FFF2-40B4-BE49-F238E27FC236}">
              <a16:creationId xmlns="" xmlns:a16="http://schemas.microsoft.com/office/drawing/2014/main" id="{400D8700-8263-4C3B-9719-86E2A49569F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37" name="72 CuadroTexto">
          <a:extLst>
            <a:ext uri="{FF2B5EF4-FFF2-40B4-BE49-F238E27FC236}">
              <a16:creationId xmlns="" xmlns:a16="http://schemas.microsoft.com/office/drawing/2014/main" id="{CD6BF236-4657-43AC-8124-0B5C9FE4AFF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38" name="73 CuadroTexto">
          <a:extLst>
            <a:ext uri="{FF2B5EF4-FFF2-40B4-BE49-F238E27FC236}">
              <a16:creationId xmlns="" xmlns:a16="http://schemas.microsoft.com/office/drawing/2014/main" id="{0DC2B158-3F5B-4F81-BDA8-E2D10AE80C9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39" name="74 CuadroTexto">
          <a:extLst>
            <a:ext uri="{FF2B5EF4-FFF2-40B4-BE49-F238E27FC236}">
              <a16:creationId xmlns="" xmlns:a16="http://schemas.microsoft.com/office/drawing/2014/main" id="{DAC94148-160E-403E-9E79-560DD733FB6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136</xdr:row>
      <xdr:rowOff>0</xdr:rowOff>
    </xdr:from>
    <xdr:ext cx="184731" cy="264560"/>
    <xdr:sp macro="" textlink="">
      <xdr:nvSpPr>
        <xdr:cNvPr id="5040" name="75 CuadroTexto">
          <a:extLst>
            <a:ext uri="{FF2B5EF4-FFF2-40B4-BE49-F238E27FC236}">
              <a16:creationId xmlns="" xmlns:a16="http://schemas.microsoft.com/office/drawing/2014/main" id="{4E2E0B8C-9DEA-40FF-9818-1D5B8FCBFE6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41" name="3 CuadroTexto">
          <a:extLst>
            <a:ext uri="{FF2B5EF4-FFF2-40B4-BE49-F238E27FC236}">
              <a16:creationId xmlns="" xmlns:a16="http://schemas.microsoft.com/office/drawing/2014/main" id="{C89D0BA5-820F-4DA2-8E79-E930F882C4B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42" name="4 CuadroTexto">
          <a:extLst>
            <a:ext uri="{FF2B5EF4-FFF2-40B4-BE49-F238E27FC236}">
              <a16:creationId xmlns="" xmlns:a16="http://schemas.microsoft.com/office/drawing/2014/main" id="{533445DC-FEC7-4FC8-9AD7-B1B209B1AA0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43" name="5 CuadroTexto">
          <a:extLst>
            <a:ext uri="{FF2B5EF4-FFF2-40B4-BE49-F238E27FC236}">
              <a16:creationId xmlns="" xmlns:a16="http://schemas.microsoft.com/office/drawing/2014/main" id="{F33F3C10-A49D-4240-8FE9-3E9E2B53563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44" name="6 CuadroTexto">
          <a:extLst>
            <a:ext uri="{FF2B5EF4-FFF2-40B4-BE49-F238E27FC236}">
              <a16:creationId xmlns="" xmlns:a16="http://schemas.microsoft.com/office/drawing/2014/main" id="{CBB8A224-AF9D-40D5-A9DD-10A83CFE01D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45" name="7 CuadroTexto">
          <a:extLst>
            <a:ext uri="{FF2B5EF4-FFF2-40B4-BE49-F238E27FC236}">
              <a16:creationId xmlns="" xmlns:a16="http://schemas.microsoft.com/office/drawing/2014/main" id="{9C3E8E41-C59D-4AEB-A128-7749F09DC8D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46" name="8 CuadroTexto">
          <a:extLst>
            <a:ext uri="{FF2B5EF4-FFF2-40B4-BE49-F238E27FC236}">
              <a16:creationId xmlns="" xmlns:a16="http://schemas.microsoft.com/office/drawing/2014/main" id="{D25EC775-2A5D-47FB-942F-F97DA654AF9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47" name="9 CuadroTexto">
          <a:extLst>
            <a:ext uri="{FF2B5EF4-FFF2-40B4-BE49-F238E27FC236}">
              <a16:creationId xmlns="" xmlns:a16="http://schemas.microsoft.com/office/drawing/2014/main" id="{48F3AAA9-F976-41DE-A269-E4A891017CF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48" name="10 CuadroTexto">
          <a:extLst>
            <a:ext uri="{FF2B5EF4-FFF2-40B4-BE49-F238E27FC236}">
              <a16:creationId xmlns="" xmlns:a16="http://schemas.microsoft.com/office/drawing/2014/main" id="{7FA6A83A-AC1D-4E08-94E0-F6165803B67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49" name="11 CuadroTexto">
          <a:extLst>
            <a:ext uri="{FF2B5EF4-FFF2-40B4-BE49-F238E27FC236}">
              <a16:creationId xmlns="" xmlns:a16="http://schemas.microsoft.com/office/drawing/2014/main" id="{654E75E8-8964-4E44-AFFB-29DBBC78F7E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50" name="12 CuadroTexto">
          <a:extLst>
            <a:ext uri="{FF2B5EF4-FFF2-40B4-BE49-F238E27FC236}">
              <a16:creationId xmlns="" xmlns:a16="http://schemas.microsoft.com/office/drawing/2014/main" id="{6D55ABB3-33FC-418C-9AED-CD8AC1A74F7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51" name="13 CuadroTexto">
          <a:extLst>
            <a:ext uri="{FF2B5EF4-FFF2-40B4-BE49-F238E27FC236}">
              <a16:creationId xmlns="" xmlns:a16="http://schemas.microsoft.com/office/drawing/2014/main" id="{73974544-184F-45B0-A7BB-F22D1842296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52" name="14 CuadroTexto">
          <a:extLst>
            <a:ext uri="{FF2B5EF4-FFF2-40B4-BE49-F238E27FC236}">
              <a16:creationId xmlns="" xmlns:a16="http://schemas.microsoft.com/office/drawing/2014/main" id="{026E2F71-0B74-445A-8D65-F5ED0B5F229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53" name="15 CuadroTexto">
          <a:extLst>
            <a:ext uri="{FF2B5EF4-FFF2-40B4-BE49-F238E27FC236}">
              <a16:creationId xmlns="" xmlns:a16="http://schemas.microsoft.com/office/drawing/2014/main" id="{7FFA39C3-C905-4E89-BE17-592514108FF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54" name="16 CuadroTexto">
          <a:extLst>
            <a:ext uri="{FF2B5EF4-FFF2-40B4-BE49-F238E27FC236}">
              <a16:creationId xmlns="" xmlns:a16="http://schemas.microsoft.com/office/drawing/2014/main" id="{50DAF105-3945-4253-A806-E53359904C6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55" name="17 CuadroTexto">
          <a:extLst>
            <a:ext uri="{FF2B5EF4-FFF2-40B4-BE49-F238E27FC236}">
              <a16:creationId xmlns="" xmlns:a16="http://schemas.microsoft.com/office/drawing/2014/main" id="{2EB2D354-48BB-47D0-8891-96A0637BF5A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56" name="18 CuadroTexto">
          <a:extLst>
            <a:ext uri="{FF2B5EF4-FFF2-40B4-BE49-F238E27FC236}">
              <a16:creationId xmlns="" xmlns:a16="http://schemas.microsoft.com/office/drawing/2014/main" id="{CAE7205C-D6DD-4A55-AE92-B5F89B8F6AE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57" name="19 CuadroTexto">
          <a:extLst>
            <a:ext uri="{FF2B5EF4-FFF2-40B4-BE49-F238E27FC236}">
              <a16:creationId xmlns="" xmlns:a16="http://schemas.microsoft.com/office/drawing/2014/main" id="{041E581C-90F2-41A2-9DFD-D7AFCC93D80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58" name="20 CuadroTexto">
          <a:extLst>
            <a:ext uri="{FF2B5EF4-FFF2-40B4-BE49-F238E27FC236}">
              <a16:creationId xmlns="" xmlns:a16="http://schemas.microsoft.com/office/drawing/2014/main" id="{76C264F4-DAAF-4222-B9F7-603223E36E7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59" name="21 CuadroTexto">
          <a:extLst>
            <a:ext uri="{FF2B5EF4-FFF2-40B4-BE49-F238E27FC236}">
              <a16:creationId xmlns="" xmlns:a16="http://schemas.microsoft.com/office/drawing/2014/main" id="{E9A6E5BB-89BB-4577-BDCA-537754B4156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60" name="22 CuadroTexto">
          <a:extLst>
            <a:ext uri="{FF2B5EF4-FFF2-40B4-BE49-F238E27FC236}">
              <a16:creationId xmlns="" xmlns:a16="http://schemas.microsoft.com/office/drawing/2014/main" id="{2E4F086E-A14F-4C7A-B42E-32804289488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61" name="23 CuadroTexto">
          <a:extLst>
            <a:ext uri="{FF2B5EF4-FFF2-40B4-BE49-F238E27FC236}">
              <a16:creationId xmlns="" xmlns:a16="http://schemas.microsoft.com/office/drawing/2014/main" id="{0240B5CD-3AAC-41A1-BFDD-51C7605B6BB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62" name="24 CuadroTexto">
          <a:extLst>
            <a:ext uri="{FF2B5EF4-FFF2-40B4-BE49-F238E27FC236}">
              <a16:creationId xmlns="" xmlns:a16="http://schemas.microsoft.com/office/drawing/2014/main" id="{98E5B21E-A541-4AA1-B18F-E3D4D8FBBCA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63" name="25 CuadroTexto">
          <a:extLst>
            <a:ext uri="{FF2B5EF4-FFF2-40B4-BE49-F238E27FC236}">
              <a16:creationId xmlns="" xmlns:a16="http://schemas.microsoft.com/office/drawing/2014/main" id="{2C7CE023-5323-4825-B8C5-8C562E9AC28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64" name="26 CuadroTexto">
          <a:extLst>
            <a:ext uri="{FF2B5EF4-FFF2-40B4-BE49-F238E27FC236}">
              <a16:creationId xmlns="" xmlns:a16="http://schemas.microsoft.com/office/drawing/2014/main" id="{C26C5EDA-DF8B-4F8E-8B25-B41C46210D4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65" name="27 CuadroTexto">
          <a:extLst>
            <a:ext uri="{FF2B5EF4-FFF2-40B4-BE49-F238E27FC236}">
              <a16:creationId xmlns="" xmlns:a16="http://schemas.microsoft.com/office/drawing/2014/main" id="{9E3FE635-BCEC-42FA-B321-D8F205D84CF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66" name="28 CuadroTexto">
          <a:extLst>
            <a:ext uri="{FF2B5EF4-FFF2-40B4-BE49-F238E27FC236}">
              <a16:creationId xmlns="" xmlns:a16="http://schemas.microsoft.com/office/drawing/2014/main" id="{D8B47A12-C397-4916-B4C7-0574AAE3D39A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67" name="29 CuadroTexto">
          <a:extLst>
            <a:ext uri="{FF2B5EF4-FFF2-40B4-BE49-F238E27FC236}">
              <a16:creationId xmlns="" xmlns:a16="http://schemas.microsoft.com/office/drawing/2014/main" id="{1218527D-D66F-431B-89B0-14E9D238DF2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68" name="30 CuadroTexto">
          <a:extLst>
            <a:ext uri="{FF2B5EF4-FFF2-40B4-BE49-F238E27FC236}">
              <a16:creationId xmlns="" xmlns:a16="http://schemas.microsoft.com/office/drawing/2014/main" id="{79E85F97-6887-454B-A3A6-58B7EC4508C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69" name="31 CuadroTexto">
          <a:extLst>
            <a:ext uri="{FF2B5EF4-FFF2-40B4-BE49-F238E27FC236}">
              <a16:creationId xmlns="" xmlns:a16="http://schemas.microsoft.com/office/drawing/2014/main" id="{EC7578CA-54DA-4AA4-8361-ED422A8BA5C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70" name="32 CuadroTexto">
          <a:extLst>
            <a:ext uri="{FF2B5EF4-FFF2-40B4-BE49-F238E27FC236}">
              <a16:creationId xmlns="" xmlns:a16="http://schemas.microsoft.com/office/drawing/2014/main" id="{803F3F41-BBC6-4FE9-81C2-71646BF78DCE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71" name="33 CuadroTexto">
          <a:extLst>
            <a:ext uri="{FF2B5EF4-FFF2-40B4-BE49-F238E27FC236}">
              <a16:creationId xmlns="" xmlns:a16="http://schemas.microsoft.com/office/drawing/2014/main" id="{F0644C0B-1CC6-417F-8C00-17CB203FE0B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72" name="34 CuadroTexto">
          <a:extLst>
            <a:ext uri="{FF2B5EF4-FFF2-40B4-BE49-F238E27FC236}">
              <a16:creationId xmlns="" xmlns:a16="http://schemas.microsoft.com/office/drawing/2014/main" id="{7F2CEB79-0795-40F7-97EF-1A23DDB0E34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73" name="35 CuadroTexto">
          <a:extLst>
            <a:ext uri="{FF2B5EF4-FFF2-40B4-BE49-F238E27FC236}">
              <a16:creationId xmlns="" xmlns:a16="http://schemas.microsoft.com/office/drawing/2014/main" id="{FE75737C-62F9-42BC-A73C-36B3FEEF83F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74" name="36 CuadroTexto">
          <a:extLst>
            <a:ext uri="{FF2B5EF4-FFF2-40B4-BE49-F238E27FC236}">
              <a16:creationId xmlns="" xmlns:a16="http://schemas.microsoft.com/office/drawing/2014/main" id="{9C12E517-F1CB-40B8-8CA5-9D7F196B865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75" name="37 CuadroTexto">
          <a:extLst>
            <a:ext uri="{FF2B5EF4-FFF2-40B4-BE49-F238E27FC236}">
              <a16:creationId xmlns="" xmlns:a16="http://schemas.microsoft.com/office/drawing/2014/main" id="{C4C38BA4-0F7F-44C5-A22B-31D993B5154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76" name="38 CuadroTexto">
          <a:extLst>
            <a:ext uri="{FF2B5EF4-FFF2-40B4-BE49-F238E27FC236}">
              <a16:creationId xmlns="" xmlns:a16="http://schemas.microsoft.com/office/drawing/2014/main" id="{FDE5BE1D-A1F7-4475-A64E-DFA9A91FC1E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77" name="39 CuadroTexto">
          <a:extLst>
            <a:ext uri="{FF2B5EF4-FFF2-40B4-BE49-F238E27FC236}">
              <a16:creationId xmlns="" xmlns:a16="http://schemas.microsoft.com/office/drawing/2014/main" id="{35045945-361F-40B7-AC12-B1285F439F5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78" name="40 CuadroTexto">
          <a:extLst>
            <a:ext uri="{FF2B5EF4-FFF2-40B4-BE49-F238E27FC236}">
              <a16:creationId xmlns="" xmlns:a16="http://schemas.microsoft.com/office/drawing/2014/main" id="{65A66A10-98D6-4024-9D65-68E43F0DA65C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79" name="41 CuadroTexto">
          <a:extLst>
            <a:ext uri="{FF2B5EF4-FFF2-40B4-BE49-F238E27FC236}">
              <a16:creationId xmlns="" xmlns:a16="http://schemas.microsoft.com/office/drawing/2014/main" id="{0CACB82C-5952-41FE-B4D0-956FED1F6DD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80" name="42 CuadroTexto">
          <a:extLst>
            <a:ext uri="{FF2B5EF4-FFF2-40B4-BE49-F238E27FC236}">
              <a16:creationId xmlns="" xmlns:a16="http://schemas.microsoft.com/office/drawing/2014/main" id="{12BD6F25-52A2-4CD1-BC60-916F87C26FC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81" name="43 CuadroTexto">
          <a:extLst>
            <a:ext uri="{FF2B5EF4-FFF2-40B4-BE49-F238E27FC236}">
              <a16:creationId xmlns="" xmlns:a16="http://schemas.microsoft.com/office/drawing/2014/main" id="{042E9686-A0D4-42B3-BB46-DE8294F03B3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82" name="44 CuadroTexto">
          <a:extLst>
            <a:ext uri="{FF2B5EF4-FFF2-40B4-BE49-F238E27FC236}">
              <a16:creationId xmlns="" xmlns:a16="http://schemas.microsoft.com/office/drawing/2014/main" id="{304C59F1-91A8-47B3-8A23-57977D0EB89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83" name="45 CuadroTexto">
          <a:extLst>
            <a:ext uri="{FF2B5EF4-FFF2-40B4-BE49-F238E27FC236}">
              <a16:creationId xmlns="" xmlns:a16="http://schemas.microsoft.com/office/drawing/2014/main" id="{37F9A83C-DC8E-4DB4-8065-AEE97BD905C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84" name="46 CuadroTexto">
          <a:extLst>
            <a:ext uri="{FF2B5EF4-FFF2-40B4-BE49-F238E27FC236}">
              <a16:creationId xmlns="" xmlns:a16="http://schemas.microsoft.com/office/drawing/2014/main" id="{CB8BD025-5FC6-4C9E-9F68-1EBBC244EA85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85" name="47 CuadroTexto">
          <a:extLst>
            <a:ext uri="{FF2B5EF4-FFF2-40B4-BE49-F238E27FC236}">
              <a16:creationId xmlns="" xmlns:a16="http://schemas.microsoft.com/office/drawing/2014/main" id="{00211715-1479-4818-BEA6-BC38D7ACB7E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86" name="48 CuadroTexto">
          <a:extLst>
            <a:ext uri="{FF2B5EF4-FFF2-40B4-BE49-F238E27FC236}">
              <a16:creationId xmlns="" xmlns:a16="http://schemas.microsoft.com/office/drawing/2014/main" id="{2CFAE9E1-D0BB-4D67-AA08-40E4E1EFA2E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87" name="49 CuadroTexto">
          <a:extLst>
            <a:ext uri="{FF2B5EF4-FFF2-40B4-BE49-F238E27FC236}">
              <a16:creationId xmlns="" xmlns:a16="http://schemas.microsoft.com/office/drawing/2014/main" id="{E99F929D-B6E3-4296-8B39-56A85914E539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88" name="50 CuadroTexto">
          <a:extLst>
            <a:ext uri="{FF2B5EF4-FFF2-40B4-BE49-F238E27FC236}">
              <a16:creationId xmlns="" xmlns:a16="http://schemas.microsoft.com/office/drawing/2014/main" id="{2B5392A5-DA13-4A00-AE03-D8AF23FBE9B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89" name="51 CuadroTexto">
          <a:extLst>
            <a:ext uri="{FF2B5EF4-FFF2-40B4-BE49-F238E27FC236}">
              <a16:creationId xmlns="" xmlns:a16="http://schemas.microsoft.com/office/drawing/2014/main" id="{70C20952-7417-4CDB-A81D-CCCD8C49A3B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90" name="52 CuadroTexto">
          <a:extLst>
            <a:ext uri="{FF2B5EF4-FFF2-40B4-BE49-F238E27FC236}">
              <a16:creationId xmlns="" xmlns:a16="http://schemas.microsoft.com/office/drawing/2014/main" id="{FC7F605A-5202-4016-A0C7-648001F88DE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91" name="53 CuadroTexto">
          <a:extLst>
            <a:ext uri="{FF2B5EF4-FFF2-40B4-BE49-F238E27FC236}">
              <a16:creationId xmlns="" xmlns:a16="http://schemas.microsoft.com/office/drawing/2014/main" id="{8BD0BEA8-DA15-4298-9B17-9268955B07F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92" name="54 CuadroTexto">
          <a:extLst>
            <a:ext uri="{FF2B5EF4-FFF2-40B4-BE49-F238E27FC236}">
              <a16:creationId xmlns="" xmlns:a16="http://schemas.microsoft.com/office/drawing/2014/main" id="{69AB5066-5404-4F44-97BA-A808B535CEC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93" name="55 CuadroTexto">
          <a:extLst>
            <a:ext uri="{FF2B5EF4-FFF2-40B4-BE49-F238E27FC236}">
              <a16:creationId xmlns="" xmlns:a16="http://schemas.microsoft.com/office/drawing/2014/main" id="{3D4FF2B1-7639-4B01-B33E-73CE03D0E20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94" name="56 CuadroTexto">
          <a:extLst>
            <a:ext uri="{FF2B5EF4-FFF2-40B4-BE49-F238E27FC236}">
              <a16:creationId xmlns="" xmlns:a16="http://schemas.microsoft.com/office/drawing/2014/main" id="{DA3A0752-2864-4888-97CA-74B9EE67230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95" name="57 CuadroTexto">
          <a:extLst>
            <a:ext uri="{FF2B5EF4-FFF2-40B4-BE49-F238E27FC236}">
              <a16:creationId xmlns="" xmlns:a16="http://schemas.microsoft.com/office/drawing/2014/main" id="{599D64C0-07EC-445D-B5A1-89AA9450ACB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96" name="58 CuadroTexto">
          <a:extLst>
            <a:ext uri="{FF2B5EF4-FFF2-40B4-BE49-F238E27FC236}">
              <a16:creationId xmlns="" xmlns:a16="http://schemas.microsoft.com/office/drawing/2014/main" id="{2F4A52ED-38AF-4268-A9F6-7BDBEC1F783D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97" name="59 CuadroTexto">
          <a:extLst>
            <a:ext uri="{FF2B5EF4-FFF2-40B4-BE49-F238E27FC236}">
              <a16:creationId xmlns="" xmlns:a16="http://schemas.microsoft.com/office/drawing/2014/main" id="{26C9A611-C07F-4278-90E2-209B04B196E6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98" name="60 CuadroTexto">
          <a:extLst>
            <a:ext uri="{FF2B5EF4-FFF2-40B4-BE49-F238E27FC236}">
              <a16:creationId xmlns="" xmlns:a16="http://schemas.microsoft.com/office/drawing/2014/main" id="{13A90BCA-3726-4388-A3EA-71658B3CAA1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099" name="61 CuadroTexto">
          <a:extLst>
            <a:ext uri="{FF2B5EF4-FFF2-40B4-BE49-F238E27FC236}">
              <a16:creationId xmlns="" xmlns:a16="http://schemas.microsoft.com/office/drawing/2014/main" id="{DA1EF1D6-3038-4E88-9EE9-21EBF34A395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100" name="62 CuadroTexto">
          <a:extLst>
            <a:ext uri="{FF2B5EF4-FFF2-40B4-BE49-F238E27FC236}">
              <a16:creationId xmlns="" xmlns:a16="http://schemas.microsoft.com/office/drawing/2014/main" id="{0E4BB815-0C3A-48B4-ADD6-93CC497884D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101" name="63 CuadroTexto">
          <a:extLst>
            <a:ext uri="{FF2B5EF4-FFF2-40B4-BE49-F238E27FC236}">
              <a16:creationId xmlns="" xmlns:a16="http://schemas.microsoft.com/office/drawing/2014/main" id="{01F3CE82-F7C5-4415-8893-E703BBFE7B1F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102" name="64 CuadroTexto">
          <a:extLst>
            <a:ext uri="{FF2B5EF4-FFF2-40B4-BE49-F238E27FC236}">
              <a16:creationId xmlns="" xmlns:a16="http://schemas.microsoft.com/office/drawing/2014/main" id="{7EE28E9C-DF12-4FD2-B41B-D836CA8DF0C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103" name="65 CuadroTexto">
          <a:extLst>
            <a:ext uri="{FF2B5EF4-FFF2-40B4-BE49-F238E27FC236}">
              <a16:creationId xmlns="" xmlns:a16="http://schemas.microsoft.com/office/drawing/2014/main" id="{643D3948-674C-4467-BE12-4BC559D23EF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104" name="66 CuadroTexto">
          <a:extLst>
            <a:ext uri="{FF2B5EF4-FFF2-40B4-BE49-F238E27FC236}">
              <a16:creationId xmlns="" xmlns:a16="http://schemas.microsoft.com/office/drawing/2014/main" id="{3A323D2A-1F50-4C94-87F1-89CB9016165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105" name="67 CuadroTexto">
          <a:extLst>
            <a:ext uri="{FF2B5EF4-FFF2-40B4-BE49-F238E27FC236}">
              <a16:creationId xmlns="" xmlns:a16="http://schemas.microsoft.com/office/drawing/2014/main" id="{279395E2-E975-484A-AF2A-9D263665E5A7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106" name="68 CuadroTexto">
          <a:extLst>
            <a:ext uri="{FF2B5EF4-FFF2-40B4-BE49-F238E27FC236}">
              <a16:creationId xmlns="" xmlns:a16="http://schemas.microsoft.com/office/drawing/2014/main" id="{8BBE649D-2BA9-4AAE-911D-7F03F2A7428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107" name="69 CuadroTexto">
          <a:extLst>
            <a:ext uri="{FF2B5EF4-FFF2-40B4-BE49-F238E27FC236}">
              <a16:creationId xmlns="" xmlns:a16="http://schemas.microsoft.com/office/drawing/2014/main" id="{AEAE9D1B-E687-481F-A17C-57E1B1C75032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108" name="70 CuadroTexto">
          <a:extLst>
            <a:ext uri="{FF2B5EF4-FFF2-40B4-BE49-F238E27FC236}">
              <a16:creationId xmlns="" xmlns:a16="http://schemas.microsoft.com/office/drawing/2014/main" id="{78FBCD31-2FD5-40B6-AE22-F8DBA49B8B38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109" name="71 CuadroTexto">
          <a:extLst>
            <a:ext uri="{FF2B5EF4-FFF2-40B4-BE49-F238E27FC236}">
              <a16:creationId xmlns="" xmlns:a16="http://schemas.microsoft.com/office/drawing/2014/main" id="{44FFADC2-DB97-4AAE-ACF4-9AD482EA98D3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110" name="72 CuadroTexto">
          <a:extLst>
            <a:ext uri="{FF2B5EF4-FFF2-40B4-BE49-F238E27FC236}">
              <a16:creationId xmlns="" xmlns:a16="http://schemas.microsoft.com/office/drawing/2014/main" id="{03133D08-39DB-4948-A9C1-890C39038920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111" name="73 CuadroTexto">
          <a:extLst>
            <a:ext uri="{FF2B5EF4-FFF2-40B4-BE49-F238E27FC236}">
              <a16:creationId xmlns="" xmlns:a16="http://schemas.microsoft.com/office/drawing/2014/main" id="{B7ACF73D-5FC1-4A9B-97D8-224F9A619AF4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112" name="74 CuadroTexto">
          <a:extLst>
            <a:ext uri="{FF2B5EF4-FFF2-40B4-BE49-F238E27FC236}">
              <a16:creationId xmlns="" xmlns:a16="http://schemas.microsoft.com/office/drawing/2014/main" id="{88C09692-3DEA-4B23-A474-8C6F7EDEDFAB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137</xdr:row>
      <xdr:rowOff>0</xdr:rowOff>
    </xdr:from>
    <xdr:ext cx="184731" cy="264560"/>
    <xdr:sp macro="" textlink="">
      <xdr:nvSpPr>
        <xdr:cNvPr id="5113" name="75 CuadroTexto">
          <a:extLst>
            <a:ext uri="{FF2B5EF4-FFF2-40B4-BE49-F238E27FC236}">
              <a16:creationId xmlns="" xmlns:a16="http://schemas.microsoft.com/office/drawing/2014/main" id="{13C4543C-2C8E-4F56-9CB0-13C22B26F471}"/>
            </a:ext>
          </a:extLst>
        </xdr:cNvPr>
        <xdr:cNvSpPr txBox="1"/>
      </xdr:nvSpPr>
      <xdr:spPr>
        <a:xfrm>
          <a:off x="3164052" y="36928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73" name="2419 CuadroTexto">
          <a:extLst>
            <a:ext uri="{FF2B5EF4-FFF2-40B4-BE49-F238E27FC236}">
              <a16:creationId xmlns="" xmlns:a16="http://schemas.microsoft.com/office/drawing/2014/main" id="{D0CF4C45-A010-4EE9-B668-57613082143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74" name="2420 CuadroTexto">
          <a:extLst>
            <a:ext uri="{FF2B5EF4-FFF2-40B4-BE49-F238E27FC236}">
              <a16:creationId xmlns="" xmlns:a16="http://schemas.microsoft.com/office/drawing/2014/main" id="{F56FE52C-FF07-4020-9606-EBAC00DD2BC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75" name="2421 CuadroTexto">
          <a:extLst>
            <a:ext uri="{FF2B5EF4-FFF2-40B4-BE49-F238E27FC236}">
              <a16:creationId xmlns="" xmlns:a16="http://schemas.microsoft.com/office/drawing/2014/main" id="{AAB543BE-5B85-4606-AB82-91BA70C2A55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76" name="2422 CuadroTexto">
          <a:extLst>
            <a:ext uri="{FF2B5EF4-FFF2-40B4-BE49-F238E27FC236}">
              <a16:creationId xmlns="" xmlns:a16="http://schemas.microsoft.com/office/drawing/2014/main" id="{BAC9ABAC-839B-4B6D-9C48-B41FAE19D0D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77" name="2423 CuadroTexto">
          <a:extLst>
            <a:ext uri="{FF2B5EF4-FFF2-40B4-BE49-F238E27FC236}">
              <a16:creationId xmlns="" xmlns:a16="http://schemas.microsoft.com/office/drawing/2014/main" id="{4ABE38AA-DC85-4B6D-9B58-98D9DD9165E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78" name="2424 CuadroTexto">
          <a:extLst>
            <a:ext uri="{FF2B5EF4-FFF2-40B4-BE49-F238E27FC236}">
              <a16:creationId xmlns="" xmlns:a16="http://schemas.microsoft.com/office/drawing/2014/main" id="{156D1D49-9D2E-4070-B880-54D71DA2E4A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79" name="2425 CuadroTexto">
          <a:extLst>
            <a:ext uri="{FF2B5EF4-FFF2-40B4-BE49-F238E27FC236}">
              <a16:creationId xmlns="" xmlns:a16="http://schemas.microsoft.com/office/drawing/2014/main" id="{506A190C-121F-4715-A152-F2EFA88124F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80" name="2426 CuadroTexto">
          <a:extLst>
            <a:ext uri="{FF2B5EF4-FFF2-40B4-BE49-F238E27FC236}">
              <a16:creationId xmlns="" xmlns:a16="http://schemas.microsoft.com/office/drawing/2014/main" id="{45537480-5E1E-44C0-8903-BD54226F9BB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81" name="2427 CuadroTexto">
          <a:extLst>
            <a:ext uri="{FF2B5EF4-FFF2-40B4-BE49-F238E27FC236}">
              <a16:creationId xmlns="" xmlns:a16="http://schemas.microsoft.com/office/drawing/2014/main" id="{68713E69-F48F-42B5-8D03-75DDA30DA3E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82" name="2428 CuadroTexto">
          <a:extLst>
            <a:ext uri="{FF2B5EF4-FFF2-40B4-BE49-F238E27FC236}">
              <a16:creationId xmlns="" xmlns:a16="http://schemas.microsoft.com/office/drawing/2014/main" id="{698CA9B9-2944-4D51-A752-E8743BFB7AC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83" name="2429 CuadroTexto">
          <a:extLst>
            <a:ext uri="{FF2B5EF4-FFF2-40B4-BE49-F238E27FC236}">
              <a16:creationId xmlns="" xmlns:a16="http://schemas.microsoft.com/office/drawing/2014/main" id="{3835FEF4-3396-4E60-B9ED-221E1639F88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84" name="2430 CuadroTexto">
          <a:extLst>
            <a:ext uri="{FF2B5EF4-FFF2-40B4-BE49-F238E27FC236}">
              <a16:creationId xmlns="" xmlns:a16="http://schemas.microsoft.com/office/drawing/2014/main" id="{1A56B589-C4C1-4853-8962-C60F588060E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85" name="2431 CuadroTexto">
          <a:extLst>
            <a:ext uri="{FF2B5EF4-FFF2-40B4-BE49-F238E27FC236}">
              <a16:creationId xmlns="" xmlns:a16="http://schemas.microsoft.com/office/drawing/2014/main" id="{1326DA8E-2A18-4675-90EE-A95564E9408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86" name="2432 CuadroTexto">
          <a:extLst>
            <a:ext uri="{FF2B5EF4-FFF2-40B4-BE49-F238E27FC236}">
              <a16:creationId xmlns="" xmlns:a16="http://schemas.microsoft.com/office/drawing/2014/main" id="{48C8DE94-D4F5-44A7-BAEC-B2810759411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87" name="2433 CuadroTexto">
          <a:extLst>
            <a:ext uri="{FF2B5EF4-FFF2-40B4-BE49-F238E27FC236}">
              <a16:creationId xmlns="" xmlns:a16="http://schemas.microsoft.com/office/drawing/2014/main" id="{508D47B3-751A-476B-BFC4-95C60AB9E50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88" name="2434 CuadroTexto">
          <a:extLst>
            <a:ext uri="{FF2B5EF4-FFF2-40B4-BE49-F238E27FC236}">
              <a16:creationId xmlns="" xmlns:a16="http://schemas.microsoft.com/office/drawing/2014/main" id="{69A27B7D-C1B9-4DD5-94F2-280F2BD279C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89" name="2435 CuadroTexto">
          <a:extLst>
            <a:ext uri="{FF2B5EF4-FFF2-40B4-BE49-F238E27FC236}">
              <a16:creationId xmlns="" xmlns:a16="http://schemas.microsoft.com/office/drawing/2014/main" id="{649B8801-A9C6-4BDE-B80D-071D6913CCF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90" name="2436 CuadroTexto">
          <a:extLst>
            <a:ext uri="{FF2B5EF4-FFF2-40B4-BE49-F238E27FC236}">
              <a16:creationId xmlns="" xmlns:a16="http://schemas.microsoft.com/office/drawing/2014/main" id="{B9868D85-E522-40E8-87A4-9A6FE4DE12C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91" name="2437 CuadroTexto">
          <a:extLst>
            <a:ext uri="{FF2B5EF4-FFF2-40B4-BE49-F238E27FC236}">
              <a16:creationId xmlns="" xmlns:a16="http://schemas.microsoft.com/office/drawing/2014/main" id="{2C827C85-9C7A-4255-A1D9-3EF1E540913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92" name="2438 CuadroTexto">
          <a:extLst>
            <a:ext uri="{FF2B5EF4-FFF2-40B4-BE49-F238E27FC236}">
              <a16:creationId xmlns="" xmlns:a16="http://schemas.microsoft.com/office/drawing/2014/main" id="{925E812B-0001-4C9F-8293-E17B64E401E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93" name="2439 CuadroTexto">
          <a:extLst>
            <a:ext uri="{FF2B5EF4-FFF2-40B4-BE49-F238E27FC236}">
              <a16:creationId xmlns="" xmlns:a16="http://schemas.microsoft.com/office/drawing/2014/main" id="{A8542419-EE3A-4E16-BBED-61BBF968B07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94" name="2440 CuadroTexto">
          <a:extLst>
            <a:ext uri="{FF2B5EF4-FFF2-40B4-BE49-F238E27FC236}">
              <a16:creationId xmlns="" xmlns:a16="http://schemas.microsoft.com/office/drawing/2014/main" id="{CB8D4644-4842-4118-9BC1-4D186480FCA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95" name="2441 CuadroTexto">
          <a:extLst>
            <a:ext uri="{FF2B5EF4-FFF2-40B4-BE49-F238E27FC236}">
              <a16:creationId xmlns="" xmlns:a16="http://schemas.microsoft.com/office/drawing/2014/main" id="{4CC01666-7EB2-41AD-AED1-6A758146950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96" name="2442 CuadroTexto">
          <a:extLst>
            <a:ext uri="{FF2B5EF4-FFF2-40B4-BE49-F238E27FC236}">
              <a16:creationId xmlns="" xmlns:a16="http://schemas.microsoft.com/office/drawing/2014/main" id="{3498D7B7-D3BD-40B2-A157-900046FBE04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97" name="2443 CuadroTexto">
          <a:extLst>
            <a:ext uri="{FF2B5EF4-FFF2-40B4-BE49-F238E27FC236}">
              <a16:creationId xmlns="" xmlns:a16="http://schemas.microsoft.com/office/drawing/2014/main" id="{6A53EA3B-5081-42A2-B604-74DB4F79FBC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98" name="2444 CuadroTexto">
          <a:extLst>
            <a:ext uri="{FF2B5EF4-FFF2-40B4-BE49-F238E27FC236}">
              <a16:creationId xmlns="" xmlns:a16="http://schemas.microsoft.com/office/drawing/2014/main" id="{36387347-9676-42EA-AE96-633813238EB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799" name="2445 CuadroTexto">
          <a:extLst>
            <a:ext uri="{FF2B5EF4-FFF2-40B4-BE49-F238E27FC236}">
              <a16:creationId xmlns="" xmlns:a16="http://schemas.microsoft.com/office/drawing/2014/main" id="{5AF8B92D-8D96-41FA-94D6-1D59DD31B1F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00" name="2446 CuadroTexto">
          <a:extLst>
            <a:ext uri="{FF2B5EF4-FFF2-40B4-BE49-F238E27FC236}">
              <a16:creationId xmlns="" xmlns:a16="http://schemas.microsoft.com/office/drawing/2014/main" id="{CA239F9D-5523-422D-BC83-0C1E9DB34BF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01" name="2447 CuadroTexto">
          <a:extLst>
            <a:ext uri="{FF2B5EF4-FFF2-40B4-BE49-F238E27FC236}">
              <a16:creationId xmlns="" xmlns:a16="http://schemas.microsoft.com/office/drawing/2014/main" id="{DD8AEE88-4112-4D69-AD39-F02F0D31D84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02" name="2448 CuadroTexto">
          <a:extLst>
            <a:ext uri="{FF2B5EF4-FFF2-40B4-BE49-F238E27FC236}">
              <a16:creationId xmlns="" xmlns:a16="http://schemas.microsoft.com/office/drawing/2014/main" id="{95D26614-D1FB-4C98-9886-0DA4B75E03A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03" name="2449 CuadroTexto">
          <a:extLst>
            <a:ext uri="{FF2B5EF4-FFF2-40B4-BE49-F238E27FC236}">
              <a16:creationId xmlns="" xmlns:a16="http://schemas.microsoft.com/office/drawing/2014/main" id="{D5A7EF84-1AA7-40FA-9D6A-19D4C9AC6AA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04" name="2450 CuadroTexto">
          <a:extLst>
            <a:ext uri="{FF2B5EF4-FFF2-40B4-BE49-F238E27FC236}">
              <a16:creationId xmlns="" xmlns:a16="http://schemas.microsoft.com/office/drawing/2014/main" id="{0939E701-ABAA-4361-8A58-BA44529B5EE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05" name="2451 CuadroTexto">
          <a:extLst>
            <a:ext uri="{FF2B5EF4-FFF2-40B4-BE49-F238E27FC236}">
              <a16:creationId xmlns="" xmlns:a16="http://schemas.microsoft.com/office/drawing/2014/main" id="{1C8BCFA5-8EFE-4E19-82F2-D8F29F3B0E7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06" name="2452 CuadroTexto">
          <a:extLst>
            <a:ext uri="{FF2B5EF4-FFF2-40B4-BE49-F238E27FC236}">
              <a16:creationId xmlns="" xmlns:a16="http://schemas.microsoft.com/office/drawing/2014/main" id="{628379F1-D761-4992-8DDA-484CE4DD039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07" name="2453 CuadroTexto">
          <a:extLst>
            <a:ext uri="{FF2B5EF4-FFF2-40B4-BE49-F238E27FC236}">
              <a16:creationId xmlns="" xmlns:a16="http://schemas.microsoft.com/office/drawing/2014/main" id="{48399B47-9DB5-4BCF-BA22-9AF7ED06805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08" name="2454 CuadroTexto">
          <a:extLst>
            <a:ext uri="{FF2B5EF4-FFF2-40B4-BE49-F238E27FC236}">
              <a16:creationId xmlns="" xmlns:a16="http://schemas.microsoft.com/office/drawing/2014/main" id="{A9FC9E54-CF29-4D69-AB2B-C2E8621C508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09" name="2455 CuadroTexto">
          <a:extLst>
            <a:ext uri="{FF2B5EF4-FFF2-40B4-BE49-F238E27FC236}">
              <a16:creationId xmlns="" xmlns:a16="http://schemas.microsoft.com/office/drawing/2014/main" id="{4BE47CC8-F4E3-4DF7-A9C3-43C2B0623A6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10" name="2456 CuadroTexto">
          <a:extLst>
            <a:ext uri="{FF2B5EF4-FFF2-40B4-BE49-F238E27FC236}">
              <a16:creationId xmlns="" xmlns:a16="http://schemas.microsoft.com/office/drawing/2014/main" id="{4C6F9D0D-3DFF-4E05-836E-96E679E12DA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11" name="2457 CuadroTexto">
          <a:extLst>
            <a:ext uri="{FF2B5EF4-FFF2-40B4-BE49-F238E27FC236}">
              <a16:creationId xmlns="" xmlns:a16="http://schemas.microsoft.com/office/drawing/2014/main" id="{FC9C581F-BD78-4C13-A11E-E91B7A856AD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12" name="2458 CuadroTexto">
          <a:extLst>
            <a:ext uri="{FF2B5EF4-FFF2-40B4-BE49-F238E27FC236}">
              <a16:creationId xmlns="" xmlns:a16="http://schemas.microsoft.com/office/drawing/2014/main" id="{1F10E7CC-B001-4EFD-BEAE-7A3CE856A26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13" name="2459 CuadroTexto">
          <a:extLst>
            <a:ext uri="{FF2B5EF4-FFF2-40B4-BE49-F238E27FC236}">
              <a16:creationId xmlns="" xmlns:a16="http://schemas.microsoft.com/office/drawing/2014/main" id="{3D138AC5-3BA2-47DE-B9B4-89A2DA9D4DA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14" name="2460 CuadroTexto">
          <a:extLst>
            <a:ext uri="{FF2B5EF4-FFF2-40B4-BE49-F238E27FC236}">
              <a16:creationId xmlns="" xmlns:a16="http://schemas.microsoft.com/office/drawing/2014/main" id="{AE1524D4-27EB-4177-A73D-69376F03D19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15" name="2461 CuadroTexto">
          <a:extLst>
            <a:ext uri="{FF2B5EF4-FFF2-40B4-BE49-F238E27FC236}">
              <a16:creationId xmlns="" xmlns:a16="http://schemas.microsoft.com/office/drawing/2014/main" id="{13070126-90FE-4F9F-92C7-00D533ECCB9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16" name="2462 CuadroTexto">
          <a:extLst>
            <a:ext uri="{FF2B5EF4-FFF2-40B4-BE49-F238E27FC236}">
              <a16:creationId xmlns="" xmlns:a16="http://schemas.microsoft.com/office/drawing/2014/main" id="{3E3FA2AC-C458-491A-A718-8F391B951E8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17" name="2463 CuadroTexto">
          <a:extLst>
            <a:ext uri="{FF2B5EF4-FFF2-40B4-BE49-F238E27FC236}">
              <a16:creationId xmlns="" xmlns:a16="http://schemas.microsoft.com/office/drawing/2014/main" id="{E204D687-F92B-4D4F-A894-7744AFAE9BD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18" name="2464 CuadroTexto">
          <a:extLst>
            <a:ext uri="{FF2B5EF4-FFF2-40B4-BE49-F238E27FC236}">
              <a16:creationId xmlns="" xmlns:a16="http://schemas.microsoft.com/office/drawing/2014/main" id="{CD691351-035B-4677-86D4-26ECD1B86AD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19" name="2465 CuadroTexto">
          <a:extLst>
            <a:ext uri="{FF2B5EF4-FFF2-40B4-BE49-F238E27FC236}">
              <a16:creationId xmlns="" xmlns:a16="http://schemas.microsoft.com/office/drawing/2014/main" id="{839DE0DE-EF62-4045-A1D7-EFC69FBF189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20" name="2466 CuadroTexto">
          <a:extLst>
            <a:ext uri="{FF2B5EF4-FFF2-40B4-BE49-F238E27FC236}">
              <a16:creationId xmlns="" xmlns:a16="http://schemas.microsoft.com/office/drawing/2014/main" id="{8C2C235A-15A5-411F-B2AB-05BE8EB5903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21" name="2467 CuadroTexto">
          <a:extLst>
            <a:ext uri="{FF2B5EF4-FFF2-40B4-BE49-F238E27FC236}">
              <a16:creationId xmlns="" xmlns:a16="http://schemas.microsoft.com/office/drawing/2014/main" id="{8A288D51-90DD-4392-866F-51F6134A2A9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22" name="2468 CuadroTexto">
          <a:extLst>
            <a:ext uri="{FF2B5EF4-FFF2-40B4-BE49-F238E27FC236}">
              <a16:creationId xmlns="" xmlns:a16="http://schemas.microsoft.com/office/drawing/2014/main" id="{D31BCF62-3692-4D66-A61B-F646BCF84E2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23" name="2469 CuadroTexto">
          <a:extLst>
            <a:ext uri="{FF2B5EF4-FFF2-40B4-BE49-F238E27FC236}">
              <a16:creationId xmlns="" xmlns:a16="http://schemas.microsoft.com/office/drawing/2014/main" id="{B1000F7D-9FBB-40B8-97B8-5086362BC3B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24" name="2470 CuadroTexto">
          <a:extLst>
            <a:ext uri="{FF2B5EF4-FFF2-40B4-BE49-F238E27FC236}">
              <a16:creationId xmlns="" xmlns:a16="http://schemas.microsoft.com/office/drawing/2014/main" id="{1E6376E6-6F55-4C79-8CEB-8843C300FD5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25" name="2471 CuadroTexto">
          <a:extLst>
            <a:ext uri="{FF2B5EF4-FFF2-40B4-BE49-F238E27FC236}">
              <a16:creationId xmlns="" xmlns:a16="http://schemas.microsoft.com/office/drawing/2014/main" id="{E40A4EE1-ECBC-4E2C-A88D-B60996F53BD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26" name="2472 CuadroTexto">
          <a:extLst>
            <a:ext uri="{FF2B5EF4-FFF2-40B4-BE49-F238E27FC236}">
              <a16:creationId xmlns="" xmlns:a16="http://schemas.microsoft.com/office/drawing/2014/main" id="{4E300336-514A-49FA-95C6-51678127664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27" name="2473 CuadroTexto">
          <a:extLst>
            <a:ext uri="{FF2B5EF4-FFF2-40B4-BE49-F238E27FC236}">
              <a16:creationId xmlns="" xmlns:a16="http://schemas.microsoft.com/office/drawing/2014/main" id="{596BD7CC-828F-4D0F-B8A7-49BB21DB362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28" name="2474 CuadroTexto">
          <a:extLst>
            <a:ext uri="{FF2B5EF4-FFF2-40B4-BE49-F238E27FC236}">
              <a16:creationId xmlns="" xmlns:a16="http://schemas.microsoft.com/office/drawing/2014/main" id="{1B23E239-2A8D-44A2-A4C2-700E73463FD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29" name="2475 CuadroTexto">
          <a:extLst>
            <a:ext uri="{FF2B5EF4-FFF2-40B4-BE49-F238E27FC236}">
              <a16:creationId xmlns="" xmlns:a16="http://schemas.microsoft.com/office/drawing/2014/main" id="{2C074F6C-52F8-406B-9E04-8BE0A82E326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30" name="2476 CuadroTexto">
          <a:extLst>
            <a:ext uri="{FF2B5EF4-FFF2-40B4-BE49-F238E27FC236}">
              <a16:creationId xmlns="" xmlns:a16="http://schemas.microsoft.com/office/drawing/2014/main" id="{4F517F46-B9B6-4671-84B8-38A8903F4B1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31" name="2477 CuadroTexto">
          <a:extLst>
            <a:ext uri="{FF2B5EF4-FFF2-40B4-BE49-F238E27FC236}">
              <a16:creationId xmlns="" xmlns:a16="http://schemas.microsoft.com/office/drawing/2014/main" id="{F3802727-F487-408E-ADC6-AFCAD6624E1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32" name="2478 CuadroTexto">
          <a:extLst>
            <a:ext uri="{FF2B5EF4-FFF2-40B4-BE49-F238E27FC236}">
              <a16:creationId xmlns="" xmlns:a16="http://schemas.microsoft.com/office/drawing/2014/main" id="{7AEC5EDA-4D3C-428B-B1FE-BF78C682F7F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33" name="2479 CuadroTexto">
          <a:extLst>
            <a:ext uri="{FF2B5EF4-FFF2-40B4-BE49-F238E27FC236}">
              <a16:creationId xmlns="" xmlns:a16="http://schemas.microsoft.com/office/drawing/2014/main" id="{41401342-ACA3-4F08-8F86-319D3715A1A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34" name="2480 CuadroTexto">
          <a:extLst>
            <a:ext uri="{FF2B5EF4-FFF2-40B4-BE49-F238E27FC236}">
              <a16:creationId xmlns="" xmlns:a16="http://schemas.microsoft.com/office/drawing/2014/main" id="{A9514BEC-6396-4562-997C-CEB5E3578E7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35" name="2481 CuadroTexto">
          <a:extLst>
            <a:ext uri="{FF2B5EF4-FFF2-40B4-BE49-F238E27FC236}">
              <a16:creationId xmlns="" xmlns:a16="http://schemas.microsoft.com/office/drawing/2014/main" id="{20360508-D5E3-49A0-8156-46C84A8DEF6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36" name="2482 CuadroTexto">
          <a:extLst>
            <a:ext uri="{FF2B5EF4-FFF2-40B4-BE49-F238E27FC236}">
              <a16:creationId xmlns="" xmlns:a16="http://schemas.microsoft.com/office/drawing/2014/main" id="{529C3B2F-4362-421B-B2C5-622CD20C7B1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37" name="2483 CuadroTexto">
          <a:extLst>
            <a:ext uri="{FF2B5EF4-FFF2-40B4-BE49-F238E27FC236}">
              <a16:creationId xmlns="" xmlns:a16="http://schemas.microsoft.com/office/drawing/2014/main" id="{5A927CC6-1B98-4ECF-9139-F77B72A6CE7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38" name="2484 CuadroTexto">
          <a:extLst>
            <a:ext uri="{FF2B5EF4-FFF2-40B4-BE49-F238E27FC236}">
              <a16:creationId xmlns="" xmlns:a16="http://schemas.microsoft.com/office/drawing/2014/main" id="{3AD891F3-97E5-42FF-AFAA-DB517502536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39" name="2485 CuadroTexto">
          <a:extLst>
            <a:ext uri="{FF2B5EF4-FFF2-40B4-BE49-F238E27FC236}">
              <a16:creationId xmlns="" xmlns:a16="http://schemas.microsoft.com/office/drawing/2014/main" id="{6D7CF8AC-B0BB-4EF6-9340-E86B54E8035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40" name="2486 CuadroTexto">
          <a:extLst>
            <a:ext uri="{FF2B5EF4-FFF2-40B4-BE49-F238E27FC236}">
              <a16:creationId xmlns="" xmlns:a16="http://schemas.microsoft.com/office/drawing/2014/main" id="{23B3E0AC-C681-47DE-B7B0-E5D7B0BE461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41" name="2487 CuadroTexto">
          <a:extLst>
            <a:ext uri="{FF2B5EF4-FFF2-40B4-BE49-F238E27FC236}">
              <a16:creationId xmlns="" xmlns:a16="http://schemas.microsoft.com/office/drawing/2014/main" id="{148A08D6-494C-4DB2-BBA8-7F7A17C3699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42" name="2488 CuadroTexto">
          <a:extLst>
            <a:ext uri="{FF2B5EF4-FFF2-40B4-BE49-F238E27FC236}">
              <a16:creationId xmlns="" xmlns:a16="http://schemas.microsoft.com/office/drawing/2014/main" id="{EC183670-84DD-420B-B540-C7CB857B4C7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43" name="2489 CuadroTexto">
          <a:extLst>
            <a:ext uri="{FF2B5EF4-FFF2-40B4-BE49-F238E27FC236}">
              <a16:creationId xmlns="" xmlns:a16="http://schemas.microsoft.com/office/drawing/2014/main" id="{427CFFEA-455D-486D-A602-4A0A312B3E8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44" name="2490 CuadroTexto">
          <a:extLst>
            <a:ext uri="{FF2B5EF4-FFF2-40B4-BE49-F238E27FC236}">
              <a16:creationId xmlns="" xmlns:a16="http://schemas.microsoft.com/office/drawing/2014/main" id="{91ECA4C0-FBB4-4805-A2D0-6CF88A7EB93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45" name="2491 CuadroTexto">
          <a:extLst>
            <a:ext uri="{FF2B5EF4-FFF2-40B4-BE49-F238E27FC236}">
              <a16:creationId xmlns="" xmlns:a16="http://schemas.microsoft.com/office/drawing/2014/main" id="{FEDBEB6B-D843-427A-A698-17268015340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46" name="2492 CuadroTexto">
          <a:extLst>
            <a:ext uri="{FF2B5EF4-FFF2-40B4-BE49-F238E27FC236}">
              <a16:creationId xmlns="" xmlns:a16="http://schemas.microsoft.com/office/drawing/2014/main" id="{21158239-A57F-4519-8611-D0B04033096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47" name="2493 CuadroTexto">
          <a:extLst>
            <a:ext uri="{FF2B5EF4-FFF2-40B4-BE49-F238E27FC236}">
              <a16:creationId xmlns="" xmlns:a16="http://schemas.microsoft.com/office/drawing/2014/main" id="{3680DEFF-2E39-478E-B48D-F2FD6B4315B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48" name="2494 CuadroTexto">
          <a:extLst>
            <a:ext uri="{FF2B5EF4-FFF2-40B4-BE49-F238E27FC236}">
              <a16:creationId xmlns="" xmlns:a16="http://schemas.microsoft.com/office/drawing/2014/main" id="{21941535-C5A6-40E4-9D24-0908DF301DD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49" name="2495 CuadroTexto">
          <a:extLst>
            <a:ext uri="{FF2B5EF4-FFF2-40B4-BE49-F238E27FC236}">
              <a16:creationId xmlns="" xmlns:a16="http://schemas.microsoft.com/office/drawing/2014/main" id="{264C17E3-0D98-452B-9236-331CC414458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50" name="2496 CuadroTexto">
          <a:extLst>
            <a:ext uri="{FF2B5EF4-FFF2-40B4-BE49-F238E27FC236}">
              <a16:creationId xmlns="" xmlns:a16="http://schemas.microsoft.com/office/drawing/2014/main" id="{4C1B4535-EC9E-418E-98E3-8BBAF4069AE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51" name="2497 CuadroTexto">
          <a:extLst>
            <a:ext uri="{FF2B5EF4-FFF2-40B4-BE49-F238E27FC236}">
              <a16:creationId xmlns="" xmlns:a16="http://schemas.microsoft.com/office/drawing/2014/main" id="{98D41F7D-3BE3-4D8F-B8A3-9B13A19E5B1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52" name="2498 CuadroTexto">
          <a:extLst>
            <a:ext uri="{FF2B5EF4-FFF2-40B4-BE49-F238E27FC236}">
              <a16:creationId xmlns="" xmlns:a16="http://schemas.microsoft.com/office/drawing/2014/main" id="{D32125FD-1C15-419F-A52C-CBE29B50896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53" name="2499 CuadroTexto">
          <a:extLst>
            <a:ext uri="{FF2B5EF4-FFF2-40B4-BE49-F238E27FC236}">
              <a16:creationId xmlns="" xmlns:a16="http://schemas.microsoft.com/office/drawing/2014/main" id="{8A3A8635-987F-4084-8F08-20E213A95AA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54" name="2500 CuadroTexto">
          <a:extLst>
            <a:ext uri="{FF2B5EF4-FFF2-40B4-BE49-F238E27FC236}">
              <a16:creationId xmlns="" xmlns:a16="http://schemas.microsoft.com/office/drawing/2014/main" id="{BBF2500F-2A8F-454B-83AB-3041E432DA5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55" name="2501 CuadroTexto">
          <a:extLst>
            <a:ext uri="{FF2B5EF4-FFF2-40B4-BE49-F238E27FC236}">
              <a16:creationId xmlns="" xmlns:a16="http://schemas.microsoft.com/office/drawing/2014/main" id="{7268C879-A248-4218-AE24-75022A22AED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56" name="2502 CuadroTexto">
          <a:extLst>
            <a:ext uri="{FF2B5EF4-FFF2-40B4-BE49-F238E27FC236}">
              <a16:creationId xmlns="" xmlns:a16="http://schemas.microsoft.com/office/drawing/2014/main" id="{B811E2C0-E5FA-4FA0-A111-2B5F7530E62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57" name="2503 CuadroTexto">
          <a:extLst>
            <a:ext uri="{FF2B5EF4-FFF2-40B4-BE49-F238E27FC236}">
              <a16:creationId xmlns="" xmlns:a16="http://schemas.microsoft.com/office/drawing/2014/main" id="{4D79FE0B-05AA-4F56-92E1-FFF1922B31E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58" name="2504 CuadroTexto">
          <a:extLst>
            <a:ext uri="{FF2B5EF4-FFF2-40B4-BE49-F238E27FC236}">
              <a16:creationId xmlns="" xmlns:a16="http://schemas.microsoft.com/office/drawing/2014/main" id="{1BD4A211-5A44-481D-BF77-4767DF34E68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59" name="2505 CuadroTexto">
          <a:extLst>
            <a:ext uri="{FF2B5EF4-FFF2-40B4-BE49-F238E27FC236}">
              <a16:creationId xmlns="" xmlns:a16="http://schemas.microsoft.com/office/drawing/2014/main" id="{43647F26-70B6-43A1-8CBF-A5F23C81456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60" name="2506 CuadroTexto">
          <a:extLst>
            <a:ext uri="{FF2B5EF4-FFF2-40B4-BE49-F238E27FC236}">
              <a16:creationId xmlns="" xmlns:a16="http://schemas.microsoft.com/office/drawing/2014/main" id="{0ED1FF7E-7CDF-4546-970B-C7D7E7C5BB7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61" name="2507 CuadroTexto">
          <a:extLst>
            <a:ext uri="{FF2B5EF4-FFF2-40B4-BE49-F238E27FC236}">
              <a16:creationId xmlns="" xmlns:a16="http://schemas.microsoft.com/office/drawing/2014/main" id="{969145DE-7304-4139-8A0E-8665E61E635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62" name="2508 CuadroTexto">
          <a:extLst>
            <a:ext uri="{FF2B5EF4-FFF2-40B4-BE49-F238E27FC236}">
              <a16:creationId xmlns="" xmlns:a16="http://schemas.microsoft.com/office/drawing/2014/main" id="{BE9CF979-DA56-407E-9214-EF862C18441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63" name="2509 CuadroTexto">
          <a:extLst>
            <a:ext uri="{FF2B5EF4-FFF2-40B4-BE49-F238E27FC236}">
              <a16:creationId xmlns="" xmlns:a16="http://schemas.microsoft.com/office/drawing/2014/main" id="{B5E61D8D-3A1A-4A7A-BD6D-C1A2EF6B8C1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64" name="2510 CuadroTexto">
          <a:extLst>
            <a:ext uri="{FF2B5EF4-FFF2-40B4-BE49-F238E27FC236}">
              <a16:creationId xmlns="" xmlns:a16="http://schemas.microsoft.com/office/drawing/2014/main" id="{2730C807-55A4-4447-9F1E-5BF0C43CEC2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65" name="2511 CuadroTexto">
          <a:extLst>
            <a:ext uri="{FF2B5EF4-FFF2-40B4-BE49-F238E27FC236}">
              <a16:creationId xmlns="" xmlns:a16="http://schemas.microsoft.com/office/drawing/2014/main" id="{05F64CB6-29F0-4967-965A-EBF3B40514F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66" name="2512 CuadroTexto">
          <a:extLst>
            <a:ext uri="{FF2B5EF4-FFF2-40B4-BE49-F238E27FC236}">
              <a16:creationId xmlns="" xmlns:a16="http://schemas.microsoft.com/office/drawing/2014/main" id="{90338B1C-92EF-4EC6-96E8-A561167211C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67" name="2513 CuadroTexto">
          <a:extLst>
            <a:ext uri="{FF2B5EF4-FFF2-40B4-BE49-F238E27FC236}">
              <a16:creationId xmlns="" xmlns:a16="http://schemas.microsoft.com/office/drawing/2014/main" id="{4838C16A-A770-4861-9A85-0A1BE16504F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68" name="2514 CuadroTexto">
          <a:extLst>
            <a:ext uri="{FF2B5EF4-FFF2-40B4-BE49-F238E27FC236}">
              <a16:creationId xmlns="" xmlns:a16="http://schemas.microsoft.com/office/drawing/2014/main" id="{EC8F85AA-41F5-423D-ADB7-08670B2BA60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69" name="2515 CuadroTexto">
          <a:extLst>
            <a:ext uri="{FF2B5EF4-FFF2-40B4-BE49-F238E27FC236}">
              <a16:creationId xmlns="" xmlns:a16="http://schemas.microsoft.com/office/drawing/2014/main" id="{554D3DD7-2CE7-4A02-9D69-2FD4C50C877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70" name="2516 CuadroTexto">
          <a:extLst>
            <a:ext uri="{FF2B5EF4-FFF2-40B4-BE49-F238E27FC236}">
              <a16:creationId xmlns="" xmlns:a16="http://schemas.microsoft.com/office/drawing/2014/main" id="{B671E179-FA06-4492-8254-7E1F94CD0C8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71" name="2517 CuadroTexto">
          <a:extLst>
            <a:ext uri="{FF2B5EF4-FFF2-40B4-BE49-F238E27FC236}">
              <a16:creationId xmlns="" xmlns:a16="http://schemas.microsoft.com/office/drawing/2014/main" id="{01F5306D-3086-4C74-B86F-152CF38B6EF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72" name="2518 CuadroTexto">
          <a:extLst>
            <a:ext uri="{FF2B5EF4-FFF2-40B4-BE49-F238E27FC236}">
              <a16:creationId xmlns="" xmlns:a16="http://schemas.microsoft.com/office/drawing/2014/main" id="{71796003-AE5C-4FDF-82AC-AAB345833CE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73" name="2519 CuadroTexto">
          <a:extLst>
            <a:ext uri="{FF2B5EF4-FFF2-40B4-BE49-F238E27FC236}">
              <a16:creationId xmlns="" xmlns:a16="http://schemas.microsoft.com/office/drawing/2014/main" id="{FBB9F929-DBF9-4C57-B4A2-C8E9A239D8A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74" name="2520 CuadroTexto">
          <a:extLst>
            <a:ext uri="{FF2B5EF4-FFF2-40B4-BE49-F238E27FC236}">
              <a16:creationId xmlns="" xmlns:a16="http://schemas.microsoft.com/office/drawing/2014/main" id="{C4EFCA65-3718-4508-B95E-9AA3D790DFC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75" name="2521 CuadroTexto">
          <a:extLst>
            <a:ext uri="{FF2B5EF4-FFF2-40B4-BE49-F238E27FC236}">
              <a16:creationId xmlns="" xmlns:a16="http://schemas.microsoft.com/office/drawing/2014/main" id="{900D4CB0-BDB2-411F-9351-E967B516953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76" name="2522 CuadroTexto">
          <a:extLst>
            <a:ext uri="{FF2B5EF4-FFF2-40B4-BE49-F238E27FC236}">
              <a16:creationId xmlns="" xmlns:a16="http://schemas.microsoft.com/office/drawing/2014/main" id="{1EDC4909-62F4-4CA3-AD6E-CDF44C2FA59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77" name="2523 CuadroTexto">
          <a:extLst>
            <a:ext uri="{FF2B5EF4-FFF2-40B4-BE49-F238E27FC236}">
              <a16:creationId xmlns="" xmlns:a16="http://schemas.microsoft.com/office/drawing/2014/main" id="{3EEDEC23-47BC-44F7-AD58-EE07C777909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78" name="2524 CuadroTexto">
          <a:extLst>
            <a:ext uri="{FF2B5EF4-FFF2-40B4-BE49-F238E27FC236}">
              <a16:creationId xmlns="" xmlns:a16="http://schemas.microsoft.com/office/drawing/2014/main" id="{019C1435-1EA4-4521-9975-9D72D369031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79" name="2525 CuadroTexto">
          <a:extLst>
            <a:ext uri="{FF2B5EF4-FFF2-40B4-BE49-F238E27FC236}">
              <a16:creationId xmlns="" xmlns:a16="http://schemas.microsoft.com/office/drawing/2014/main" id="{2773CA76-1457-43FA-846D-D08DA013EAD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80" name="2526 CuadroTexto">
          <a:extLst>
            <a:ext uri="{FF2B5EF4-FFF2-40B4-BE49-F238E27FC236}">
              <a16:creationId xmlns="" xmlns:a16="http://schemas.microsoft.com/office/drawing/2014/main" id="{6D6E5F13-734F-4C83-ACCD-8D60AC5988C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81" name="2527 CuadroTexto">
          <a:extLst>
            <a:ext uri="{FF2B5EF4-FFF2-40B4-BE49-F238E27FC236}">
              <a16:creationId xmlns="" xmlns:a16="http://schemas.microsoft.com/office/drawing/2014/main" id="{C6EACD3E-2C8D-4F40-96A2-D02B98FCE98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82" name="2528 CuadroTexto">
          <a:extLst>
            <a:ext uri="{FF2B5EF4-FFF2-40B4-BE49-F238E27FC236}">
              <a16:creationId xmlns="" xmlns:a16="http://schemas.microsoft.com/office/drawing/2014/main" id="{D8C726A6-2BDC-4EF9-873E-9FEE85089B4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83" name="2529 CuadroTexto">
          <a:extLst>
            <a:ext uri="{FF2B5EF4-FFF2-40B4-BE49-F238E27FC236}">
              <a16:creationId xmlns="" xmlns:a16="http://schemas.microsoft.com/office/drawing/2014/main" id="{CAA068EC-164A-4B42-8CCE-2E5352A2D25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84" name="2530 CuadroTexto">
          <a:extLst>
            <a:ext uri="{FF2B5EF4-FFF2-40B4-BE49-F238E27FC236}">
              <a16:creationId xmlns="" xmlns:a16="http://schemas.microsoft.com/office/drawing/2014/main" id="{0684D3D3-20F4-4FF1-88E2-24548066F05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85" name="2531 CuadroTexto">
          <a:extLst>
            <a:ext uri="{FF2B5EF4-FFF2-40B4-BE49-F238E27FC236}">
              <a16:creationId xmlns="" xmlns:a16="http://schemas.microsoft.com/office/drawing/2014/main" id="{7AF172D8-B28D-456A-9905-62549893054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86" name="2532 CuadroTexto">
          <a:extLst>
            <a:ext uri="{FF2B5EF4-FFF2-40B4-BE49-F238E27FC236}">
              <a16:creationId xmlns="" xmlns:a16="http://schemas.microsoft.com/office/drawing/2014/main" id="{67D8FBA1-FC5C-4148-8B50-E927C376FFE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87" name="2533 CuadroTexto">
          <a:extLst>
            <a:ext uri="{FF2B5EF4-FFF2-40B4-BE49-F238E27FC236}">
              <a16:creationId xmlns="" xmlns:a16="http://schemas.microsoft.com/office/drawing/2014/main" id="{AFD8B494-0E94-479F-9ECD-704D46C0B53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88" name="2534 CuadroTexto">
          <a:extLst>
            <a:ext uri="{FF2B5EF4-FFF2-40B4-BE49-F238E27FC236}">
              <a16:creationId xmlns="" xmlns:a16="http://schemas.microsoft.com/office/drawing/2014/main" id="{2D52AA2E-8347-43B1-A810-F0038613DE1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89" name="2535 CuadroTexto">
          <a:extLst>
            <a:ext uri="{FF2B5EF4-FFF2-40B4-BE49-F238E27FC236}">
              <a16:creationId xmlns="" xmlns:a16="http://schemas.microsoft.com/office/drawing/2014/main" id="{A59AC32D-6836-4526-AED1-F981C0D70B8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90" name="2536 CuadroTexto">
          <a:extLst>
            <a:ext uri="{FF2B5EF4-FFF2-40B4-BE49-F238E27FC236}">
              <a16:creationId xmlns="" xmlns:a16="http://schemas.microsoft.com/office/drawing/2014/main" id="{E79BE0A4-9D90-4C79-AA04-96F6B6A57E0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91" name="2537 CuadroTexto">
          <a:extLst>
            <a:ext uri="{FF2B5EF4-FFF2-40B4-BE49-F238E27FC236}">
              <a16:creationId xmlns="" xmlns:a16="http://schemas.microsoft.com/office/drawing/2014/main" id="{D6C0283A-B58D-4D4F-9207-E31E9D55894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92" name="2538 CuadroTexto">
          <a:extLst>
            <a:ext uri="{FF2B5EF4-FFF2-40B4-BE49-F238E27FC236}">
              <a16:creationId xmlns="" xmlns:a16="http://schemas.microsoft.com/office/drawing/2014/main" id="{81A7E52A-4ECC-41F9-96FC-6CF502F84B2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93" name="2539 CuadroTexto">
          <a:extLst>
            <a:ext uri="{FF2B5EF4-FFF2-40B4-BE49-F238E27FC236}">
              <a16:creationId xmlns="" xmlns:a16="http://schemas.microsoft.com/office/drawing/2014/main" id="{545994BB-AF10-4843-B66A-91E50271143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94" name="2540 CuadroTexto">
          <a:extLst>
            <a:ext uri="{FF2B5EF4-FFF2-40B4-BE49-F238E27FC236}">
              <a16:creationId xmlns="" xmlns:a16="http://schemas.microsoft.com/office/drawing/2014/main" id="{B7667F30-69B0-4CD3-9F34-FB3A0F23275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95" name="2541 CuadroTexto">
          <a:extLst>
            <a:ext uri="{FF2B5EF4-FFF2-40B4-BE49-F238E27FC236}">
              <a16:creationId xmlns="" xmlns:a16="http://schemas.microsoft.com/office/drawing/2014/main" id="{E5A9FBF5-7A8F-4FDA-9F02-EFA9E9BFCA2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96" name="2542 CuadroTexto">
          <a:extLst>
            <a:ext uri="{FF2B5EF4-FFF2-40B4-BE49-F238E27FC236}">
              <a16:creationId xmlns="" xmlns:a16="http://schemas.microsoft.com/office/drawing/2014/main" id="{62495F0C-669D-474E-8F2F-46524EA988E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97" name="2543 CuadroTexto">
          <a:extLst>
            <a:ext uri="{FF2B5EF4-FFF2-40B4-BE49-F238E27FC236}">
              <a16:creationId xmlns="" xmlns:a16="http://schemas.microsoft.com/office/drawing/2014/main" id="{629DDD70-366E-4442-BBE7-8747D18C037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98" name="2544 CuadroTexto">
          <a:extLst>
            <a:ext uri="{FF2B5EF4-FFF2-40B4-BE49-F238E27FC236}">
              <a16:creationId xmlns="" xmlns:a16="http://schemas.microsoft.com/office/drawing/2014/main" id="{59212F07-5885-4F0D-B090-745FEABAA7F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899" name="2545 CuadroTexto">
          <a:extLst>
            <a:ext uri="{FF2B5EF4-FFF2-40B4-BE49-F238E27FC236}">
              <a16:creationId xmlns="" xmlns:a16="http://schemas.microsoft.com/office/drawing/2014/main" id="{43A40AE7-A37B-4340-92DA-DA1BA45136B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00" name="2546 CuadroTexto">
          <a:extLst>
            <a:ext uri="{FF2B5EF4-FFF2-40B4-BE49-F238E27FC236}">
              <a16:creationId xmlns="" xmlns:a16="http://schemas.microsoft.com/office/drawing/2014/main" id="{DB596CBD-AB89-4253-AEB9-E3375354659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01" name="2547 CuadroTexto">
          <a:extLst>
            <a:ext uri="{FF2B5EF4-FFF2-40B4-BE49-F238E27FC236}">
              <a16:creationId xmlns="" xmlns:a16="http://schemas.microsoft.com/office/drawing/2014/main" id="{B9AD41ED-22BA-41C7-930C-EF171AC1E9C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02" name="2548 CuadroTexto">
          <a:extLst>
            <a:ext uri="{FF2B5EF4-FFF2-40B4-BE49-F238E27FC236}">
              <a16:creationId xmlns="" xmlns:a16="http://schemas.microsoft.com/office/drawing/2014/main" id="{5D119644-C34A-4CA9-8093-9A432D5B53D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03" name="2549 CuadroTexto">
          <a:extLst>
            <a:ext uri="{FF2B5EF4-FFF2-40B4-BE49-F238E27FC236}">
              <a16:creationId xmlns="" xmlns:a16="http://schemas.microsoft.com/office/drawing/2014/main" id="{889E9BF6-5B3E-48E3-94D5-E618D3C904E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04" name="2550 CuadroTexto">
          <a:extLst>
            <a:ext uri="{FF2B5EF4-FFF2-40B4-BE49-F238E27FC236}">
              <a16:creationId xmlns="" xmlns:a16="http://schemas.microsoft.com/office/drawing/2014/main" id="{0820B415-3DCB-4CF0-A817-5C8F021257A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05" name="2551 CuadroTexto">
          <a:extLst>
            <a:ext uri="{FF2B5EF4-FFF2-40B4-BE49-F238E27FC236}">
              <a16:creationId xmlns="" xmlns:a16="http://schemas.microsoft.com/office/drawing/2014/main" id="{64AB8DE1-B9AD-4FE2-82F5-02C8F56380A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06" name="2552 CuadroTexto">
          <a:extLst>
            <a:ext uri="{FF2B5EF4-FFF2-40B4-BE49-F238E27FC236}">
              <a16:creationId xmlns="" xmlns:a16="http://schemas.microsoft.com/office/drawing/2014/main" id="{7943ABB0-DDDF-4399-BBBD-C237188654F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07" name="2553 CuadroTexto">
          <a:extLst>
            <a:ext uri="{FF2B5EF4-FFF2-40B4-BE49-F238E27FC236}">
              <a16:creationId xmlns="" xmlns:a16="http://schemas.microsoft.com/office/drawing/2014/main" id="{D1815922-3C50-433D-ADCB-25235E87408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08" name="2554 CuadroTexto">
          <a:extLst>
            <a:ext uri="{FF2B5EF4-FFF2-40B4-BE49-F238E27FC236}">
              <a16:creationId xmlns="" xmlns:a16="http://schemas.microsoft.com/office/drawing/2014/main" id="{78BA3CF3-060C-4299-BCA6-3B756860B47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09" name="2555 CuadroTexto">
          <a:extLst>
            <a:ext uri="{FF2B5EF4-FFF2-40B4-BE49-F238E27FC236}">
              <a16:creationId xmlns="" xmlns:a16="http://schemas.microsoft.com/office/drawing/2014/main" id="{AFE4A97E-03E4-4414-BE77-0D1D20BE545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10" name="2556 CuadroTexto">
          <a:extLst>
            <a:ext uri="{FF2B5EF4-FFF2-40B4-BE49-F238E27FC236}">
              <a16:creationId xmlns="" xmlns:a16="http://schemas.microsoft.com/office/drawing/2014/main" id="{C2EC1C40-37AF-494A-BB1B-AEDDC48E5E2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11" name="2557 CuadroTexto">
          <a:extLst>
            <a:ext uri="{FF2B5EF4-FFF2-40B4-BE49-F238E27FC236}">
              <a16:creationId xmlns="" xmlns:a16="http://schemas.microsoft.com/office/drawing/2014/main" id="{8ED12721-754D-4038-BD38-40A76E9B3B3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12" name="2558 CuadroTexto">
          <a:extLst>
            <a:ext uri="{FF2B5EF4-FFF2-40B4-BE49-F238E27FC236}">
              <a16:creationId xmlns="" xmlns:a16="http://schemas.microsoft.com/office/drawing/2014/main" id="{01307F40-EFEE-4CE1-8CD4-06FF8A25488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13" name="2559 CuadroTexto">
          <a:extLst>
            <a:ext uri="{FF2B5EF4-FFF2-40B4-BE49-F238E27FC236}">
              <a16:creationId xmlns="" xmlns:a16="http://schemas.microsoft.com/office/drawing/2014/main" id="{DC670EA2-07A7-485E-8315-B608C2B141A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14" name="2560 CuadroTexto">
          <a:extLst>
            <a:ext uri="{FF2B5EF4-FFF2-40B4-BE49-F238E27FC236}">
              <a16:creationId xmlns="" xmlns:a16="http://schemas.microsoft.com/office/drawing/2014/main" id="{2277AF83-5723-4B67-9C6E-5E3DFC55729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15" name="2561 CuadroTexto">
          <a:extLst>
            <a:ext uri="{FF2B5EF4-FFF2-40B4-BE49-F238E27FC236}">
              <a16:creationId xmlns="" xmlns:a16="http://schemas.microsoft.com/office/drawing/2014/main" id="{38F80257-CF9E-4DAB-AC95-AD5EDAA7EEF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16" name="2562 CuadroTexto">
          <a:extLst>
            <a:ext uri="{FF2B5EF4-FFF2-40B4-BE49-F238E27FC236}">
              <a16:creationId xmlns="" xmlns:a16="http://schemas.microsoft.com/office/drawing/2014/main" id="{B3E4AC21-437B-4DDE-9B0F-9E93532A89A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17" name="2563 CuadroTexto">
          <a:extLst>
            <a:ext uri="{FF2B5EF4-FFF2-40B4-BE49-F238E27FC236}">
              <a16:creationId xmlns="" xmlns:a16="http://schemas.microsoft.com/office/drawing/2014/main" id="{1D92DB75-ED98-4F42-A435-38D2135250A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18" name="2564 CuadroTexto">
          <a:extLst>
            <a:ext uri="{FF2B5EF4-FFF2-40B4-BE49-F238E27FC236}">
              <a16:creationId xmlns="" xmlns:a16="http://schemas.microsoft.com/office/drawing/2014/main" id="{FF2029CD-B661-4DA1-8D06-40A9427956E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19" name="2565 CuadroTexto">
          <a:extLst>
            <a:ext uri="{FF2B5EF4-FFF2-40B4-BE49-F238E27FC236}">
              <a16:creationId xmlns="" xmlns:a16="http://schemas.microsoft.com/office/drawing/2014/main" id="{8BB323F5-0AA5-467A-AA09-BCBF42C6EF5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20" name="2566 CuadroTexto">
          <a:extLst>
            <a:ext uri="{FF2B5EF4-FFF2-40B4-BE49-F238E27FC236}">
              <a16:creationId xmlns="" xmlns:a16="http://schemas.microsoft.com/office/drawing/2014/main" id="{97367F08-E201-4889-ABAC-FF1BF667A5E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21" name="2567 CuadroTexto">
          <a:extLst>
            <a:ext uri="{FF2B5EF4-FFF2-40B4-BE49-F238E27FC236}">
              <a16:creationId xmlns="" xmlns:a16="http://schemas.microsoft.com/office/drawing/2014/main" id="{95EEF839-B292-411B-B619-AD6F6526735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22" name="2568 CuadroTexto">
          <a:extLst>
            <a:ext uri="{FF2B5EF4-FFF2-40B4-BE49-F238E27FC236}">
              <a16:creationId xmlns="" xmlns:a16="http://schemas.microsoft.com/office/drawing/2014/main" id="{6E3DED62-CB88-4167-9DB9-A9FA8762A13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23" name="2569 CuadroTexto">
          <a:extLst>
            <a:ext uri="{FF2B5EF4-FFF2-40B4-BE49-F238E27FC236}">
              <a16:creationId xmlns="" xmlns:a16="http://schemas.microsoft.com/office/drawing/2014/main" id="{E1606E00-D8FC-4525-995C-A5E1789DCDC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24" name="2570 CuadroTexto">
          <a:extLst>
            <a:ext uri="{FF2B5EF4-FFF2-40B4-BE49-F238E27FC236}">
              <a16:creationId xmlns="" xmlns:a16="http://schemas.microsoft.com/office/drawing/2014/main" id="{1F249940-D772-4D23-A1E0-62AADE8B192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25" name="2571 CuadroTexto">
          <a:extLst>
            <a:ext uri="{FF2B5EF4-FFF2-40B4-BE49-F238E27FC236}">
              <a16:creationId xmlns="" xmlns:a16="http://schemas.microsoft.com/office/drawing/2014/main" id="{A634BD0D-4BBE-462E-9778-9AC5147A030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26" name="2572 CuadroTexto">
          <a:extLst>
            <a:ext uri="{FF2B5EF4-FFF2-40B4-BE49-F238E27FC236}">
              <a16:creationId xmlns="" xmlns:a16="http://schemas.microsoft.com/office/drawing/2014/main" id="{5D6F44BA-DF38-486E-9E82-4D4B16C60A6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27" name="2573 CuadroTexto">
          <a:extLst>
            <a:ext uri="{FF2B5EF4-FFF2-40B4-BE49-F238E27FC236}">
              <a16:creationId xmlns="" xmlns:a16="http://schemas.microsoft.com/office/drawing/2014/main" id="{2A00DFCC-4053-449C-A060-266F54E6B52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28" name="2574 CuadroTexto">
          <a:extLst>
            <a:ext uri="{FF2B5EF4-FFF2-40B4-BE49-F238E27FC236}">
              <a16:creationId xmlns="" xmlns:a16="http://schemas.microsoft.com/office/drawing/2014/main" id="{1F9CD425-0A23-4C54-BE74-B4FBCCD4B11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29" name="2575 CuadroTexto">
          <a:extLst>
            <a:ext uri="{FF2B5EF4-FFF2-40B4-BE49-F238E27FC236}">
              <a16:creationId xmlns="" xmlns:a16="http://schemas.microsoft.com/office/drawing/2014/main" id="{01111C0B-8762-430C-ABA6-C5B43C52C7E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30" name="2576 CuadroTexto">
          <a:extLst>
            <a:ext uri="{FF2B5EF4-FFF2-40B4-BE49-F238E27FC236}">
              <a16:creationId xmlns="" xmlns:a16="http://schemas.microsoft.com/office/drawing/2014/main" id="{B2C13321-CA83-4090-BECB-8DCEF85D736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31" name="2577 CuadroTexto">
          <a:extLst>
            <a:ext uri="{FF2B5EF4-FFF2-40B4-BE49-F238E27FC236}">
              <a16:creationId xmlns="" xmlns:a16="http://schemas.microsoft.com/office/drawing/2014/main" id="{D29DDAF1-FF1D-4000-BBF8-5D832538DDD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32" name="2578 CuadroTexto">
          <a:extLst>
            <a:ext uri="{FF2B5EF4-FFF2-40B4-BE49-F238E27FC236}">
              <a16:creationId xmlns="" xmlns:a16="http://schemas.microsoft.com/office/drawing/2014/main" id="{8A104EA4-469C-4EA9-8B3C-18FA6A538A9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33" name="2579 CuadroTexto">
          <a:extLst>
            <a:ext uri="{FF2B5EF4-FFF2-40B4-BE49-F238E27FC236}">
              <a16:creationId xmlns="" xmlns:a16="http://schemas.microsoft.com/office/drawing/2014/main" id="{AB1F83DF-E5E9-453F-812E-C2007EDD81C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34" name="2580 CuadroTexto">
          <a:extLst>
            <a:ext uri="{FF2B5EF4-FFF2-40B4-BE49-F238E27FC236}">
              <a16:creationId xmlns="" xmlns:a16="http://schemas.microsoft.com/office/drawing/2014/main" id="{A9B02E8B-6B95-48E3-AD23-EE4FACE23BB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35" name="2581 CuadroTexto">
          <a:extLst>
            <a:ext uri="{FF2B5EF4-FFF2-40B4-BE49-F238E27FC236}">
              <a16:creationId xmlns="" xmlns:a16="http://schemas.microsoft.com/office/drawing/2014/main" id="{C08F9E0C-61CD-4AB2-A3F7-5095A084C9A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36" name="2582 CuadroTexto">
          <a:extLst>
            <a:ext uri="{FF2B5EF4-FFF2-40B4-BE49-F238E27FC236}">
              <a16:creationId xmlns="" xmlns:a16="http://schemas.microsoft.com/office/drawing/2014/main" id="{56E3EFE4-D93E-4825-85F5-123C73E6E63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37" name="2583 CuadroTexto">
          <a:extLst>
            <a:ext uri="{FF2B5EF4-FFF2-40B4-BE49-F238E27FC236}">
              <a16:creationId xmlns="" xmlns:a16="http://schemas.microsoft.com/office/drawing/2014/main" id="{B27B214D-E0B0-423C-A07C-5ED1CD64A3D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38" name="2584 CuadroTexto">
          <a:extLst>
            <a:ext uri="{FF2B5EF4-FFF2-40B4-BE49-F238E27FC236}">
              <a16:creationId xmlns="" xmlns:a16="http://schemas.microsoft.com/office/drawing/2014/main" id="{53178A76-6602-4658-A561-5832DD10AB3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39" name="2585 CuadroTexto">
          <a:extLst>
            <a:ext uri="{FF2B5EF4-FFF2-40B4-BE49-F238E27FC236}">
              <a16:creationId xmlns="" xmlns:a16="http://schemas.microsoft.com/office/drawing/2014/main" id="{F018FD1C-CFBC-47BA-BC2A-989BFF1EA9B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40" name="2586 CuadroTexto">
          <a:extLst>
            <a:ext uri="{FF2B5EF4-FFF2-40B4-BE49-F238E27FC236}">
              <a16:creationId xmlns="" xmlns:a16="http://schemas.microsoft.com/office/drawing/2014/main" id="{C93DADF2-A101-4AF4-B4D1-DA654D8CCFB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41" name="2587 CuadroTexto">
          <a:extLst>
            <a:ext uri="{FF2B5EF4-FFF2-40B4-BE49-F238E27FC236}">
              <a16:creationId xmlns="" xmlns:a16="http://schemas.microsoft.com/office/drawing/2014/main" id="{026B1A75-4064-4508-B382-464A2CEEC1E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42" name="2588 CuadroTexto">
          <a:extLst>
            <a:ext uri="{FF2B5EF4-FFF2-40B4-BE49-F238E27FC236}">
              <a16:creationId xmlns="" xmlns:a16="http://schemas.microsoft.com/office/drawing/2014/main" id="{7B3AF7B7-A8B3-46FB-B25F-474B64F62DE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43" name="2589 CuadroTexto">
          <a:extLst>
            <a:ext uri="{FF2B5EF4-FFF2-40B4-BE49-F238E27FC236}">
              <a16:creationId xmlns="" xmlns:a16="http://schemas.microsoft.com/office/drawing/2014/main" id="{306BB0DE-87C0-4002-9138-6FDEDDD139E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44" name="2590 CuadroTexto">
          <a:extLst>
            <a:ext uri="{FF2B5EF4-FFF2-40B4-BE49-F238E27FC236}">
              <a16:creationId xmlns="" xmlns:a16="http://schemas.microsoft.com/office/drawing/2014/main" id="{C7B9A963-B24B-4DC9-B303-85B9FD19B96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45" name="2591 CuadroTexto">
          <a:extLst>
            <a:ext uri="{FF2B5EF4-FFF2-40B4-BE49-F238E27FC236}">
              <a16:creationId xmlns="" xmlns:a16="http://schemas.microsoft.com/office/drawing/2014/main" id="{29968D4A-30D1-494F-B5BC-6EA43BF6E75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46" name="2592 CuadroTexto">
          <a:extLst>
            <a:ext uri="{FF2B5EF4-FFF2-40B4-BE49-F238E27FC236}">
              <a16:creationId xmlns="" xmlns:a16="http://schemas.microsoft.com/office/drawing/2014/main" id="{09335705-21BE-41B0-8D56-56536969A41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47" name="2593 CuadroTexto">
          <a:extLst>
            <a:ext uri="{FF2B5EF4-FFF2-40B4-BE49-F238E27FC236}">
              <a16:creationId xmlns="" xmlns:a16="http://schemas.microsoft.com/office/drawing/2014/main" id="{E1077E73-F770-402B-8AD0-0C5D12D964F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48" name="2594 CuadroTexto">
          <a:extLst>
            <a:ext uri="{FF2B5EF4-FFF2-40B4-BE49-F238E27FC236}">
              <a16:creationId xmlns="" xmlns:a16="http://schemas.microsoft.com/office/drawing/2014/main" id="{9F488CF7-DF7B-479C-BFFB-11FFAECB055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49" name="2595 CuadroTexto">
          <a:extLst>
            <a:ext uri="{FF2B5EF4-FFF2-40B4-BE49-F238E27FC236}">
              <a16:creationId xmlns="" xmlns:a16="http://schemas.microsoft.com/office/drawing/2014/main" id="{1422B86A-EB63-4B0D-BD8A-065B729E51A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50" name="2596 CuadroTexto">
          <a:extLst>
            <a:ext uri="{FF2B5EF4-FFF2-40B4-BE49-F238E27FC236}">
              <a16:creationId xmlns="" xmlns:a16="http://schemas.microsoft.com/office/drawing/2014/main" id="{AA575C10-D6B9-4F78-AF45-ABF3A7D165A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51" name="2597 CuadroTexto">
          <a:extLst>
            <a:ext uri="{FF2B5EF4-FFF2-40B4-BE49-F238E27FC236}">
              <a16:creationId xmlns="" xmlns:a16="http://schemas.microsoft.com/office/drawing/2014/main" id="{61513280-8EE1-438F-9535-4CFB391BE9E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52" name="2598 CuadroTexto">
          <a:extLst>
            <a:ext uri="{FF2B5EF4-FFF2-40B4-BE49-F238E27FC236}">
              <a16:creationId xmlns="" xmlns:a16="http://schemas.microsoft.com/office/drawing/2014/main" id="{A649CE56-9AB2-4344-94DA-2FD1BE8CECE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53" name="2599 CuadroTexto">
          <a:extLst>
            <a:ext uri="{FF2B5EF4-FFF2-40B4-BE49-F238E27FC236}">
              <a16:creationId xmlns="" xmlns:a16="http://schemas.microsoft.com/office/drawing/2014/main" id="{32B5A983-FF0A-4DE9-B7E4-A982E8D0AA8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54" name="2600 CuadroTexto">
          <a:extLst>
            <a:ext uri="{FF2B5EF4-FFF2-40B4-BE49-F238E27FC236}">
              <a16:creationId xmlns="" xmlns:a16="http://schemas.microsoft.com/office/drawing/2014/main" id="{430EEE23-636B-4BC0-8255-C56834290A2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55" name="2601 CuadroTexto">
          <a:extLst>
            <a:ext uri="{FF2B5EF4-FFF2-40B4-BE49-F238E27FC236}">
              <a16:creationId xmlns="" xmlns:a16="http://schemas.microsoft.com/office/drawing/2014/main" id="{A68114D7-C6B7-405C-9B6D-B866ED8E403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56" name="2602 CuadroTexto">
          <a:extLst>
            <a:ext uri="{FF2B5EF4-FFF2-40B4-BE49-F238E27FC236}">
              <a16:creationId xmlns="" xmlns:a16="http://schemas.microsoft.com/office/drawing/2014/main" id="{7833FF03-D5D5-4369-909A-0B34BDE169F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57" name="2603 CuadroTexto">
          <a:extLst>
            <a:ext uri="{FF2B5EF4-FFF2-40B4-BE49-F238E27FC236}">
              <a16:creationId xmlns="" xmlns:a16="http://schemas.microsoft.com/office/drawing/2014/main" id="{F6C7A791-D37C-4DC3-BF5B-911CA22FA53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58" name="2604 CuadroTexto">
          <a:extLst>
            <a:ext uri="{FF2B5EF4-FFF2-40B4-BE49-F238E27FC236}">
              <a16:creationId xmlns="" xmlns:a16="http://schemas.microsoft.com/office/drawing/2014/main" id="{E16AB900-1CF1-4A74-B126-0D3DA33CC04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59" name="2605 CuadroTexto">
          <a:extLst>
            <a:ext uri="{FF2B5EF4-FFF2-40B4-BE49-F238E27FC236}">
              <a16:creationId xmlns="" xmlns:a16="http://schemas.microsoft.com/office/drawing/2014/main" id="{2842997D-2EC3-4B0C-BEB8-4F5F6A8CA1B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60" name="2606 CuadroTexto">
          <a:extLst>
            <a:ext uri="{FF2B5EF4-FFF2-40B4-BE49-F238E27FC236}">
              <a16:creationId xmlns="" xmlns:a16="http://schemas.microsoft.com/office/drawing/2014/main" id="{17FFB2A4-9C8B-415C-866F-D2A4972BB0C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61" name="2607 CuadroTexto">
          <a:extLst>
            <a:ext uri="{FF2B5EF4-FFF2-40B4-BE49-F238E27FC236}">
              <a16:creationId xmlns="" xmlns:a16="http://schemas.microsoft.com/office/drawing/2014/main" id="{0CB0FA47-E2FC-40BC-AB94-5545C940C11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62" name="2608 CuadroTexto">
          <a:extLst>
            <a:ext uri="{FF2B5EF4-FFF2-40B4-BE49-F238E27FC236}">
              <a16:creationId xmlns="" xmlns:a16="http://schemas.microsoft.com/office/drawing/2014/main" id="{C3849594-44E1-4A4E-AEFF-1E5493F6048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63" name="2609 CuadroTexto">
          <a:extLst>
            <a:ext uri="{FF2B5EF4-FFF2-40B4-BE49-F238E27FC236}">
              <a16:creationId xmlns="" xmlns:a16="http://schemas.microsoft.com/office/drawing/2014/main" id="{C921223C-93FB-473D-9BB2-012648C4F84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64" name="2610 CuadroTexto">
          <a:extLst>
            <a:ext uri="{FF2B5EF4-FFF2-40B4-BE49-F238E27FC236}">
              <a16:creationId xmlns="" xmlns:a16="http://schemas.microsoft.com/office/drawing/2014/main" id="{A616E465-930C-4BA0-BFD6-A3F5CFD92B0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65" name="2611 CuadroTexto">
          <a:extLst>
            <a:ext uri="{FF2B5EF4-FFF2-40B4-BE49-F238E27FC236}">
              <a16:creationId xmlns="" xmlns:a16="http://schemas.microsoft.com/office/drawing/2014/main" id="{94B0864F-8EEA-40C5-AFA7-21CA4447E74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66" name="2612 CuadroTexto">
          <a:extLst>
            <a:ext uri="{FF2B5EF4-FFF2-40B4-BE49-F238E27FC236}">
              <a16:creationId xmlns="" xmlns:a16="http://schemas.microsoft.com/office/drawing/2014/main" id="{F4AB0FDA-A115-43D2-B62F-4902B88D1E9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67" name="2613 CuadroTexto">
          <a:extLst>
            <a:ext uri="{FF2B5EF4-FFF2-40B4-BE49-F238E27FC236}">
              <a16:creationId xmlns="" xmlns:a16="http://schemas.microsoft.com/office/drawing/2014/main" id="{C78E6252-6FF1-41BD-B1CE-2D931FD56C2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68" name="2614 CuadroTexto">
          <a:extLst>
            <a:ext uri="{FF2B5EF4-FFF2-40B4-BE49-F238E27FC236}">
              <a16:creationId xmlns="" xmlns:a16="http://schemas.microsoft.com/office/drawing/2014/main" id="{37F6C782-D45D-4997-B957-AABA2463AFB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69" name="2615 CuadroTexto">
          <a:extLst>
            <a:ext uri="{FF2B5EF4-FFF2-40B4-BE49-F238E27FC236}">
              <a16:creationId xmlns="" xmlns:a16="http://schemas.microsoft.com/office/drawing/2014/main" id="{5BB80348-4E28-442C-935B-8380773AB97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70" name="2616 CuadroTexto">
          <a:extLst>
            <a:ext uri="{FF2B5EF4-FFF2-40B4-BE49-F238E27FC236}">
              <a16:creationId xmlns="" xmlns:a16="http://schemas.microsoft.com/office/drawing/2014/main" id="{DE7D64B3-019E-465A-914E-2063963BC5A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71" name="2617 CuadroTexto">
          <a:extLst>
            <a:ext uri="{FF2B5EF4-FFF2-40B4-BE49-F238E27FC236}">
              <a16:creationId xmlns="" xmlns:a16="http://schemas.microsoft.com/office/drawing/2014/main" id="{12E99D22-C0D4-44D2-8A7D-5BB7819122B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72" name="2618 CuadroTexto">
          <a:extLst>
            <a:ext uri="{FF2B5EF4-FFF2-40B4-BE49-F238E27FC236}">
              <a16:creationId xmlns="" xmlns:a16="http://schemas.microsoft.com/office/drawing/2014/main" id="{89643EFA-6D38-441B-8062-634CD38F1A4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73" name="2619 CuadroTexto">
          <a:extLst>
            <a:ext uri="{FF2B5EF4-FFF2-40B4-BE49-F238E27FC236}">
              <a16:creationId xmlns="" xmlns:a16="http://schemas.microsoft.com/office/drawing/2014/main" id="{85EA2091-D263-48BB-A98B-B9DEC244ADA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74" name="2620 CuadroTexto">
          <a:extLst>
            <a:ext uri="{FF2B5EF4-FFF2-40B4-BE49-F238E27FC236}">
              <a16:creationId xmlns="" xmlns:a16="http://schemas.microsoft.com/office/drawing/2014/main" id="{94CFC564-37D2-4CA2-BC25-2143CEE5B3C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75" name="2621 CuadroTexto">
          <a:extLst>
            <a:ext uri="{FF2B5EF4-FFF2-40B4-BE49-F238E27FC236}">
              <a16:creationId xmlns="" xmlns:a16="http://schemas.microsoft.com/office/drawing/2014/main" id="{7A9878C9-9AF6-4158-92E8-CED3A0F480F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76" name="2622 CuadroTexto">
          <a:extLst>
            <a:ext uri="{FF2B5EF4-FFF2-40B4-BE49-F238E27FC236}">
              <a16:creationId xmlns="" xmlns:a16="http://schemas.microsoft.com/office/drawing/2014/main" id="{9B8C4D90-8C7C-428F-B7E4-3D1C5A15A33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77" name="2623 CuadroTexto">
          <a:extLst>
            <a:ext uri="{FF2B5EF4-FFF2-40B4-BE49-F238E27FC236}">
              <a16:creationId xmlns="" xmlns:a16="http://schemas.microsoft.com/office/drawing/2014/main" id="{010FD4D7-D974-43BD-939D-0F3C3485A34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78" name="2624 CuadroTexto">
          <a:extLst>
            <a:ext uri="{FF2B5EF4-FFF2-40B4-BE49-F238E27FC236}">
              <a16:creationId xmlns="" xmlns:a16="http://schemas.microsoft.com/office/drawing/2014/main" id="{120794B4-315A-4BAD-B77B-B13F8DF2479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79" name="2625 CuadroTexto">
          <a:extLst>
            <a:ext uri="{FF2B5EF4-FFF2-40B4-BE49-F238E27FC236}">
              <a16:creationId xmlns="" xmlns:a16="http://schemas.microsoft.com/office/drawing/2014/main" id="{F1FD8360-1425-46BC-9979-2601C9B773C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80" name="2626 CuadroTexto">
          <a:extLst>
            <a:ext uri="{FF2B5EF4-FFF2-40B4-BE49-F238E27FC236}">
              <a16:creationId xmlns="" xmlns:a16="http://schemas.microsoft.com/office/drawing/2014/main" id="{D87A0A01-00CB-42F2-89AE-BA202103F16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81" name="2627 CuadroTexto">
          <a:extLst>
            <a:ext uri="{FF2B5EF4-FFF2-40B4-BE49-F238E27FC236}">
              <a16:creationId xmlns="" xmlns:a16="http://schemas.microsoft.com/office/drawing/2014/main" id="{9F0D516E-34FB-4D25-B6D1-3CEB93E7651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82" name="2628 CuadroTexto">
          <a:extLst>
            <a:ext uri="{FF2B5EF4-FFF2-40B4-BE49-F238E27FC236}">
              <a16:creationId xmlns="" xmlns:a16="http://schemas.microsoft.com/office/drawing/2014/main" id="{6A245876-50BF-410A-91CF-747CF2125ED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83" name="2629 CuadroTexto">
          <a:extLst>
            <a:ext uri="{FF2B5EF4-FFF2-40B4-BE49-F238E27FC236}">
              <a16:creationId xmlns="" xmlns:a16="http://schemas.microsoft.com/office/drawing/2014/main" id="{D9946CA8-F6E5-4A28-9DCB-093E42F3C20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84" name="2630 CuadroTexto">
          <a:extLst>
            <a:ext uri="{FF2B5EF4-FFF2-40B4-BE49-F238E27FC236}">
              <a16:creationId xmlns="" xmlns:a16="http://schemas.microsoft.com/office/drawing/2014/main" id="{4C67D680-A251-4A85-90BD-885A17BD7FF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85" name="2631 CuadroTexto">
          <a:extLst>
            <a:ext uri="{FF2B5EF4-FFF2-40B4-BE49-F238E27FC236}">
              <a16:creationId xmlns="" xmlns:a16="http://schemas.microsoft.com/office/drawing/2014/main" id="{EB3B17C8-AD24-4A84-A0CD-F988BFD5E5F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86" name="2632 CuadroTexto">
          <a:extLst>
            <a:ext uri="{FF2B5EF4-FFF2-40B4-BE49-F238E27FC236}">
              <a16:creationId xmlns="" xmlns:a16="http://schemas.microsoft.com/office/drawing/2014/main" id="{12FE9B97-9AF6-4848-B584-A05F094B9E3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87" name="2633 CuadroTexto">
          <a:extLst>
            <a:ext uri="{FF2B5EF4-FFF2-40B4-BE49-F238E27FC236}">
              <a16:creationId xmlns="" xmlns:a16="http://schemas.microsoft.com/office/drawing/2014/main" id="{87F100E6-4FB0-4D9F-A28D-7BD1D091798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88" name="2634 CuadroTexto">
          <a:extLst>
            <a:ext uri="{FF2B5EF4-FFF2-40B4-BE49-F238E27FC236}">
              <a16:creationId xmlns="" xmlns:a16="http://schemas.microsoft.com/office/drawing/2014/main" id="{0AD4A781-D47C-40F8-B187-75E78BB2EE7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89" name="2635 CuadroTexto">
          <a:extLst>
            <a:ext uri="{FF2B5EF4-FFF2-40B4-BE49-F238E27FC236}">
              <a16:creationId xmlns="" xmlns:a16="http://schemas.microsoft.com/office/drawing/2014/main" id="{565C7897-CF6F-4EEE-A2E5-4F322CE4EBC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90" name="2636 CuadroTexto">
          <a:extLst>
            <a:ext uri="{FF2B5EF4-FFF2-40B4-BE49-F238E27FC236}">
              <a16:creationId xmlns="" xmlns:a16="http://schemas.microsoft.com/office/drawing/2014/main" id="{42AFAD9A-7149-49B9-B44A-D21EF4ED03B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91" name="2637 CuadroTexto">
          <a:extLst>
            <a:ext uri="{FF2B5EF4-FFF2-40B4-BE49-F238E27FC236}">
              <a16:creationId xmlns="" xmlns:a16="http://schemas.microsoft.com/office/drawing/2014/main" id="{5632CDBC-437A-46CE-BFDE-7BC28E01658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92" name="2638 CuadroTexto">
          <a:extLst>
            <a:ext uri="{FF2B5EF4-FFF2-40B4-BE49-F238E27FC236}">
              <a16:creationId xmlns="" xmlns:a16="http://schemas.microsoft.com/office/drawing/2014/main" id="{2BB7A6FF-3D84-405F-BBF0-89FAC9FD630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93" name="2639 CuadroTexto">
          <a:extLst>
            <a:ext uri="{FF2B5EF4-FFF2-40B4-BE49-F238E27FC236}">
              <a16:creationId xmlns="" xmlns:a16="http://schemas.microsoft.com/office/drawing/2014/main" id="{5A6FFB23-81DE-4098-9FF9-477E8D45CCB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94" name="2640 CuadroTexto">
          <a:extLst>
            <a:ext uri="{FF2B5EF4-FFF2-40B4-BE49-F238E27FC236}">
              <a16:creationId xmlns="" xmlns:a16="http://schemas.microsoft.com/office/drawing/2014/main" id="{760F3714-3D91-41D7-A407-CB48D6E20AC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95" name="2641 CuadroTexto">
          <a:extLst>
            <a:ext uri="{FF2B5EF4-FFF2-40B4-BE49-F238E27FC236}">
              <a16:creationId xmlns="" xmlns:a16="http://schemas.microsoft.com/office/drawing/2014/main" id="{4C3AFB69-391D-4D41-9025-2A39E597FF2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96" name="2642 CuadroTexto">
          <a:extLst>
            <a:ext uri="{FF2B5EF4-FFF2-40B4-BE49-F238E27FC236}">
              <a16:creationId xmlns="" xmlns:a16="http://schemas.microsoft.com/office/drawing/2014/main" id="{2CDF0863-9548-4FD4-A8AD-2ED4E16FED7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97" name="2643 CuadroTexto">
          <a:extLst>
            <a:ext uri="{FF2B5EF4-FFF2-40B4-BE49-F238E27FC236}">
              <a16:creationId xmlns="" xmlns:a16="http://schemas.microsoft.com/office/drawing/2014/main" id="{2B7DC518-D774-4AC3-ACDF-BE2895C54BF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98" name="2644 CuadroTexto">
          <a:extLst>
            <a:ext uri="{FF2B5EF4-FFF2-40B4-BE49-F238E27FC236}">
              <a16:creationId xmlns="" xmlns:a16="http://schemas.microsoft.com/office/drawing/2014/main" id="{9752613C-8D49-4723-81EC-958528DD7D5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5999" name="2645 CuadroTexto">
          <a:extLst>
            <a:ext uri="{FF2B5EF4-FFF2-40B4-BE49-F238E27FC236}">
              <a16:creationId xmlns="" xmlns:a16="http://schemas.microsoft.com/office/drawing/2014/main" id="{4E907B91-6709-4A38-B73B-B7ADC1A9052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00" name="2646 CuadroTexto">
          <a:extLst>
            <a:ext uri="{FF2B5EF4-FFF2-40B4-BE49-F238E27FC236}">
              <a16:creationId xmlns="" xmlns:a16="http://schemas.microsoft.com/office/drawing/2014/main" id="{D8B3DC3F-7044-40C6-B4DA-3F7EAC9DDC4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01" name="2647 CuadroTexto">
          <a:extLst>
            <a:ext uri="{FF2B5EF4-FFF2-40B4-BE49-F238E27FC236}">
              <a16:creationId xmlns="" xmlns:a16="http://schemas.microsoft.com/office/drawing/2014/main" id="{23B8FB20-1E6F-43BF-9937-2318AEC148E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02" name="2648 CuadroTexto">
          <a:extLst>
            <a:ext uri="{FF2B5EF4-FFF2-40B4-BE49-F238E27FC236}">
              <a16:creationId xmlns="" xmlns:a16="http://schemas.microsoft.com/office/drawing/2014/main" id="{384C41DC-20C9-41FB-A7E2-76B91E44245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03" name="2649 CuadroTexto">
          <a:extLst>
            <a:ext uri="{FF2B5EF4-FFF2-40B4-BE49-F238E27FC236}">
              <a16:creationId xmlns="" xmlns:a16="http://schemas.microsoft.com/office/drawing/2014/main" id="{DBF34F9F-425D-45AD-82CB-65C6EB1A24E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04" name="2650 CuadroTexto">
          <a:extLst>
            <a:ext uri="{FF2B5EF4-FFF2-40B4-BE49-F238E27FC236}">
              <a16:creationId xmlns="" xmlns:a16="http://schemas.microsoft.com/office/drawing/2014/main" id="{5F74A1C3-5BF5-4A55-AB66-0D222A88886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05" name="2651 CuadroTexto">
          <a:extLst>
            <a:ext uri="{FF2B5EF4-FFF2-40B4-BE49-F238E27FC236}">
              <a16:creationId xmlns="" xmlns:a16="http://schemas.microsoft.com/office/drawing/2014/main" id="{EBFF7EF7-9CD9-4077-8E4C-E431F608C5B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06" name="2652 CuadroTexto">
          <a:extLst>
            <a:ext uri="{FF2B5EF4-FFF2-40B4-BE49-F238E27FC236}">
              <a16:creationId xmlns="" xmlns:a16="http://schemas.microsoft.com/office/drawing/2014/main" id="{DBA62B7F-583E-4A6F-A35F-1C008F45DF8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07" name="2653 CuadroTexto">
          <a:extLst>
            <a:ext uri="{FF2B5EF4-FFF2-40B4-BE49-F238E27FC236}">
              <a16:creationId xmlns="" xmlns:a16="http://schemas.microsoft.com/office/drawing/2014/main" id="{CC4DE0DE-7200-43C5-B23F-BFEC24E32F1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08" name="2654 CuadroTexto">
          <a:extLst>
            <a:ext uri="{FF2B5EF4-FFF2-40B4-BE49-F238E27FC236}">
              <a16:creationId xmlns="" xmlns:a16="http://schemas.microsoft.com/office/drawing/2014/main" id="{690678A2-8F1B-47EF-87B3-357B6B2CF83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09" name="2655 CuadroTexto">
          <a:extLst>
            <a:ext uri="{FF2B5EF4-FFF2-40B4-BE49-F238E27FC236}">
              <a16:creationId xmlns="" xmlns:a16="http://schemas.microsoft.com/office/drawing/2014/main" id="{7F709452-4A58-4631-8B07-19288DCE309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10" name="2656 CuadroTexto">
          <a:extLst>
            <a:ext uri="{FF2B5EF4-FFF2-40B4-BE49-F238E27FC236}">
              <a16:creationId xmlns="" xmlns:a16="http://schemas.microsoft.com/office/drawing/2014/main" id="{FAF054A2-B808-4ABD-80EC-28D18DD33B5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11" name="2657 CuadroTexto">
          <a:extLst>
            <a:ext uri="{FF2B5EF4-FFF2-40B4-BE49-F238E27FC236}">
              <a16:creationId xmlns="" xmlns:a16="http://schemas.microsoft.com/office/drawing/2014/main" id="{6C312B3D-55DD-4102-957F-79F0AFD8B6D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12" name="2658 CuadroTexto">
          <a:extLst>
            <a:ext uri="{FF2B5EF4-FFF2-40B4-BE49-F238E27FC236}">
              <a16:creationId xmlns="" xmlns:a16="http://schemas.microsoft.com/office/drawing/2014/main" id="{B10C84B9-C4AA-4C94-B2F6-912412E29CD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13" name="2659 CuadroTexto">
          <a:extLst>
            <a:ext uri="{FF2B5EF4-FFF2-40B4-BE49-F238E27FC236}">
              <a16:creationId xmlns="" xmlns:a16="http://schemas.microsoft.com/office/drawing/2014/main" id="{5389399F-02BD-4561-8BA0-DC9F9888A87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14" name="2660 CuadroTexto">
          <a:extLst>
            <a:ext uri="{FF2B5EF4-FFF2-40B4-BE49-F238E27FC236}">
              <a16:creationId xmlns="" xmlns:a16="http://schemas.microsoft.com/office/drawing/2014/main" id="{31CF3063-EA22-4800-99DA-CE67313DDC9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15" name="2661 CuadroTexto">
          <a:extLst>
            <a:ext uri="{FF2B5EF4-FFF2-40B4-BE49-F238E27FC236}">
              <a16:creationId xmlns="" xmlns:a16="http://schemas.microsoft.com/office/drawing/2014/main" id="{9328F419-1F89-4D1C-BDC4-72BAB5C5B73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16" name="2662 CuadroTexto">
          <a:extLst>
            <a:ext uri="{FF2B5EF4-FFF2-40B4-BE49-F238E27FC236}">
              <a16:creationId xmlns="" xmlns:a16="http://schemas.microsoft.com/office/drawing/2014/main" id="{EC72DCB6-1CA7-460F-B3D4-7BC60B87D1C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17" name="2663 CuadroTexto">
          <a:extLst>
            <a:ext uri="{FF2B5EF4-FFF2-40B4-BE49-F238E27FC236}">
              <a16:creationId xmlns="" xmlns:a16="http://schemas.microsoft.com/office/drawing/2014/main" id="{F28D3525-9849-43B0-AA45-DA74393F656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18" name="2664 CuadroTexto">
          <a:extLst>
            <a:ext uri="{FF2B5EF4-FFF2-40B4-BE49-F238E27FC236}">
              <a16:creationId xmlns="" xmlns:a16="http://schemas.microsoft.com/office/drawing/2014/main" id="{A84B9B58-A714-47B7-A00A-5727FCB4D6E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19" name="2665 CuadroTexto">
          <a:extLst>
            <a:ext uri="{FF2B5EF4-FFF2-40B4-BE49-F238E27FC236}">
              <a16:creationId xmlns="" xmlns:a16="http://schemas.microsoft.com/office/drawing/2014/main" id="{03A22C53-FA66-46CF-918D-32F018E7A32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20" name="2666 CuadroTexto">
          <a:extLst>
            <a:ext uri="{FF2B5EF4-FFF2-40B4-BE49-F238E27FC236}">
              <a16:creationId xmlns="" xmlns:a16="http://schemas.microsoft.com/office/drawing/2014/main" id="{DF1D9BFA-E6F5-4E95-9D6D-3F15BEEB23D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21" name="2667 CuadroTexto">
          <a:extLst>
            <a:ext uri="{FF2B5EF4-FFF2-40B4-BE49-F238E27FC236}">
              <a16:creationId xmlns="" xmlns:a16="http://schemas.microsoft.com/office/drawing/2014/main" id="{3F8FEBE4-EE45-43B3-B972-290615E4922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22" name="2668 CuadroTexto">
          <a:extLst>
            <a:ext uri="{FF2B5EF4-FFF2-40B4-BE49-F238E27FC236}">
              <a16:creationId xmlns="" xmlns:a16="http://schemas.microsoft.com/office/drawing/2014/main" id="{E01C1BA7-9A8F-4A20-B797-B395DCA13BA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23" name="2669 CuadroTexto">
          <a:extLst>
            <a:ext uri="{FF2B5EF4-FFF2-40B4-BE49-F238E27FC236}">
              <a16:creationId xmlns="" xmlns:a16="http://schemas.microsoft.com/office/drawing/2014/main" id="{8BFA0EB6-FAD2-454D-AD56-784346184D1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24" name="2670 CuadroTexto">
          <a:extLst>
            <a:ext uri="{FF2B5EF4-FFF2-40B4-BE49-F238E27FC236}">
              <a16:creationId xmlns="" xmlns:a16="http://schemas.microsoft.com/office/drawing/2014/main" id="{1C693B24-E59B-4799-821C-E21D0BE3CC4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25" name="2671 CuadroTexto">
          <a:extLst>
            <a:ext uri="{FF2B5EF4-FFF2-40B4-BE49-F238E27FC236}">
              <a16:creationId xmlns="" xmlns:a16="http://schemas.microsoft.com/office/drawing/2014/main" id="{47D9B5E4-AAA7-4A6B-91A9-B2A65D6435C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26" name="2672 CuadroTexto">
          <a:extLst>
            <a:ext uri="{FF2B5EF4-FFF2-40B4-BE49-F238E27FC236}">
              <a16:creationId xmlns="" xmlns:a16="http://schemas.microsoft.com/office/drawing/2014/main" id="{D96FD67C-7CD7-4D7D-BE4B-43CE25D142C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27" name="2673 CuadroTexto">
          <a:extLst>
            <a:ext uri="{FF2B5EF4-FFF2-40B4-BE49-F238E27FC236}">
              <a16:creationId xmlns="" xmlns:a16="http://schemas.microsoft.com/office/drawing/2014/main" id="{EFFACC46-5CC1-4EDF-91D9-17D13F40643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28" name="2674 CuadroTexto">
          <a:extLst>
            <a:ext uri="{FF2B5EF4-FFF2-40B4-BE49-F238E27FC236}">
              <a16:creationId xmlns="" xmlns:a16="http://schemas.microsoft.com/office/drawing/2014/main" id="{D4DD2B9F-9753-4F50-B836-0E519D22935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29" name="2675 CuadroTexto">
          <a:extLst>
            <a:ext uri="{FF2B5EF4-FFF2-40B4-BE49-F238E27FC236}">
              <a16:creationId xmlns="" xmlns:a16="http://schemas.microsoft.com/office/drawing/2014/main" id="{4FA8C523-2DF3-4EB3-8270-7E4730AD08D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30" name="2676 CuadroTexto">
          <a:extLst>
            <a:ext uri="{FF2B5EF4-FFF2-40B4-BE49-F238E27FC236}">
              <a16:creationId xmlns="" xmlns:a16="http://schemas.microsoft.com/office/drawing/2014/main" id="{99FA4E51-0088-4965-A227-42BF0722E10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31" name="2677 CuadroTexto">
          <a:extLst>
            <a:ext uri="{FF2B5EF4-FFF2-40B4-BE49-F238E27FC236}">
              <a16:creationId xmlns="" xmlns:a16="http://schemas.microsoft.com/office/drawing/2014/main" id="{85984810-718F-4041-88B5-75B0FCDC594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32" name="2678 CuadroTexto">
          <a:extLst>
            <a:ext uri="{FF2B5EF4-FFF2-40B4-BE49-F238E27FC236}">
              <a16:creationId xmlns="" xmlns:a16="http://schemas.microsoft.com/office/drawing/2014/main" id="{BCAD26E0-72AB-4D21-967E-3610AA94752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33" name="2679 CuadroTexto">
          <a:extLst>
            <a:ext uri="{FF2B5EF4-FFF2-40B4-BE49-F238E27FC236}">
              <a16:creationId xmlns="" xmlns:a16="http://schemas.microsoft.com/office/drawing/2014/main" id="{E5750DFF-46C7-45A4-A80D-82599C4256D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34" name="2680 CuadroTexto">
          <a:extLst>
            <a:ext uri="{FF2B5EF4-FFF2-40B4-BE49-F238E27FC236}">
              <a16:creationId xmlns="" xmlns:a16="http://schemas.microsoft.com/office/drawing/2014/main" id="{054999F1-F3DB-4AAC-9803-F521CA1094C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35" name="2681 CuadroTexto">
          <a:extLst>
            <a:ext uri="{FF2B5EF4-FFF2-40B4-BE49-F238E27FC236}">
              <a16:creationId xmlns="" xmlns:a16="http://schemas.microsoft.com/office/drawing/2014/main" id="{4EB9C12D-799F-4A48-AE12-E0D391D52AC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36" name="2682 CuadroTexto">
          <a:extLst>
            <a:ext uri="{FF2B5EF4-FFF2-40B4-BE49-F238E27FC236}">
              <a16:creationId xmlns="" xmlns:a16="http://schemas.microsoft.com/office/drawing/2014/main" id="{0B179D51-B09C-4E64-9D18-91BB80E6CF2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37" name="2683 CuadroTexto">
          <a:extLst>
            <a:ext uri="{FF2B5EF4-FFF2-40B4-BE49-F238E27FC236}">
              <a16:creationId xmlns="" xmlns:a16="http://schemas.microsoft.com/office/drawing/2014/main" id="{38A3E132-3648-4C7A-8424-1D7E4CD545A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38" name="2684 CuadroTexto">
          <a:extLst>
            <a:ext uri="{FF2B5EF4-FFF2-40B4-BE49-F238E27FC236}">
              <a16:creationId xmlns="" xmlns:a16="http://schemas.microsoft.com/office/drawing/2014/main" id="{A73D3409-D95A-46D6-B2EB-B94EA44E105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39" name="2685 CuadroTexto">
          <a:extLst>
            <a:ext uri="{FF2B5EF4-FFF2-40B4-BE49-F238E27FC236}">
              <a16:creationId xmlns="" xmlns:a16="http://schemas.microsoft.com/office/drawing/2014/main" id="{5905C7C5-9E99-4CD8-99D6-8D35DF2913A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40" name="2686 CuadroTexto">
          <a:extLst>
            <a:ext uri="{FF2B5EF4-FFF2-40B4-BE49-F238E27FC236}">
              <a16:creationId xmlns="" xmlns:a16="http://schemas.microsoft.com/office/drawing/2014/main" id="{7981CB8D-357A-4044-82B7-5379F0869A2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41" name="2687 CuadroTexto">
          <a:extLst>
            <a:ext uri="{FF2B5EF4-FFF2-40B4-BE49-F238E27FC236}">
              <a16:creationId xmlns="" xmlns:a16="http://schemas.microsoft.com/office/drawing/2014/main" id="{97B6D3FD-C6FC-41B6-B9AB-7A51713CC5A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42" name="2688 CuadroTexto">
          <a:extLst>
            <a:ext uri="{FF2B5EF4-FFF2-40B4-BE49-F238E27FC236}">
              <a16:creationId xmlns="" xmlns:a16="http://schemas.microsoft.com/office/drawing/2014/main" id="{6BD0E272-E1CF-40E5-B96D-3ACC479326E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43" name="2689 CuadroTexto">
          <a:extLst>
            <a:ext uri="{FF2B5EF4-FFF2-40B4-BE49-F238E27FC236}">
              <a16:creationId xmlns="" xmlns:a16="http://schemas.microsoft.com/office/drawing/2014/main" id="{BE25F2AE-6EFE-4958-915C-9C947F4564D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44" name="2690 CuadroTexto">
          <a:extLst>
            <a:ext uri="{FF2B5EF4-FFF2-40B4-BE49-F238E27FC236}">
              <a16:creationId xmlns="" xmlns:a16="http://schemas.microsoft.com/office/drawing/2014/main" id="{CB7A4874-E942-4594-84C2-4A1AC266654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45" name="2691 CuadroTexto">
          <a:extLst>
            <a:ext uri="{FF2B5EF4-FFF2-40B4-BE49-F238E27FC236}">
              <a16:creationId xmlns="" xmlns:a16="http://schemas.microsoft.com/office/drawing/2014/main" id="{6F28A79A-7524-4FC6-BE84-F153FA83647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46" name="2692 CuadroTexto">
          <a:extLst>
            <a:ext uri="{FF2B5EF4-FFF2-40B4-BE49-F238E27FC236}">
              <a16:creationId xmlns="" xmlns:a16="http://schemas.microsoft.com/office/drawing/2014/main" id="{5424AE2B-C7C7-4805-BB24-6CA40502154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47" name="2693 CuadroTexto">
          <a:extLst>
            <a:ext uri="{FF2B5EF4-FFF2-40B4-BE49-F238E27FC236}">
              <a16:creationId xmlns="" xmlns:a16="http://schemas.microsoft.com/office/drawing/2014/main" id="{832361E5-1698-49C6-8FE8-F0033F27034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48" name="2694 CuadroTexto">
          <a:extLst>
            <a:ext uri="{FF2B5EF4-FFF2-40B4-BE49-F238E27FC236}">
              <a16:creationId xmlns="" xmlns:a16="http://schemas.microsoft.com/office/drawing/2014/main" id="{3D9836A3-6460-431D-9E98-1A84F1F3032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49" name="2695 CuadroTexto">
          <a:extLst>
            <a:ext uri="{FF2B5EF4-FFF2-40B4-BE49-F238E27FC236}">
              <a16:creationId xmlns="" xmlns:a16="http://schemas.microsoft.com/office/drawing/2014/main" id="{4A10E9BB-F7EF-431F-A50B-9A081D5ADE2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50" name="2696 CuadroTexto">
          <a:extLst>
            <a:ext uri="{FF2B5EF4-FFF2-40B4-BE49-F238E27FC236}">
              <a16:creationId xmlns="" xmlns:a16="http://schemas.microsoft.com/office/drawing/2014/main" id="{6670337B-1102-4A12-AE66-B0F6073BBB0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51" name="2697 CuadroTexto">
          <a:extLst>
            <a:ext uri="{FF2B5EF4-FFF2-40B4-BE49-F238E27FC236}">
              <a16:creationId xmlns="" xmlns:a16="http://schemas.microsoft.com/office/drawing/2014/main" id="{B16979A8-9F82-451D-951D-A17643F129E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52" name="2698 CuadroTexto">
          <a:extLst>
            <a:ext uri="{FF2B5EF4-FFF2-40B4-BE49-F238E27FC236}">
              <a16:creationId xmlns="" xmlns:a16="http://schemas.microsoft.com/office/drawing/2014/main" id="{6413A969-42E2-47B1-8293-38640662189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53" name="2699 CuadroTexto">
          <a:extLst>
            <a:ext uri="{FF2B5EF4-FFF2-40B4-BE49-F238E27FC236}">
              <a16:creationId xmlns="" xmlns:a16="http://schemas.microsoft.com/office/drawing/2014/main" id="{F0C14201-7234-440B-A088-2EC59715FCE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54" name="2700 CuadroTexto">
          <a:extLst>
            <a:ext uri="{FF2B5EF4-FFF2-40B4-BE49-F238E27FC236}">
              <a16:creationId xmlns="" xmlns:a16="http://schemas.microsoft.com/office/drawing/2014/main" id="{796478BC-28C7-4957-82F5-604464A122F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55" name="2701 CuadroTexto">
          <a:extLst>
            <a:ext uri="{FF2B5EF4-FFF2-40B4-BE49-F238E27FC236}">
              <a16:creationId xmlns="" xmlns:a16="http://schemas.microsoft.com/office/drawing/2014/main" id="{9734573A-24C1-4382-B880-ABBE060C157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56" name="2702 CuadroTexto">
          <a:extLst>
            <a:ext uri="{FF2B5EF4-FFF2-40B4-BE49-F238E27FC236}">
              <a16:creationId xmlns="" xmlns:a16="http://schemas.microsoft.com/office/drawing/2014/main" id="{7A441C16-695A-4E2E-B07D-C80E1111729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57" name="2703 CuadroTexto">
          <a:extLst>
            <a:ext uri="{FF2B5EF4-FFF2-40B4-BE49-F238E27FC236}">
              <a16:creationId xmlns="" xmlns:a16="http://schemas.microsoft.com/office/drawing/2014/main" id="{83FEFFFE-B2FC-4D03-89C6-2B9E92CFDF9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58" name="2704 CuadroTexto">
          <a:extLst>
            <a:ext uri="{FF2B5EF4-FFF2-40B4-BE49-F238E27FC236}">
              <a16:creationId xmlns="" xmlns:a16="http://schemas.microsoft.com/office/drawing/2014/main" id="{658D7650-2860-4406-916A-C1B39736C7C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59" name="2705 CuadroTexto">
          <a:extLst>
            <a:ext uri="{FF2B5EF4-FFF2-40B4-BE49-F238E27FC236}">
              <a16:creationId xmlns="" xmlns:a16="http://schemas.microsoft.com/office/drawing/2014/main" id="{B4DBCB57-CC1D-4034-97CC-04E5F661424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60" name="2706 CuadroTexto">
          <a:extLst>
            <a:ext uri="{FF2B5EF4-FFF2-40B4-BE49-F238E27FC236}">
              <a16:creationId xmlns="" xmlns:a16="http://schemas.microsoft.com/office/drawing/2014/main" id="{A98E5E2E-F4F4-4E97-A6B7-6493E89492E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61" name="2707 CuadroTexto">
          <a:extLst>
            <a:ext uri="{FF2B5EF4-FFF2-40B4-BE49-F238E27FC236}">
              <a16:creationId xmlns="" xmlns:a16="http://schemas.microsoft.com/office/drawing/2014/main" id="{7C44180F-47B6-46FE-8B0B-8A5CC0A3315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62" name="2708 CuadroTexto">
          <a:extLst>
            <a:ext uri="{FF2B5EF4-FFF2-40B4-BE49-F238E27FC236}">
              <a16:creationId xmlns="" xmlns:a16="http://schemas.microsoft.com/office/drawing/2014/main" id="{B6F71F7C-9B2E-4B60-9763-29809DC924C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63" name="2709 CuadroTexto">
          <a:extLst>
            <a:ext uri="{FF2B5EF4-FFF2-40B4-BE49-F238E27FC236}">
              <a16:creationId xmlns="" xmlns:a16="http://schemas.microsoft.com/office/drawing/2014/main" id="{3ECF1E47-4779-4FFA-A77B-53AE6CA0218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64" name="2710 CuadroTexto">
          <a:extLst>
            <a:ext uri="{FF2B5EF4-FFF2-40B4-BE49-F238E27FC236}">
              <a16:creationId xmlns="" xmlns:a16="http://schemas.microsoft.com/office/drawing/2014/main" id="{D22CE49D-32C9-4280-ABFB-3CFE831C0CD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65" name="2711 CuadroTexto">
          <a:extLst>
            <a:ext uri="{FF2B5EF4-FFF2-40B4-BE49-F238E27FC236}">
              <a16:creationId xmlns="" xmlns:a16="http://schemas.microsoft.com/office/drawing/2014/main" id="{B3B6EB4D-7A80-4043-A5DE-4CE77A9E2C5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66" name="2712 CuadroTexto">
          <a:extLst>
            <a:ext uri="{FF2B5EF4-FFF2-40B4-BE49-F238E27FC236}">
              <a16:creationId xmlns="" xmlns:a16="http://schemas.microsoft.com/office/drawing/2014/main" id="{EC8ABD03-D71D-432D-AA03-CFF2283998F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67" name="2713 CuadroTexto">
          <a:extLst>
            <a:ext uri="{FF2B5EF4-FFF2-40B4-BE49-F238E27FC236}">
              <a16:creationId xmlns="" xmlns:a16="http://schemas.microsoft.com/office/drawing/2014/main" id="{BC6A51FD-0CBE-4AA0-8144-310AD118C46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68" name="2714 CuadroTexto">
          <a:extLst>
            <a:ext uri="{FF2B5EF4-FFF2-40B4-BE49-F238E27FC236}">
              <a16:creationId xmlns="" xmlns:a16="http://schemas.microsoft.com/office/drawing/2014/main" id="{511ABB96-D050-472B-845C-8D2CFB2D805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69" name="2715 CuadroTexto">
          <a:extLst>
            <a:ext uri="{FF2B5EF4-FFF2-40B4-BE49-F238E27FC236}">
              <a16:creationId xmlns="" xmlns:a16="http://schemas.microsoft.com/office/drawing/2014/main" id="{8C30372A-388B-4661-AC6B-ED8BED6F942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70" name="2716 CuadroTexto">
          <a:extLst>
            <a:ext uri="{FF2B5EF4-FFF2-40B4-BE49-F238E27FC236}">
              <a16:creationId xmlns="" xmlns:a16="http://schemas.microsoft.com/office/drawing/2014/main" id="{7C97ABCD-58BB-492D-9975-D9A8F3E4260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71" name="2717 CuadroTexto">
          <a:extLst>
            <a:ext uri="{FF2B5EF4-FFF2-40B4-BE49-F238E27FC236}">
              <a16:creationId xmlns="" xmlns:a16="http://schemas.microsoft.com/office/drawing/2014/main" id="{F65DD21B-5475-4CF2-B756-27EEEE9DAF4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72" name="2718 CuadroTexto">
          <a:extLst>
            <a:ext uri="{FF2B5EF4-FFF2-40B4-BE49-F238E27FC236}">
              <a16:creationId xmlns="" xmlns:a16="http://schemas.microsoft.com/office/drawing/2014/main" id="{0EA7B35E-1D38-41D9-BEE3-944DFC035B1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73" name="2719 CuadroTexto">
          <a:extLst>
            <a:ext uri="{FF2B5EF4-FFF2-40B4-BE49-F238E27FC236}">
              <a16:creationId xmlns="" xmlns:a16="http://schemas.microsoft.com/office/drawing/2014/main" id="{FD941DBA-3246-4E7F-A680-F4BFDA6D536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74" name="2720 CuadroTexto">
          <a:extLst>
            <a:ext uri="{FF2B5EF4-FFF2-40B4-BE49-F238E27FC236}">
              <a16:creationId xmlns="" xmlns:a16="http://schemas.microsoft.com/office/drawing/2014/main" id="{C99B6D8F-277F-4007-8D90-075E3CA4E81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75" name="2721 CuadroTexto">
          <a:extLst>
            <a:ext uri="{FF2B5EF4-FFF2-40B4-BE49-F238E27FC236}">
              <a16:creationId xmlns="" xmlns:a16="http://schemas.microsoft.com/office/drawing/2014/main" id="{746A80B0-AEFB-43D5-821D-8D2D805DA03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76" name="2722 CuadroTexto">
          <a:extLst>
            <a:ext uri="{FF2B5EF4-FFF2-40B4-BE49-F238E27FC236}">
              <a16:creationId xmlns="" xmlns:a16="http://schemas.microsoft.com/office/drawing/2014/main" id="{71943D20-C786-4B8B-97B4-66543BD58A6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77" name="2723 CuadroTexto">
          <a:extLst>
            <a:ext uri="{FF2B5EF4-FFF2-40B4-BE49-F238E27FC236}">
              <a16:creationId xmlns="" xmlns:a16="http://schemas.microsoft.com/office/drawing/2014/main" id="{29D19D1A-FCF7-4624-B2CA-2A6F4354BAB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78" name="2724 CuadroTexto">
          <a:extLst>
            <a:ext uri="{FF2B5EF4-FFF2-40B4-BE49-F238E27FC236}">
              <a16:creationId xmlns="" xmlns:a16="http://schemas.microsoft.com/office/drawing/2014/main" id="{CF496F7B-976D-4CC2-AC47-7972C787F1F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79" name="2725 CuadroTexto">
          <a:extLst>
            <a:ext uri="{FF2B5EF4-FFF2-40B4-BE49-F238E27FC236}">
              <a16:creationId xmlns="" xmlns:a16="http://schemas.microsoft.com/office/drawing/2014/main" id="{73AA9A94-AE81-4186-BFE3-1AA285BB792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80" name="2726 CuadroTexto">
          <a:extLst>
            <a:ext uri="{FF2B5EF4-FFF2-40B4-BE49-F238E27FC236}">
              <a16:creationId xmlns="" xmlns:a16="http://schemas.microsoft.com/office/drawing/2014/main" id="{CC2FE73D-7A09-4BDD-ADB8-29E8C18A803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81" name="2727 CuadroTexto">
          <a:extLst>
            <a:ext uri="{FF2B5EF4-FFF2-40B4-BE49-F238E27FC236}">
              <a16:creationId xmlns="" xmlns:a16="http://schemas.microsoft.com/office/drawing/2014/main" id="{AE182EDE-497D-4CF9-991E-BC958E6BF13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82" name="2728 CuadroTexto">
          <a:extLst>
            <a:ext uri="{FF2B5EF4-FFF2-40B4-BE49-F238E27FC236}">
              <a16:creationId xmlns="" xmlns:a16="http://schemas.microsoft.com/office/drawing/2014/main" id="{8865242A-00EA-4842-95E9-CCF1525554F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83" name="2729 CuadroTexto">
          <a:extLst>
            <a:ext uri="{FF2B5EF4-FFF2-40B4-BE49-F238E27FC236}">
              <a16:creationId xmlns="" xmlns:a16="http://schemas.microsoft.com/office/drawing/2014/main" id="{586BFD55-02EE-44F0-B59C-CFBBB978692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84" name="2730 CuadroTexto">
          <a:extLst>
            <a:ext uri="{FF2B5EF4-FFF2-40B4-BE49-F238E27FC236}">
              <a16:creationId xmlns="" xmlns:a16="http://schemas.microsoft.com/office/drawing/2014/main" id="{00C76443-4E5B-4C8C-BF45-8CB665366EE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85" name="2731 CuadroTexto">
          <a:extLst>
            <a:ext uri="{FF2B5EF4-FFF2-40B4-BE49-F238E27FC236}">
              <a16:creationId xmlns="" xmlns:a16="http://schemas.microsoft.com/office/drawing/2014/main" id="{3A4F38C3-3537-4038-B421-F735FF6519C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86" name="2732 CuadroTexto">
          <a:extLst>
            <a:ext uri="{FF2B5EF4-FFF2-40B4-BE49-F238E27FC236}">
              <a16:creationId xmlns="" xmlns:a16="http://schemas.microsoft.com/office/drawing/2014/main" id="{55BD3889-C668-4E26-819A-7465558C1D0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87" name="2733 CuadroTexto">
          <a:extLst>
            <a:ext uri="{FF2B5EF4-FFF2-40B4-BE49-F238E27FC236}">
              <a16:creationId xmlns="" xmlns:a16="http://schemas.microsoft.com/office/drawing/2014/main" id="{E4BDCA7F-4CFB-4A65-990D-B659FDF30E1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88" name="2734 CuadroTexto">
          <a:extLst>
            <a:ext uri="{FF2B5EF4-FFF2-40B4-BE49-F238E27FC236}">
              <a16:creationId xmlns="" xmlns:a16="http://schemas.microsoft.com/office/drawing/2014/main" id="{262B314B-CF0C-4D56-8F32-5A6B52BBD4F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89" name="2735 CuadroTexto">
          <a:extLst>
            <a:ext uri="{FF2B5EF4-FFF2-40B4-BE49-F238E27FC236}">
              <a16:creationId xmlns="" xmlns:a16="http://schemas.microsoft.com/office/drawing/2014/main" id="{27600A23-6035-476D-9BD1-7E736EE651C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90" name="2736 CuadroTexto">
          <a:extLst>
            <a:ext uri="{FF2B5EF4-FFF2-40B4-BE49-F238E27FC236}">
              <a16:creationId xmlns="" xmlns:a16="http://schemas.microsoft.com/office/drawing/2014/main" id="{CA09E4B3-06D6-4BDC-9F14-16913BA792B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91" name="2737 CuadroTexto">
          <a:extLst>
            <a:ext uri="{FF2B5EF4-FFF2-40B4-BE49-F238E27FC236}">
              <a16:creationId xmlns="" xmlns:a16="http://schemas.microsoft.com/office/drawing/2014/main" id="{6C99BE92-B752-4B03-A669-EC9556E8FDB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92" name="2738 CuadroTexto">
          <a:extLst>
            <a:ext uri="{FF2B5EF4-FFF2-40B4-BE49-F238E27FC236}">
              <a16:creationId xmlns="" xmlns:a16="http://schemas.microsoft.com/office/drawing/2014/main" id="{A8917D8F-B8F6-4627-9676-2C75C2E2E3D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93" name="2739 CuadroTexto">
          <a:extLst>
            <a:ext uri="{FF2B5EF4-FFF2-40B4-BE49-F238E27FC236}">
              <a16:creationId xmlns="" xmlns:a16="http://schemas.microsoft.com/office/drawing/2014/main" id="{8159F644-2B17-4A47-B2EA-73460112734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94" name="2740 CuadroTexto">
          <a:extLst>
            <a:ext uri="{FF2B5EF4-FFF2-40B4-BE49-F238E27FC236}">
              <a16:creationId xmlns="" xmlns:a16="http://schemas.microsoft.com/office/drawing/2014/main" id="{CBF37FF5-9C17-499C-884F-9B2D9F8401F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95" name="2741 CuadroTexto">
          <a:extLst>
            <a:ext uri="{FF2B5EF4-FFF2-40B4-BE49-F238E27FC236}">
              <a16:creationId xmlns="" xmlns:a16="http://schemas.microsoft.com/office/drawing/2014/main" id="{B3F927BD-8FAB-4C58-AA5E-1B22A1E2939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96" name="2742 CuadroTexto">
          <a:extLst>
            <a:ext uri="{FF2B5EF4-FFF2-40B4-BE49-F238E27FC236}">
              <a16:creationId xmlns="" xmlns:a16="http://schemas.microsoft.com/office/drawing/2014/main" id="{6DF0FF39-4377-472A-841A-48B2EED348D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97" name="2743 CuadroTexto">
          <a:extLst>
            <a:ext uri="{FF2B5EF4-FFF2-40B4-BE49-F238E27FC236}">
              <a16:creationId xmlns="" xmlns:a16="http://schemas.microsoft.com/office/drawing/2014/main" id="{1B1AADDB-889D-4F4B-81A0-14B04758167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98" name="2744 CuadroTexto">
          <a:extLst>
            <a:ext uri="{FF2B5EF4-FFF2-40B4-BE49-F238E27FC236}">
              <a16:creationId xmlns="" xmlns:a16="http://schemas.microsoft.com/office/drawing/2014/main" id="{7AF85B69-2E90-4F51-A603-0453FB9DFD6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099" name="2745 CuadroTexto">
          <a:extLst>
            <a:ext uri="{FF2B5EF4-FFF2-40B4-BE49-F238E27FC236}">
              <a16:creationId xmlns="" xmlns:a16="http://schemas.microsoft.com/office/drawing/2014/main" id="{66F3C792-58A9-4688-9A40-C19B1A5E651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00" name="2746 CuadroTexto">
          <a:extLst>
            <a:ext uri="{FF2B5EF4-FFF2-40B4-BE49-F238E27FC236}">
              <a16:creationId xmlns="" xmlns:a16="http://schemas.microsoft.com/office/drawing/2014/main" id="{EE6AB540-3524-4A63-87B2-264A6E4EA74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01" name="2747 CuadroTexto">
          <a:extLst>
            <a:ext uri="{FF2B5EF4-FFF2-40B4-BE49-F238E27FC236}">
              <a16:creationId xmlns="" xmlns:a16="http://schemas.microsoft.com/office/drawing/2014/main" id="{9B18885D-0687-403C-BED5-69D44412610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02" name="2748 CuadroTexto">
          <a:extLst>
            <a:ext uri="{FF2B5EF4-FFF2-40B4-BE49-F238E27FC236}">
              <a16:creationId xmlns="" xmlns:a16="http://schemas.microsoft.com/office/drawing/2014/main" id="{4A339716-67F2-43D2-B4BC-7F0A3BABBA2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03" name="2749 CuadroTexto">
          <a:extLst>
            <a:ext uri="{FF2B5EF4-FFF2-40B4-BE49-F238E27FC236}">
              <a16:creationId xmlns="" xmlns:a16="http://schemas.microsoft.com/office/drawing/2014/main" id="{BAC5C500-0EC1-44EF-8836-A51EA8F40D2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04" name="2750 CuadroTexto">
          <a:extLst>
            <a:ext uri="{FF2B5EF4-FFF2-40B4-BE49-F238E27FC236}">
              <a16:creationId xmlns="" xmlns:a16="http://schemas.microsoft.com/office/drawing/2014/main" id="{6B1E8C17-AA06-4380-A15D-66BC1E328EC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05" name="2751 CuadroTexto">
          <a:extLst>
            <a:ext uri="{FF2B5EF4-FFF2-40B4-BE49-F238E27FC236}">
              <a16:creationId xmlns="" xmlns:a16="http://schemas.microsoft.com/office/drawing/2014/main" id="{24C6A367-B30A-4B67-8379-FF1ACA82956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06" name="2752 CuadroTexto">
          <a:extLst>
            <a:ext uri="{FF2B5EF4-FFF2-40B4-BE49-F238E27FC236}">
              <a16:creationId xmlns="" xmlns:a16="http://schemas.microsoft.com/office/drawing/2014/main" id="{0E371C03-038C-4471-99B1-3450BDE2E20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07" name="2753 CuadroTexto">
          <a:extLst>
            <a:ext uri="{FF2B5EF4-FFF2-40B4-BE49-F238E27FC236}">
              <a16:creationId xmlns="" xmlns:a16="http://schemas.microsoft.com/office/drawing/2014/main" id="{53A5BC30-8CA9-4D90-9888-B7A38CEABC4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08" name="2754 CuadroTexto">
          <a:extLst>
            <a:ext uri="{FF2B5EF4-FFF2-40B4-BE49-F238E27FC236}">
              <a16:creationId xmlns="" xmlns:a16="http://schemas.microsoft.com/office/drawing/2014/main" id="{5F23664C-05C2-4CBA-AED2-220F7DB90CF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09" name="2755 CuadroTexto">
          <a:extLst>
            <a:ext uri="{FF2B5EF4-FFF2-40B4-BE49-F238E27FC236}">
              <a16:creationId xmlns="" xmlns:a16="http://schemas.microsoft.com/office/drawing/2014/main" id="{415A1114-D499-45E1-85F2-F64B370EC98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10" name="2756 CuadroTexto">
          <a:extLst>
            <a:ext uri="{FF2B5EF4-FFF2-40B4-BE49-F238E27FC236}">
              <a16:creationId xmlns="" xmlns:a16="http://schemas.microsoft.com/office/drawing/2014/main" id="{98B83847-6AF4-43F4-8A1E-00756C70B70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11" name="2757 CuadroTexto">
          <a:extLst>
            <a:ext uri="{FF2B5EF4-FFF2-40B4-BE49-F238E27FC236}">
              <a16:creationId xmlns="" xmlns:a16="http://schemas.microsoft.com/office/drawing/2014/main" id="{33447B41-68ED-4290-9C61-22578F810F9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12" name="2758 CuadroTexto">
          <a:extLst>
            <a:ext uri="{FF2B5EF4-FFF2-40B4-BE49-F238E27FC236}">
              <a16:creationId xmlns="" xmlns:a16="http://schemas.microsoft.com/office/drawing/2014/main" id="{4DD19505-3860-4A1B-9FBF-574F72DC775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13" name="2759 CuadroTexto">
          <a:extLst>
            <a:ext uri="{FF2B5EF4-FFF2-40B4-BE49-F238E27FC236}">
              <a16:creationId xmlns="" xmlns:a16="http://schemas.microsoft.com/office/drawing/2014/main" id="{6F814317-DE27-4647-8806-91F94214EE8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14" name="2760 CuadroTexto">
          <a:extLst>
            <a:ext uri="{FF2B5EF4-FFF2-40B4-BE49-F238E27FC236}">
              <a16:creationId xmlns="" xmlns:a16="http://schemas.microsoft.com/office/drawing/2014/main" id="{BD77D2A7-4680-4FCE-9498-B5061CA0C00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15" name="2761 CuadroTexto">
          <a:extLst>
            <a:ext uri="{FF2B5EF4-FFF2-40B4-BE49-F238E27FC236}">
              <a16:creationId xmlns="" xmlns:a16="http://schemas.microsoft.com/office/drawing/2014/main" id="{DA9D3232-901B-4120-8797-04B30200A6E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16" name="2762 CuadroTexto">
          <a:extLst>
            <a:ext uri="{FF2B5EF4-FFF2-40B4-BE49-F238E27FC236}">
              <a16:creationId xmlns="" xmlns:a16="http://schemas.microsoft.com/office/drawing/2014/main" id="{6E35FE48-AA31-44F5-874D-F2D398D36A0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17" name="2763 CuadroTexto">
          <a:extLst>
            <a:ext uri="{FF2B5EF4-FFF2-40B4-BE49-F238E27FC236}">
              <a16:creationId xmlns="" xmlns:a16="http://schemas.microsoft.com/office/drawing/2014/main" id="{BBE18829-5310-4F19-B469-B81498C28E1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18" name="2764 CuadroTexto">
          <a:extLst>
            <a:ext uri="{FF2B5EF4-FFF2-40B4-BE49-F238E27FC236}">
              <a16:creationId xmlns="" xmlns:a16="http://schemas.microsoft.com/office/drawing/2014/main" id="{E1DCA8F3-F3B8-482C-B502-C6F89188DDF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19" name="2765 CuadroTexto">
          <a:extLst>
            <a:ext uri="{FF2B5EF4-FFF2-40B4-BE49-F238E27FC236}">
              <a16:creationId xmlns="" xmlns:a16="http://schemas.microsoft.com/office/drawing/2014/main" id="{038A8238-2DB4-40EF-9409-C23B130A9B4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20" name="2766 CuadroTexto">
          <a:extLst>
            <a:ext uri="{FF2B5EF4-FFF2-40B4-BE49-F238E27FC236}">
              <a16:creationId xmlns="" xmlns:a16="http://schemas.microsoft.com/office/drawing/2014/main" id="{4EEB17E1-2B06-4017-9946-E4B0996FF54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21" name="2767 CuadroTexto">
          <a:extLst>
            <a:ext uri="{FF2B5EF4-FFF2-40B4-BE49-F238E27FC236}">
              <a16:creationId xmlns="" xmlns:a16="http://schemas.microsoft.com/office/drawing/2014/main" id="{C3777978-1869-453A-A1B1-438CFC3BC8A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22" name="2768 CuadroTexto">
          <a:extLst>
            <a:ext uri="{FF2B5EF4-FFF2-40B4-BE49-F238E27FC236}">
              <a16:creationId xmlns="" xmlns:a16="http://schemas.microsoft.com/office/drawing/2014/main" id="{35B91517-5F2D-4F70-9D4C-1435B34BF03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23" name="2769 CuadroTexto">
          <a:extLst>
            <a:ext uri="{FF2B5EF4-FFF2-40B4-BE49-F238E27FC236}">
              <a16:creationId xmlns="" xmlns:a16="http://schemas.microsoft.com/office/drawing/2014/main" id="{1BD3C585-82B0-4AF6-8F41-7FC53EC6638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24" name="2770 CuadroTexto">
          <a:extLst>
            <a:ext uri="{FF2B5EF4-FFF2-40B4-BE49-F238E27FC236}">
              <a16:creationId xmlns="" xmlns:a16="http://schemas.microsoft.com/office/drawing/2014/main" id="{32B4B3D4-B3F1-4B32-99CF-38A0EB65F8F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25" name="2771 CuadroTexto">
          <a:extLst>
            <a:ext uri="{FF2B5EF4-FFF2-40B4-BE49-F238E27FC236}">
              <a16:creationId xmlns="" xmlns:a16="http://schemas.microsoft.com/office/drawing/2014/main" id="{1679F1F3-589C-40F3-98A1-2D19B2EE7B5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26" name="2772 CuadroTexto">
          <a:extLst>
            <a:ext uri="{FF2B5EF4-FFF2-40B4-BE49-F238E27FC236}">
              <a16:creationId xmlns="" xmlns:a16="http://schemas.microsoft.com/office/drawing/2014/main" id="{B3660FE7-7DFD-4E9E-8DE4-F9FDDEC57D1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27" name="2773 CuadroTexto">
          <a:extLst>
            <a:ext uri="{FF2B5EF4-FFF2-40B4-BE49-F238E27FC236}">
              <a16:creationId xmlns="" xmlns:a16="http://schemas.microsoft.com/office/drawing/2014/main" id="{1C32A4C5-AF5E-47BC-BBAF-D886E9BD3E7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28" name="2774 CuadroTexto">
          <a:extLst>
            <a:ext uri="{FF2B5EF4-FFF2-40B4-BE49-F238E27FC236}">
              <a16:creationId xmlns="" xmlns:a16="http://schemas.microsoft.com/office/drawing/2014/main" id="{57D4BBB4-5823-4409-A2FF-30E025868D3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29" name="2775 CuadroTexto">
          <a:extLst>
            <a:ext uri="{FF2B5EF4-FFF2-40B4-BE49-F238E27FC236}">
              <a16:creationId xmlns="" xmlns:a16="http://schemas.microsoft.com/office/drawing/2014/main" id="{F672D634-AD2F-4A51-807B-582EC32218D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30" name="2776 CuadroTexto">
          <a:extLst>
            <a:ext uri="{FF2B5EF4-FFF2-40B4-BE49-F238E27FC236}">
              <a16:creationId xmlns="" xmlns:a16="http://schemas.microsoft.com/office/drawing/2014/main" id="{810D3063-67CA-44D8-A1A9-EA1882AF6A2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31" name="2777 CuadroTexto">
          <a:extLst>
            <a:ext uri="{FF2B5EF4-FFF2-40B4-BE49-F238E27FC236}">
              <a16:creationId xmlns="" xmlns:a16="http://schemas.microsoft.com/office/drawing/2014/main" id="{04AFE9D7-79D7-4697-8CD6-3501660313E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32" name="2778 CuadroTexto">
          <a:extLst>
            <a:ext uri="{FF2B5EF4-FFF2-40B4-BE49-F238E27FC236}">
              <a16:creationId xmlns="" xmlns:a16="http://schemas.microsoft.com/office/drawing/2014/main" id="{8AC8EC64-5F4F-4F35-AFF9-9798F19733C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33" name="2779 CuadroTexto">
          <a:extLst>
            <a:ext uri="{FF2B5EF4-FFF2-40B4-BE49-F238E27FC236}">
              <a16:creationId xmlns="" xmlns:a16="http://schemas.microsoft.com/office/drawing/2014/main" id="{BEC56B61-0033-445E-9569-5895FB062D9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34" name="2780 CuadroTexto">
          <a:extLst>
            <a:ext uri="{FF2B5EF4-FFF2-40B4-BE49-F238E27FC236}">
              <a16:creationId xmlns="" xmlns:a16="http://schemas.microsoft.com/office/drawing/2014/main" id="{33C02250-E4FA-450A-8527-63784A2583A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35" name="2781 CuadroTexto">
          <a:extLst>
            <a:ext uri="{FF2B5EF4-FFF2-40B4-BE49-F238E27FC236}">
              <a16:creationId xmlns="" xmlns:a16="http://schemas.microsoft.com/office/drawing/2014/main" id="{26514219-F824-46D6-B3FD-16098903778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36" name="2782 CuadroTexto">
          <a:extLst>
            <a:ext uri="{FF2B5EF4-FFF2-40B4-BE49-F238E27FC236}">
              <a16:creationId xmlns="" xmlns:a16="http://schemas.microsoft.com/office/drawing/2014/main" id="{46384AD4-9960-4B57-83A0-999BA75B41C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37" name="2783 CuadroTexto">
          <a:extLst>
            <a:ext uri="{FF2B5EF4-FFF2-40B4-BE49-F238E27FC236}">
              <a16:creationId xmlns="" xmlns:a16="http://schemas.microsoft.com/office/drawing/2014/main" id="{7F503134-123C-4E01-921B-92C2E490949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38" name="2784 CuadroTexto">
          <a:extLst>
            <a:ext uri="{FF2B5EF4-FFF2-40B4-BE49-F238E27FC236}">
              <a16:creationId xmlns="" xmlns:a16="http://schemas.microsoft.com/office/drawing/2014/main" id="{E8A3C202-73D2-4763-8546-7905DFD0D39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39" name="2785 CuadroTexto">
          <a:extLst>
            <a:ext uri="{FF2B5EF4-FFF2-40B4-BE49-F238E27FC236}">
              <a16:creationId xmlns="" xmlns:a16="http://schemas.microsoft.com/office/drawing/2014/main" id="{5206B40F-1C59-4FBA-899B-911C89F29E0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40" name="2786 CuadroTexto">
          <a:extLst>
            <a:ext uri="{FF2B5EF4-FFF2-40B4-BE49-F238E27FC236}">
              <a16:creationId xmlns="" xmlns:a16="http://schemas.microsoft.com/office/drawing/2014/main" id="{E7F6B2FC-0C50-40C8-8287-CED797EE90F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41" name="2787 CuadroTexto">
          <a:extLst>
            <a:ext uri="{FF2B5EF4-FFF2-40B4-BE49-F238E27FC236}">
              <a16:creationId xmlns="" xmlns:a16="http://schemas.microsoft.com/office/drawing/2014/main" id="{C4BECF78-F9CB-4726-86A1-F5AC2EA8C9E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42" name="2788 CuadroTexto">
          <a:extLst>
            <a:ext uri="{FF2B5EF4-FFF2-40B4-BE49-F238E27FC236}">
              <a16:creationId xmlns="" xmlns:a16="http://schemas.microsoft.com/office/drawing/2014/main" id="{5A009E27-188A-42BF-97F5-63E0E99C29F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43" name="2789 CuadroTexto">
          <a:extLst>
            <a:ext uri="{FF2B5EF4-FFF2-40B4-BE49-F238E27FC236}">
              <a16:creationId xmlns="" xmlns:a16="http://schemas.microsoft.com/office/drawing/2014/main" id="{F305829C-1DB3-4526-BF19-E7F15C27AA2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44" name="2790 CuadroTexto">
          <a:extLst>
            <a:ext uri="{FF2B5EF4-FFF2-40B4-BE49-F238E27FC236}">
              <a16:creationId xmlns="" xmlns:a16="http://schemas.microsoft.com/office/drawing/2014/main" id="{348181D0-A7EB-4C0A-8046-718A48AC1FD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45" name="2791 CuadroTexto">
          <a:extLst>
            <a:ext uri="{FF2B5EF4-FFF2-40B4-BE49-F238E27FC236}">
              <a16:creationId xmlns="" xmlns:a16="http://schemas.microsoft.com/office/drawing/2014/main" id="{8A71412E-45A0-4288-B0A4-EF60B911086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46" name="2792 CuadroTexto">
          <a:extLst>
            <a:ext uri="{FF2B5EF4-FFF2-40B4-BE49-F238E27FC236}">
              <a16:creationId xmlns="" xmlns:a16="http://schemas.microsoft.com/office/drawing/2014/main" id="{F6B5AC69-FE33-49F3-BA67-B82565C820A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47" name="2793 CuadroTexto">
          <a:extLst>
            <a:ext uri="{FF2B5EF4-FFF2-40B4-BE49-F238E27FC236}">
              <a16:creationId xmlns="" xmlns:a16="http://schemas.microsoft.com/office/drawing/2014/main" id="{901B5E13-8DCE-4F25-9744-91A5E50ADE3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48" name="2794 CuadroTexto">
          <a:extLst>
            <a:ext uri="{FF2B5EF4-FFF2-40B4-BE49-F238E27FC236}">
              <a16:creationId xmlns="" xmlns:a16="http://schemas.microsoft.com/office/drawing/2014/main" id="{246D1033-60A7-4F0B-910D-9C09DEBC854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49" name="2795 CuadroTexto">
          <a:extLst>
            <a:ext uri="{FF2B5EF4-FFF2-40B4-BE49-F238E27FC236}">
              <a16:creationId xmlns="" xmlns:a16="http://schemas.microsoft.com/office/drawing/2014/main" id="{7BEBCF14-6313-4AA4-94E3-E7054BBE5F3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50" name="2796 CuadroTexto">
          <a:extLst>
            <a:ext uri="{FF2B5EF4-FFF2-40B4-BE49-F238E27FC236}">
              <a16:creationId xmlns="" xmlns:a16="http://schemas.microsoft.com/office/drawing/2014/main" id="{E84F27E7-1B19-495A-A671-0EFD9D97D5E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51" name="2797 CuadroTexto">
          <a:extLst>
            <a:ext uri="{FF2B5EF4-FFF2-40B4-BE49-F238E27FC236}">
              <a16:creationId xmlns="" xmlns:a16="http://schemas.microsoft.com/office/drawing/2014/main" id="{ECBC8245-B37D-4A1A-B81B-FBA3D4EB97C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52" name="2798 CuadroTexto">
          <a:extLst>
            <a:ext uri="{FF2B5EF4-FFF2-40B4-BE49-F238E27FC236}">
              <a16:creationId xmlns="" xmlns:a16="http://schemas.microsoft.com/office/drawing/2014/main" id="{60D402AA-B54F-477A-B541-8E5457E9C20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53" name="2799 CuadroTexto">
          <a:extLst>
            <a:ext uri="{FF2B5EF4-FFF2-40B4-BE49-F238E27FC236}">
              <a16:creationId xmlns="" xmlns:a16="http://schemas.microsoft.com/office/drawing/2014/main" id="{015B0C5B-5CCB-48B7-B52E-E99FECA0BD6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54" name="2800 CuadroTexto">
          <a:extLst>
            <a:ext uri="{FF2B5EF4-FFF2-40B4-BE49-F238E27FC236}">
              <a16:creationId xmlns="" xmlns:a16="http://schemas.microsoft.com/office/drawing/2014/main" id="{C1C66CF1-055B-48A7-9AEC-3B3C6E707A7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55" name="2801 CuadroTexto">
          <a:extLst>
            <a:ext uri="{FF2B5EF4-FFF2-40B4-BE49-F238E27FC236}">
              <a16:creationId xmlns="" xmlns:a16="http://schemas.microsoft.com/office/drawing/2014/main" id="{04CCCC0A-673E-443E-B96C-DE0B460361D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56" name="2802 CuadroTexto">
          <a:extLst>
            <a:ext uri="{FF2B5EF4-FFF2-40B4-BE49-F238E27FC236}">
              <a16:creationId xmlns="" xmlns:a16="http://schemas.microsoft.com/office/drawing/2014/main" id="{C4DD5ACB-4701-4ACD-96C5-0733C4B8498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57" name="2803 CuadroTexto">
          <a:extLst>
            <a:ext uri="{FF2B5EF4-FFF2-40B4-BE49-F238E27FC236}">
              <a16:creationId xmlns="" xmlns:a16="http://schemas.microsoft.com/office/drawing/2014/main" id="{95EF23F8-D41B-44CD-97C7-EF59CDBEAFD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58" name="2804 CuadroTexto">
          <a:extLst>
            <a:ext uri="{FF2B5EF4-FFF2-40B4-BE49-F238E27FC236}">
              <a16:creationId xmlns="" xmlns:a16="http://schemas.microsoft.com/office/drawing/2014/main" id="{68AE479F-75BF-4A6F-B048-DEBF159CDE9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59" name="2805 CuadroTexto">
          <a:extLst>
            <a:ext uri="{FF2B5EF4-FFF2-40B4-BE49-F238E27FC236}">
              <a16:creationId xmlns="" xmlns:a16="http://schemas.microsoft.com/office/drawing/2014/main" id="{E46F606E-ABAE-4ABC-A575-3267BB7E8EE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60" name="2806 CuadroTexto">
          <a:extLst>
            <a:ext uri="{FF2B5EF4-FFF2-40B4-BE49-F238E27FC236}">
              <a16:creationId xmlns="" xmlns:a16="http://schemas.microsoft.com/office/drawing/2014/main" id="{F3C3F82A-6ED2-46C1-9855-41A709FF4E9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61" name="2807 CuadroTexto">
          <a:extLst>
            <a:ext uri="{FF2B5EF4-FFF2-40B4-BE49-F238E27FC236}">
              <a16:creationId xmlns="" xmlns:a16="http://schemas.microsoft.com/office/drawing/2014/main" id="{BFCD497D-CDF5-4F2B-89E0-A4E39A9626E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62" name="2808 CuadroTexto">
          <a:extLst>
            <a:ext uri="{FF2B5EF4-FFF2-40B4-BE49-F238E27FC236}">
              <a16:creationId xmlns="" xmlns:a16="http://schemas.microsoft.com/office/drawing/2014/main" id="{ADF62B3D-7D7B-476D-AFF9-CFAF39F991A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63" name="2809 CuadroTexto">
          <a:extLst>
            <a:ext uri="{FF2B5EF4-FFF2-40B4-BE49-F238E27FC236}">
              <a16:creationId xmlns="" xmlns:a16="http://schemas.microsoft.com/office/drawing/2014/main" id="{95DE2CB3-516B-44BA-9B22-EBA4636A23F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64" name="2810 CuadroTexto">
          <a:extLst>
            <a:ext uri="{FF2B5EF4-FFF2-40B4-BE49-F238E27FC236}">
              <a16:creationId xmlns="" xmlns:a16="http://schemas.microsoft.com/office/drawing/2014/main" id="{3F930272-F595-4003-A79F-EA937330207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65" name="2811 CuadroTexto">
          <a:extLst>
            <a:ext uri="{FF2B5EF4-FFF2-40B4-BE49-F238E27FC236}">
              <a16:creationId xmlns="" xmlns:a16="http://schemas.microsoft.com/office/drawing/2014/main" id="{D40BDD08-A410-4B2D-A76C-CAFF7A4DC79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66" name="2812 CuadroTexto">
          <a:extLst>
            <a:ext uri="{FF2B5EF4-FFF2-40B4-BE49-F238E27FC236}">
              <a16:creationId xmlns="" xmlns:a16="http://schemas.microsoft.com/office/drawing/2014/main" id="{DD8468D0-7AC8-4F19-B46E-B701EDEE387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67" name="2813 CuadroTexto">
          <a:extLst>
            <a:ext uri="{FF2B5EF4-FFF2-40B4-BE49-F238E27FC236}">
              <a16:creationId xmlns="" xmlns:a16="http://schemas.microsoft.com/office/drawing/2014/main" id="{39B725ED-F130-440F-B491-8AD23515B4A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68" name="2814 CuadroTexto">
          <a:extLst>
            <a:ext uri="{FF2B5EF4-FFF2-40B4-BE49-F238E27FC236}">
              <a16:creationId xmlns="" xmlns:a16="http://schemas.microsoft.com/office/drawing/2014/main" id="{EC23EE5B-7969-402B-A4AC-7E16AC3ACFC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69" name="2815 CuadroTexto">
          <a:extLst>
            <a:ext uri="{FF2B5EF4-FFF2-40B4-BE49-F238E27FC236}">
              <a16:creationId xmlns="" xmlns:a16="http://schemas.microsoft.com/office/drawing/2014/main" id="{2F5ECA8B-9AF2-43A8-8153-B861E997956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70" name="2816 CuadroTexto">
          <a:extLst>
            <a:ext uri="{FF2B5EF4-FFF2-40B4-BE49-F238E27FC236}">
              <a16:creationId xmlns="" xmlns:a16="http://schemas.microsoft.com/office/drawing/2014/main" id="{71391060-85D1-4683-BC42-0F32B16B7FA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71" name="2817 CuadroTexto">
          <a:extLst>
            <a:ext uri="{FF2B5EF4-FFF2-40B4-BE49-F238E27FC236}">
              <a16:creationId xmlns="" xmlns:a16="http://schemas.microsoft.com/office/drawing/2014/main" id="{DEA4AD47-2907-4A22-8588-85EC74F8BA7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72" name="2818 CuadroTexto">
          <a:extLst>
            <a:ext uri="{FF2B5EF4-FFF2-40B4-BE49-F238E27FC236}">
              <a16:creationId xmlns="" xmlns:a16="http://schemas.microsoft.com/office/drawing/2014/main" id="{4C559A66-7EE1-4ADA-8B65-B2FFEEB8C90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73" name="2819 CuadroTexto">
          <a:extLst>
            <a:ext uri="{FF2B5EF4-FFF2-40B4-BE49-F238E27FC236}">
              <a16:creationId xmlns="" xmlns:a16="http://schemas.microsoft.com/office/drawing/2014/main" id="{68BABB2E-166B-47C7-BF39-E68AA33FB50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74" name="2820 CuadroTexto">
          <a:extLst>
            <a:ext uri="{FF2B5EF4-FFF2-40B4-BE49-F238E27FC236}">
              <a16:creationId xmlns="" xmlns:a16="http://schemas.microsoft.com/office/drawing/2014/main" id="{BCA259B7-C11C-4EDF-8C98-86A40426253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75" name="2821 CuadroTexto">
          <a:extLst>
            <a:ext uri="{FF2B5EF4-FFF2-40B4-BE49-F238E27FC236}">
              <a16:creationId xmlns="" xmlns:a16="http://schemas.microsoft.com/office/drawing/2014/main" id="{6DB6AB81-16C3-451B-A6B1-5CE4AB9E890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76" name="2822 CuadroTexto">
          <a:extLst>
            <a:ext uri="{FF2B5EF4-FFF2-40B4-BE49-F238E27FC236}">
              <a16:creationId xmlns="" xmlns:a16="http://schemas.microsoft.com/office/drawing/2014/main" id="{035113DD-46E0-4ACA-8C4B-C5B25A8E60F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77" name="2823 CuadroTexto">
          <a:extLst>
            <a:ext uri="{FF2B5EF4-FFF2-40B4-BE49-F238E27FC236}">
              <a16:creationId xmlns="" xmlns:a16="http://schemas.microsoft.com/office/drawing/2014/main" id="{1B2D463F-C083-405E-BAA2-139044BA481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78" name="2824 CuadroTexto">
          <a:extLst>
            <a:ext uri="{FF2B5EF4-FFF2-40B4-BE49-F238E27FC236}">
              <a16:creationId xmlns="" xmlns:a16="http://schemas.microsoft.com/office/drawing/2014/main" id="{4711D02D-5C86-40BD-8787-5C266B47EDC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79" name="2825 CuadroTexto">
          <a:extLst>
            <a:ext uri="{FF2B5EF4-FFF2-40B4-BE49-F238E27FC236}">
              <a16:creationId xmlns="" xmlns:a16="http://schemas.microsoft.com/office/drawing/2014/main" id="{A70D3F76-53A5-4444-8ED4-93B1DD3DF67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80" name="2826 CuadroTexto">
          <a:extLst>
            <a:ext uri="{FF2B5EF4-FFF2-40B4-BE49-F238E27FC236}">
              <a16:creationId xmlns="" xmlns:a16="http://schemas.microsoft.com/office/drawing/2014/main" id="{E69CFCFB-300B-462B-95C4-264AFB9153A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81" name="2827 CuadroTexto">
          <a:extLst>
            <a:ext uri="{FF2B5EF4-FFF2-40B4-BE49-F238E27FC236}">
              <a16:creationId xmlns="" xmlns:a16="http://schemas.microsoft.com/office/drawing/2014/main" id="{464AC907-008E-4F56-A005-78ED7F7BF73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82" name="2828 CuadroTexto">
          <a:extLst>
            <a:ext uri="{FF2B5EF4-FFF2-40B4-BE49-F238E27FC236}">
              <a16:creationId xmlns="" xmlns:a16="http://schemas.microsoft.com/office/drawing/2014/main" id="{D7662EA3-8FEB-4550-9D7F-1773657A53E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83" name="2829 CuadroTexto">
          <a:extLst>
            <a:ext uri="{FF2B5EF4-FFF2-40B4-BE49-F238E27FC236}">
              <a16:creationId xmlns="" xmlns:a16="http://schemas.microsoft.com/office/drawing/2014/main" id="{12577FE8-7299-41BD-9FF9-04F65E9400D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84" name="2830 CuadroTexto">
          <a:extLst>
            <a:ext uri="{FF2B5EF4-FFF2-40B4-BE49-F238E27FC236}">
              <a16:creationId xmlns="" xmlns:a16="http://schemas.microsoft.com/office/drawing/2014/main" id="{17F18189-B0F1-4EA2-ACC6-A9A0CA5A027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85" name="2831 CuadroTexto">
          <a:extLst>
            <a:ext uri="{FF2B5EF4-FFF2-40B4-BE49-F238E27FC236}">
              <a16:creationId xmlns="" xmlns:a16="http://schemas.microsoft.com/office/drawing/2014/main" id="{38313CCB-D9A4-41D8-8D00-4BE9D18A373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86" name="2832 CuadroTexto">
          <a:extLst>
            <a:ext uri="{FF2B5EF4-FFF2-40B4-BE49-F238E27FC236}">
              <a16:creationId xmlns="" xmlns:a16="http://schemas.microsoft.com/office/drawing/2014/main" id="{EBB265B1-BCD8-447B-8D0A-20186801365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87" name="2833 CuadroTexto">
          <a:extLst>
            <a:ext uri="{FF2B5EF4-FFF2-40B4-BE49-F238E27FC236}">
              <a16:creationId xmlns="" xmlns:a16="http://schemas.microsoft.com/office/drawing/2014/main" id="{96688C24-C963-4984-8516-2CD8373635C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88" name="2834 CuadroTexto">
          <a:extLst>
            <a:ext uri="{FF2B5EF4-FFF2-40B4-BE49-F238E27FC236}">
              <a16:creationId xmlns="" xmlns:a16="http://schemas.microsoft.com/office/drawing/2014/main" id="{37631A59-D930-495E-86F1-7E74C9C1323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89" name="2835 CuadroTexto">
          <a:extLst>
            <a:ext uri="{FF2B5EF4-FFF2-40B4-BE49-F238E27FC236}">
              <a16:creationId xmlns="" xmlns:a16="http://schemas.microsoft.com/office/drawing/2014/main" id="{A06528C6-853F-4DD5-AD5C-2C34604441B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90" name="2836 CuadroTexto">
          <a:extLst>
            <a:ext uri="{FF2B5EF4-FFF2-40B4-BE49-F238E27FC236}">
              <a16:creationId xmlns="" xmlns:a16="http://schemas.microsoft.com/office/drawing/2014/main" id="{259C1F5A-20CF-4AC7-A882-6D8C16BBF67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91" name="2837 CuadroTexto">
          <a:extLst>
            <a:ext uri="{FF2B5EF4-FFF2-40B4-BE49-F238E27FC236}">
              <a16:creationId xmlns="" xmlns:a16="http://schemas.microsoft.com/office/drawing/2014/main" id="{5EE2C2D7-30CB-4BD4-A0B8-DD42C624C40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92" name="2838 CuadroTexto">
          <a:extLst>
            <a:ext uri="{FF2B5EF4-FFF2-40B4-BE49-F238E27FC236}">
              <a16:creationId xmlns="" xmlns:a16="http://schemas.microsoft.com/office/drawing/2014/main" id="{FE0EFB62-80A0-458C-9ED9-7BC5E47FBB7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93" name="2839 CuadroTexto">
          <a:extLst>
            <a:ext uri="{FF2B5EF4-FFF2-40B4-BE49-F238E27FC236}">
              <a16:creationId xmlns="" xmlns:a16="http://schemas.microsoft.com/office/drawing/2014/main" id="{2F6CD41C-B794-46AF-9CE5-E166ED84221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94" name="2840 CuadroTexto">
          <a:extLst>
            <a:ext uri="{FF2B5EF4-FFF2-40B4-BE49-F238E27FC236}">
              <a16:creationId xmlns="" xmlns:a16="http://schemas.microsoft.com/office/drawing/2014/main" id="{AB45CFDE-5529-4A65-AE70-5D9FAC2D4C6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95" name="2841 CuadroTexto">
          <a:extLst>
            <a:ext uri="{FF2B5EF4-FFF2-40B4-BE49-F238E27FC236}">
              <a16:creationId xmlns="" xmlns:a16="http://schemas.microsoft.com/office/drawing/2014/main" id="{9B653816-69D7-47E0-9DBE-36B72941635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96" name="2842 CuadroTexto">
          <a:extLst>
            <a:ext uri="{FF2B5EF4-FFF2-40B4-BE49-F238E27FC236}">
              <a16:creationId xmlns="" xmlns:a16="http://schemas.microsoft.com/office/drawing/2014/main" id="{77317210-3594-4973-851F-7B54F107EDE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97" name="2843 CuadroTexto">
          <a:extLst>
            <a:ext uri="{FF2B5EF4-FFF2-40B4-BE49-F238E27FC236}">
              <a16:creationId xmlns="" xmlns:a16="http://schemas.microsoft.com/office/drawing/2014/main" id="{A82139D8-FD09-47A6-915B-FD049D66E46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98" name="2844 CuadroTexto">
          <a:extLst>
            <a:ext uri="{FF2B5EF4-FFF2-40B4-BE49-F238E27FC236}">
              <a16:creationId xmlns="" xmlns:a16="http://schemas.microsoft.com/office/drawing/2014/main" id="{52BDEEC1-ED68-4ED2-8F70-92E152DF71B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199" name="2845 CuadroTexto">
          <a:extLst>
            <a:ext uri="{FF2B5EF4-FFF2-40B4-BE49-F238E27FC236}">
              <a16:creationId xmlns="" xmlns:a16="http://schemas.microsoft.com/office/drawing/2014/main" id="{0D726040-3F0E-4807-B68F-152692D5CDF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00" name="2846 CuadroTexto">
          <a:extLst>
            <a:ext uri="{FF2B5EF4-FFF2-40B4-BE49-F238E27FC236}">
              <a16:creationId xmlns="" xmlns:a16="http://schemas.microsoft.com/office/drawing/2014/main" id="{B0984730-7815-4C77-97CC-EDA20B46629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01" name="2847 CuadroTexto">
          <a:extLst>
            <a:ext uri="{FF2B5EF4-FFF2-40B4-BE49-F238E27FC236}">
              <a16:creationId xmlns="" xmlns:a16="http://schemas.microsoft.com/office/drawing/2014/main" id="{B24B9899-544B-4160-85AF-11DFE8F320F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02" name="2848 CuadroTexto">
          <a:extLst>
            <a:ext uri="{FF2B5EF4-FFF2-40B4-BE49-F238E27FC236}">
              <a16:creationId xmlns="" xmlns:a16="http://schemas.microsoft.com/office/drawing/2014/main" id="{0C9A3FA3-333C-4496-AAB1-CEC79BC8EE2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03" name="2849 CuadroTexto">
          <a:extLst>
            <a:ext uri="{FF2B5EF4-FFF2-40B4-BE49-F238E27FC236}">
              <a16:creationId xmlns="" xmlns:a16="http://schemas.microsoft.com/office/drawing/2014/main" id="{92D7EDB2-7805-457D-9CF1-14A42890616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04" name="2850 CuadroTexto">
          <a:extLst>
            <a:ext uri="{FF2B5EF4-FFF2-40B4-BE49-F238E27FC236}">
              <a16:creationId xmlns="" xmlns:a16="http://schemas.microsoft.com/office/drawing/2014/main" id="{465ECA61-1BA8-4153-83C6-9E957C2347C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05" name="2851 CuadroTexto">
          <a:extLst>
            <a:ext uri="{FF2B5EF4-FFF2-40B4-BE49-F238E27FC236}">
              <a16:creationId xmlns="" xmlns:a16="http://schemas.microsoft.com/office/drawing/2014/main" id="{01558664-50CC-4822-9F54-3AB22458521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06" name="2852 CuadroTexto">
          <a:extLst>
            <a:ext uri="{FF2B5EF4-FFF2-40B4-BE49-F238E27FC236}">
              <a16:creationId xmlns="" xmlns:a16="http://schemas.microsoft.com/office/drawing/2014/main" id="{B5B8CF33-E065-4065-975D-34E5C09AC36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07" name="2853 CuadroTexto">
          <a:extLst>
            <a:ext uri="{FF2B5EF4-FFF2-40B4-BE49-F238E27FC236}">
              <a16:creationId xmlns="" xmlns:a16="http://schemas.microsoft.com/office/drawing/2014/main" id="{08A98B21-7C2B-40F2-96C4-3F74E926FC8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08" name="2854 CuadroTexto">
          <a:extLst>
            <a:ext uri="{FF2B5EF4-FFF2-40B4-BE49-F238E27FC236}">
              <a16:creationId xmlns="" xmlns:a16="http://schemas.microsoft.com/office/drawing/2014/main" id="{D6695BAB-83B0-4AC0-9F05-9C93482341A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09" name="2855 CuadroTexto">
          <a:extLst>
            <a:ext uri="{FF2B5EF4-FFF2-40B4-BE49-F238E27FC236}">
              <a16:creationId xmlns="" xmlns:a16="http://schemas.microsoft.com/office/drawing/2014/main" id="{D49C8425-0757-40B5-A831-036814EB20D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10" name="2856 CuadroTexto">
          <a:extLst>
            <a:ext uri="{FF2B5EF4-FFF2-40B4-BE49-F238E27FC236}">
              <a16:creationId xmlns="" xmlns:a16="http://schemas.microsoft.com/office/drawing/2014/main" id="{B33AF159-B771-460E-8CC2-83F354085C4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11" name="2857 CuadroTexto">
          <a:extLst>
            <a:ext uri="{FF2B5EF4-FFF2-40B4-BE49-F238E27FC236}">
              <a16:creationId xmlns="" xmlns:a16="http://schemas.microsoft.com/office/drawing/2014/main" id="{726BF498-8B66-4497-B9C9-ED70134B0AE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12" name="2858 CuadroTexto">
          <a:extLst>
            <a:ext uri="{FF2B5EF4-FFF2-40B4-BE49-F238E27FC236}">
              <a16:creationId xmlns="" xmlns:a16="http://schemas.microsoft.com/office/drawing/2014/main" id="{894F57DB-9005-49D6-9D96-1EFD8254BF0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13" name="2859 CuadroTexto">
          <a:extLst>
            <a:ext uri="{FF2B5EF4-FFF2-40B4-BE49-F238E27FC236}">
              <a16:creationId xmlns="" xmlns:a16="http://schemas.microsoft.com/office/drawing/2014/main" id="{9F9F71B5-55B1-4919-99AA-3A029E3BD78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14" name="2860 CuadroTexto">
          <a:extLst>
            <a:ext uri="{FF2B5EF4-FFF2-40B4-BE49-F238E27FC236}">
              <a16:creationId xmlns="" xmlns:a16="http://schemas.microsoft.com/office/drawing/2014/main" id="{25235297-0FD7-41B4-BB9C-B54BA462959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15" name="2861 CuadroTexto">
          <a:extLst>
            <a:ext uri="{FF2B5EF4-FFF2-40B4-BE49-F238E27FC236}">
              <a16:creationId xmlns="" xmlns:a16="http://schemas.microsoft.com/office/drawing/2014/main" id="{28896E59-91C4-43B0-B27F-E815067E657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16" name="2862 CuadroTexto">
          <a:extLst>
            <a:ext uri="{FF2B5EF4-FFF2-40B4-BE49-F238E27FC236}">
              <a16:creationId xmlns="" xmlns:a16="http://schemas.microsoft.com/office/drawing/2014/main" id="{484ADA0B-B26D-457A-952A-6810466561D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17" name="2863 CuadroTexto">
          <a:extLst>
            <a:ext uri="{FF2B5EF4-FFF2-40B4-BE49-F238E27FC236}">
              <a16:creationId xmlns="" xmlns:a16="http://schemas.microsoft.com/office/drawing/2014/main" id="{404CE1F3-CF2E-4635-8379-421267FA91A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18" name="2864 CuadroTexto">
          <a:extLst>
            <a:ext uri="{FF2B5EF4-FFF2-40B4-BE49-F238E27FC236}">
              <a16:creationId xmlns="" xmlns:a16="http://schemas.microsoft.com/office/drawing/2014/main" id="{DCC21727-E214-4278-BAC5-3F936DA8D64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19" name="2865 CuadroTexto">
          <a:extLst>
            <a:ext uri="{FF2B5EF4-FFF2-40B4-BE49-F238E27FC236}">
              <a16:creationId xmlns="" xmlns:a16="http://schemas.microsoft.com/office/drawing/2014/main" id="{D4A61ED6-BB35-447B-BC35-BE18315DB2F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20" name="2866 CuadroTexto">
          <a:extLst>
            <a:ext uri="{FF2B5EF4-FFF2-40B4-BE49-F238E27FC236}">
              <a16:creationId xmlns="" xmlns:a16="http://schemas.microsoft.com/office/drawing/2014/main" id="{9C74D80C-29C5-4563-9420-41BA0EBCD07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21" name="2867 CuadroTexto">
          <a:extLst>
            <a:ext uri="{FF2B5EF4-FFF2-40B4-BE49-F238E27FC236}">
              <a16:creationId xmlns="" xmlns:a16="http://schemas.microsoft.com/office/drawing/2014/main" id="{2D8BA65D-589F-41FC-9306-F2A8C1277ED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22" name="2868 CuadroTexto">
          <a:extLst>
            <a:ext uri="{FF2B5EF4-FFF2-40B4-BE49-F238E27FC236}">
              <a16:creationId xmlns="" xmlns:a16="http://schemas.microsoft.com/office/drawing/2014/main" id="{EADDDF3B-F399-47CB-BBF7-EC61111CDA0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23" name="2869 CuadroTexto">
          <a:extLst>
            <a:ext uri="{FF2B5EF4-FFF2-40B4-BE49-F238E27FC236}">
              <a16:creationId xmlns="" xmlns:a16="http://schemas.microsoft.com/office/drawing/2014/main" id="{D0878E0A-5970-4C0F-B74C-16DDCE201F2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24" name="2870 CuadroTexto">
          <a:extLst>
            <a:ext uri="{FF2B5EF4-FFF2-40B4-BE49-F238E27FC236}">
              <a16:creationId xmlns="" xmlns:a16="http://schemas.microsoft.com/office/drawing/2014/main" id="{64407C59-6698-492B-B4C7-DAE4DAC8ACA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25" name="2871 CuadroTexto">
          <a:extLst>
            <a:ext uri="{FF2B5EF4-FFF2-40B4-BE49-F238E27FC236}">
              <a16:creationId xmlns="" xmlns:a16="http://schemas.microsoft.com/office/drawing/2014/main" id="{390E18A4-AC4B-45D1-B22B-DBBC5113830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26" name="2872 CuadroTexto">
          <a:extLst>
            <a:ext uri="{FF2B5EF4-FFF2-40B4-BE49-F238E27FC236}">
              <a16:creationId xmlns="" xmlns:a16="http://schemas.microsoft.com/office/drawing/2014/main" id="{677E41C9-7B44-444E-91FC-996374D9FD2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27" name="2873 CuadroTexto">
          <a:extLst>
            <a:ext uri="{FF2B5EF4-FFF2-40B4-BE49-F238E27FC236}">
              <a16:creationId xmlns="" xmlns:a16="http://schemas.microsoft.com/office/drawing/2014/main" id="{D8ABE46E-136B-4812-BC2A-CAED1DB6287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28" name="2874 CuadroTexto">
          <a:extLst>
            <a:ext uri="{FF2B5EF4-FFF2-40B4-BE49-F238E27FC236}">
              <a16:creationId xmlns="" xmlns:a16="http://schemas.microsoft.com/office/drawing/2014/main" id="{F5041639-6A3B-49D1-9656-B65E6592577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29" name="2875 CuadroTexto">
          <a:extLst>
            <a:ext uri="{FF2B5EF4-FFF2-40B4-BE49-F238E27FC236}">
              <a16:creationId xmlns="" xmlns:a16="http://schemas.microsoft.com/office/drawing/2014/main" id="{56BD69B2-B655-4B5F-AE23-809DCB8F82A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30" name="2876 CuadroTexto">
          <a:extLst>
            <a:ext uri="{FF2B5EF4-FFF2-40B4-BE49-F238E27FC236}">
              <a16:creationId xmlns="" xmlns:a16="http://schemas.microsoft.com/office/drawing/2014/main" id="{C0C368E8-62EA-445E-AADD-57F7893BED7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31" name="2877 CuadroTexto">
          <a:extLst>
            <a:ext uri="{FF2B5EF4-FFF2-40B4-BE49-F238E27FC236}">
              <a16:creationId xmlns="" xmlns:a16="http://schemas.microsoft.com/office/drawing/2014/main" id="{9257DE89-F103-44BE-93E7-C69BC846A31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32" name="2878 CuadroTexto">
          <a:extLst>
            <a:ext uri="{FF2B5EF4-FFF2-40B4-BE49-F238E27FC236}">
              <a16:creationId xmlns="" xmlns:a16="http://schemas.microsoft.com/office/drawing/2014/main" id="{AD7731BA-D127-4EF3-9893-7AF27BC7DAB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33" name="2879 CuadroTexto">
          <a:extLst>
            <a:ext uri="{FF2B5EF4-FFF2-40B4-BE49-F238E27FC236}">
              <a16:creationId xmlns="" xmlns:a16="http://schemas.microsoft.com/office/drawing/2014/main" id="{569CF285-2798-4573-A6A9-CA1E044A120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34" name="2880 CuadroTexto">
          <a:extLst>
            <a:ext uri="{FF2B5EF4-FFF2-40B4-BE49-F238E27FC236}">
              <a16:creationId xmlns="" xmlns:a16="http://schemas.microsoft.com/office/drawing/2014/main" id="{B234F706-5878-4565-A8EA-4E905DF5067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35" name="2881 CuadroTexto">
          <a:extLst>
            <a:ext uri="{FF2B5EF4-FFF2-40B4-BE49-F238E27FC236}">
              <a16:creationId xmlns="" xmlns:a16="http://schemas.microsoft.com/office/drawing/2014/main" id="{ACFA691A-526A-43BF-A94D-3C6573CAF62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36" name="2882 CuadroTexto">
          <a:extLst>
            <a:ext uri="{FF2B5EF4-FFF2-40B4-BE49-F238E27FC236}">
              <a16:creationId xmlns="" xmlns:a16="http://schemas.microsoft.com/office/drawing/2014/main" id="{B80C72A4-5DE5-42AB-8463-424122A9CE1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37" name="2883 CuadroTexto">
          <a:extLst>
            <a:ext uri="{FF2B5EF4-FFF2-40B4-BE49-F238E27FC236}">
              <a16:creationId xmlns="" xmlns:a16="http://schemas.microsoft.com/office/drawing/2014/main" id="{B0BD4344-ACA8-478F-B184-FD3B61E079C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38" name="2884 CuadroTexto">
          <a:extLst>
            <a:ext uri="{FF2B5EF4-FFF2-40B4-BE49-F238E27FC236}">
              <a16:creationId xmlns="" xmlns:a16="http://schemas.microsoft.com/office/drawing/2014/main" id="{07F2D77E-4C29-408F-9C9D-692DFAFF8C2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39" name="2885 CuadroTexto">
          <a:extLst>
            <a:ext uri="{FF2B5EF4-FFF2-40B4-BE49-F238E27FC236}">
              <a16:creationId xmlns="" xmlns:a16="http://schemas.microsoft.com/office/drawing/2014/main" id="{BC41E531-7ED7-43F4-ACBE-593506A3884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40" name="2886 CuadroTexto">
          <a:extLst>
            <a:ext uri="{FF2B5EF4-FFF2-40B4-BE49-F238E27FC236}">
              <a16:creationId xmlns="" xmlns:a16="http://schemas.microsoft.com/office/drawing/2014/main" id="{7415CD24-8DF5-47E9-81A3-059CF347157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41" name="2887 CuadroTexto">
          <a:extLst>
            <a:ext uri="{FF2B5EF4-FFF2-40B4-BE49-F238E27FC236}">
              <a16:creationId xmlns="" xmlns:a16="http://schemas.microsoft.com/office/drawing/2014/main" id="{38DF0DCD-EE41-4E5F-A2EC-B6765F83FCB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42" name="2888 CuadroTexto">
          <a:extLst>
            <a:ext uri="{FF2B5EF4-FFF2-40B4-BE49-F238E27FC236}">
              <a16:creationId xmlns="" xmlns:a16="http://schemas.microsoft.com/office/drawing/2014/main" id="{15139C51-BCC1-4C81-9285-040BE173E05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43" name="2889 CuadroTexto">
          <a:extLst>
            <a:ext uri="{FF2B5EF4-FFF2-40B4-BE49-F238E27FC236}">
              <a16:creationId xmlns="" xmlns:a16="http://schemas.microsoft.com/office/drawing/2014/main" id="{ECF9EE3D-ADEE-4622-9493-483813041A1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44" name="2890 CuadroTexto">
          <a:extLst>
            <a:ext uri="{FF2B5EF4-FFF2-40B4-BE49-F238E27FC236}">
              <a16:creationId xmlns="" xmlns:a16="http://schemas.microsoft.com/office/drawing/2014/main" id="{526275AF-BA11-4DC4-9DE0-30458465A27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45" name="2891 CuadroTexto">
          <a:extLst>
            <a:ext uri="{FF2B5EF4-FFF2-40B4-BE49-F238E27FC236}">
              <a16:creationId xmlns="" xmlns:a16="http://schemas.microsoft.com/office/drawing/2014/main" id="{63E833E1-E4BB-487F-B07F-0DEA087CCCD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46" name="2892 CuadroTexto">
          <a:extLst>
            <a:ext uri="{FF2B5EF4-FFF2-40B4-BE49-F238E27FC236}">
              <a16:creationId xmlns="" xmlns:a16="http://schemas.microsoft.com/office/drawing/2014/main" id="{E798BFDC-FBB9-4B5A-A5A2-A2A1A36FD55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47" name="2893 CuadroTexto">
          <a:extLst>
            <a:ext uri="{FF2B5EF4-FFF2-40B4-BE49-F238E27FC236}">
              <a16:creationId xmlns="" xmlns:a16="http://schemas.microsoft.com/office/drawing/2014/main" id="{C6BBC36E-CF14-4291-9DC9-B6E1CD9FE1A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48" name="2894 CuadroTexto">
          <a:extLst>
            <a:ext uri="{FF2B5EF4-FFF2-40B4-BE49-F238E27FC236}">
              <a16:creationId xmlns="" xmlns:a16="http://schemas.microsoft.com/office/drawing/2014/main" id="{9AE11390-B8F1-43D4-957F-03F9C06D8DB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49" name="2895 CuadroTexto">
          <a:extLst>
            <a:ext uri="{FF2B5EF4-FFF2-40B4-BE49-F238E27FC236}">
              <a16:creationId xmlns="" xmlns:a16="http://schemas.microsoft.com/office/drawing/2014/main" id="{E0EDA715-1212-4A55-92C8-C017F14ED9F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50" name="2896 CuadroTexto">
          <a:extLst>
            <a:ext uri="{FF2B5EF4-FFF2-40B4-BE49-F238E27FC236}">
              <a16:creationId xmlns="" xmlns:a16="http://schemas.microsoft.com/office/drawing/2014/main" id="{34643E92-49E8-4289-B14B-4B913691325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51" name="2897 CuadroTexto">
          <a:extLst>
            <a:ext uri="{FF2B5EF4-FFF2-40B4-BE49-F238E27FC236}">
              <a16:creationId xmlns="" xmlns:a16="http://schemas.microsoft.com/office/drawing/2014/main" id="{4C107076-23CA-4DCC-A05A-DF8A655EF0A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52" name="2898 CuadroTexto">
          <a:extLst>
            <a:ext uri="{FF2B5EF4-FFF2-40B4-BE49-F238E27FC236}">
              <a16:creationId xmlns="" xmlns:a16="http://schemas.microsoft.com/office/drawing/2014/main" id="{CFD27C32-1994-49B5-B12E-F666BB78052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53" name="2899 CuadroTexto">
          <a:extLst>
            <a:ext uri="{FF2B5EF4-FFF2-40B4-BE49-F238E27FC236}">
              <a16:creationId xmlns="" xmlns:a16="http://schemas.microsoft.com/office/drawing/2014/main" id="{06A400F0-9455-4A3B-AE8E-4A7CDEA1780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54" name="2900 CuadroTexto">
          <a:extLst>
            <a:ext uri="{FF2B5EF4-FFF2-40B4-BE49-F238E27FC236}">
              <a16:creationId xmlns="" xmlns:a16="http://schemas.microsoft.com/office/drawing/2014/main" id="{A4069C6B-D6AE-4C7A-AFF2-A88014F219F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55" name="2901 CuadroTexto">
          <a:extLst>
            <a:ext uri="{FF2B5EF4-FFF2-40B4-BE49-F238E27FC236}">
              <a16:creationId xmlns="" xmlns:a16="http://schemas.microsoft.com/office/drawing/2014/main" id="{C9143293-F748-43CC-BD32-F9176741D04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56" name="2902 CuadroTexto">
          <a:extLst>
            <a:ext uri="{FF2B5EF4-FFF2-40B4-BE49-F238E27FC236}">
              <a16:creationId xmlns="" xmlns:a16="http://schemas.microsoft.com/office/drawing/2014/main" id="{33B149E0-7576-479B-B63F-E1B5CD7F5D9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57" name="2903 CuadroTexto">
          <a:extLst>
            <a:ext uri="{FF2B5EF4-FFF2-40B4-BE49-F238E27FC236}">
              <a16:creationId xmlns="" xmlns:a16="http://schemas.microsoft.com/office/drawing/2014/main" id="{27E58593-E773-413B-97E5-92AADBDAB03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58" name="2904 CuadroTexto">
          <a:extLst>
            <a:ext uri="{FF2B5EF4-FFF2-40B4-BE49-F238E27FC236}">
              <a16:creationId xmlns="" xmlns:a16="http://schemas.microsoft.com/office/drawing/2014/main" id="{CBA487DF-9B26-463E-94C6-CF60B9C20C6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59" name="2905 CuadroTexto">
          <a:extLst>
            <a:ext uri="{FF2B5EF4-FFF2-40B4-BE49-F238E27FC236}">
              <a16:creationId xmlns="" xmlns:a16="http://schemas.microsoft.com/office/drawing/2014/main" id="{A845BDFA-3AA2-4808-AC57-C5FBEE97A72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60" name="2906 CuadroTexto">
          <a:extLst>
            <a:ext uri="{FF2B5EF4-FFF2-40B4-BE49-F238E27FC236}">
              <a16:creationId xmlns="" xmlns:a16="http://schemas.microsoft.com/office/drawing/2014/main" id="{A9099A86-935C-48D1-98A6-939E7D6A41C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61" name="2907 CuadroTexto">
          <a:extLst>
            <a:ext uri="{FF2B5EF4-FFF2-40B4-BE49-F238E27FC236}">
              <a16:creationId xmlns="" xmlns:a16="http://schemas.microsoft.com/office/drawing/2014/main" id="{7D4028B0-4609-4688-B85C-00EBC0D6A57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62" name="2908 CuadroTexto">
          <a:extLst>
            <a:ext uri="{FF2B5EF4-FFF2-40B4-BE49-F238E27FC236}">
              <a16:creationId xmlns="" xmlns:a16="http://schemas.microsoft.com/office/drawing/2014/main" id="{9C585BC8-DEF6-41D2-AE00-FE9EB8B7B58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63" name="2909 CuadroTexto">
          <a:extLst>
            <a:ext uri="{FF2B5EF4-FFF2-40B4-BE49-F238E27FC236}">
              <a16:creationId xmlns="" xmlns:a16="http://schemas.microsoft.com/office/drawing/2014/main" id="{89366340-D284-4390-8F22-8B35BF28206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64" name="2910 CuadroTexto">
          <a:extLst>
            <a:ext uri="{FF2B5EF4-FFF2-40B4-BE49-F238E27FC236}">
              <a16:creationId xmlns="" xmlns:a16="http://schemas.microsoft.com/office/drawing/2014/main" id="{E28EA6F5-B74F-4DA4-9E43-4358F05F534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65" name="2911 CuadroTexto">
          <a:extLst>
            <a:ext uri="{FF2B5EF4-FFF2-40B4-BE49-F238E27FC236}">
              <a16:creationId xmlns="" xmlns:a16="http://schemas.microsoft.com/office/drawing/2014/main" id="{517228E4-3B5E-4152-B15D-13DF05DE406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66" name="2912 CuadroTexto">
          <a:extLst>
            <a:ext uri="{FF2B5EF4-FFF2-40B4-BE49-F238E27FC236}">
              <a16:creationId xmlns="" xmlns:a16="http://schemas.microsoft.com/office/drawing/2014/main" id="{D4BAAFE0-194B-4F5D-8E81-FE7CC4F2407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67" name="2913 CuadroTexto">
          <a:extLst>
            <a:ext uri="{FF2B5EF4-FFF2-40B4-BE49-F238E27FC236}">
              <a16:creationId xmlns="" xmlns:a16="http://schemas.microsoft.com/office/drawing/2014/main" id="{D1F7390F-4E89-42F9-AB18-1A98B492C09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68" name="2914 CuadroTexto">
          <a:extLst>
            <a:ext uri="{FF2B5EF4-FFF2-40B4-BE49-F238E27FC236}">
              <a16:creationId xmlns="" xmlns:a16="http://schemas.microsoft.com/office/drawing/2014/main" id="{345BBC7A-BCF0-4E52-8393-C42A965A272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69" name="2915 CuadroTexto">
          <a:extLst>
            <a:ext uri="{FF2B5EF4-FFF2-40B4-BE49-F238E27FC236}">
              <a16:creationId xmlns="" xmlns:a16="http://schemas.microsoft.com/office/drawing/2014/main" id="{6B9A0366-BA79-45C3-BB1F-CCCF9012C75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70" name="2916 CuadroTexto">
          <a:extLst>
            <a:ext uri="{FF2B5EF4-FFF2-40B4-BE49-F238E27FC236}">
              <a16:creationId xmlns="" xmlns:a16="http://schemas.microsoft.com/office/drawing/2014/main" id="{57092721-FFE3-4867-AADC-6699DB4E385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71" name="2917 CuadroTexto">
          <a:extLst>
            <a:ext uri="{FF2B5EF4-FFF2-40B4-BE49-F238E27FC236}">
              <a16:creationId xmlns="" xmlns:a16="http://schemas.microsoft.com/office/drawing/2014/main" id="{BAD1BE26-37A9-4AEF-A66B-3A05492CC64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72" name="2918 CuadroTexto">
          <a:extLst>
            <a:ext uri="{FF2B5EF4-FFF2-40B4-BE49-F238E27FC236}">
              <a16:creationId xmlns="" xmlns:a16="http://schemas.microsoft.com/office/drawing/2014/main" id="{D153C791-F3DD-4E10-8418-19009FFBAED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73" name="2919 CuadroTexto">
          <a:extLst>
            <a:ext uri="{FF2B5EF4-FFF2-40B4-BE49-F238E27FC236}">
              <a16:creationId xmlns="" xmlns:a16="http://schemas.microsoft.com/office/drawing/2014/main" id="{40F0EA25-8336-46FE-8541-06718ABEF15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74" name="2920 CuadroTexto">
          <a:extLst>
            <a:ext uri="{FF2B5EF4-FFF2-40B4-BE49-F238E27FC236}">
              <a16:creationId xmlns="" xmlns:a16="http://schemas.microsoft.com/office/drawing/2014/main" id="{010E2E89-0BE1-4966-9525-F8794FEEDF8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75" name="2921 CuadroTexto">
          <a:extLst>
            <a:ext uri="{FF2B5EF4-FFF2-40B4-BE49-F238E27FC236}">
              <a16:creationId xmlns="" xmlns:a16="http://schemas.microsoft.com/office/drawing/2014/main" id="{3942DB3A-077B-4DE1-8D2D-78560279A88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76" name="2922 CuadroTexto">
          <a:extLst>
            <a:ext uri="{FF2B5EF4-FFF2-40B4-BE49-F238E27FC236}">
              <a16:creationId xmlns="" xmlns:a16="http://schemas.microsoft.com/office/drawing/2014/main" id="{F571DF68-F106-409A-BD83-D63630B01D1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77" name="2923 CuadroTexto">
          <a:extLst>
            <a:ext uri="{FF2B5EF4-FFF2-40B4-BE49-F238E27FC236}">
              <a16:creationId xmlns="" xmlns:a16="http://schemas.microsoft.com/office/drawing/2014/main" id="{80C6D5C3-785E-487D-864B-675232B03FD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78" name="2924 CuadroTexto">
          <a:extLst>
            <a:ext uri="{FF2B5EF4-FFF2-40B4-BE49-F238E27FC236}">
              <a16:creationId xmlns="" xmlns:a16="http://schemas.microsoft.com/office/drawing/2014/main" id="{D7A5E5F3-35B6-439E-BE91-5495769F668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79" name="2925 CuadroTexto">
          <a:extLst>
            <a:ext uri="{FF2B5EF4-FFF2-40B4-BE49-F238E27FC236}">
              <a16:creationId xmlns="" xmlns:a16="http://schemas.microsoft.com/office/drawing/2014/main" id="{994A0584-8F8A-4104-8836-D774F32DEA5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80" name="2926 CuadroTexto">
          <a:extLst>
            <a:ext uri="{FF2B5EF4-FFF2-40B4-BE49-F238E27FC236}">
              <a16:creationId xmlns="" xmlns:a16="http://schemas.microsoft.com/office/drawing/2014/main" id="{1B69BFBA-2274-4F68-BEBF-50D6CBE7E9A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81" name="2927 CuadroTexto">
          <a:extLst>
            <a:ext uri="{FF2B5EF4-FFF2-40B4-BE49-F238E27FC236}">
              <a16:creationId xmlns="" xmlns:a16="http://schemas.microsoft.com/office/drawing/2014/main" id="{DF9A1F0A-8EE7-4078-B70E-8724A73357D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82" name="2928 CuadroTexto">
          <a:extLst>
            <a:ext uri="{FF2B5EF4-FFF2-40B4-BE49-F238E27FC236}">
              <a16:creationId xmlns="" xmlns:a16="http://schemas.microsoft.com/office/drawing/2014/main" id="{371E7A7A-C348-448F-813D-ABDA69AB5B7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83" name="2929 CuadroTexto">
          <a:extLst>
            <a:ext uri="{FF2B5EF4-FFF2-40B4-BE49-F238E27FC236}">
              <a16:creationId xmlns="" xmlns:a16="http://schemas.microsoft.com/office/drawing/2014/main" id="{540041DD-259E-4E50-8E97-197630DE9C1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84" name="2930 CuadroTexto">
          <a:extLst>
            <a:ext uri="{FF2B5EF4-FFF2-40B4-BE49-F238E27FC236}">
              <a16:creationId xmlns="" xmlns:a16="http://schemas.microsoft.com/office/drawing/2014/main" id="{BB7160BA-D5F1-407C-8BF3-996931927AD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85" name="2931 CuadroTexto">
          <a:extLst>
            <a:ext uri="{FF2B5EF4-FFF2-40B4-BE49-F238E27FC236}">
              <a16:creationId xmlns="" xmlns:a16="http://schemas.microsoft.com/office/drawing/2014/main" id="{47BED0C4-141D-4FC5-A990-CA1BF012062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86" name="2932 CuadroTexto">
          <a:extLst>
            <a:ext uri="{FF2B5EF4-FFF2-40B4-BE49-F238E27FC236}">
              <a16:creationId xmlns="" xmlns:a16="http://schemas.microsoft.com/office/drawing/2014/main" id="{0FFB71AA-54C1-47CE-86B9-DC56C806155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87" name="2933 CuadroTexto">
          <a:extLst>
            <a:ext uri="{FF2B5EF4-FFF2-40B4-BE49-F238E27FC236}">
              <a16:creationId xmlns="" xmlns:a16="http://schemas.microsoft.com/office/drawing/2014/main" id="{F0FFFB35-2EFD-4D27-B118-EF016FD7801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88" name="2934 CuadroTexto">
          <a:extLst>
            <a:ext uri="{FF2B5EF4-FFF2-40B4-BE49-F238E27FC236}">
              <a16:creationId xmlns="" xmlns:a16="http://schemas.microsoft.com/office/drawing/2014/main" id="{AF3F3465-3836-4F93-9A2A-7D9823B5968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89" name="2935 CuadroTexto">
          <a:extLst>
            <a:ext uri="{FF2B5EF4-FFF2-40B4-BE49-F238E27FC236}">
              <a16:creationId xmlns="" xmlns:a16="http://schemas.microsoft.com/office/drawing/2014/main" id="{34D59DC9-3BD8-4288-8312-48FB60934EB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90" name="2936 CuadroTexto">
          <a:extLst>
            <a:ext uri="{FF2B5EF4-FFF2-40B4-BE49-F238E27FC236}">
              <a16:creationId xmlns="" xmlns:a16="http://schemas.microsoft.com/office/drawing/2014/main" id="{9893F118-6CEE-4EFA-9D2D-235F9CFAF33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91" name="2937 CuadroTexto">
          <a:extLst>
            <a:ext uri="{FF2B5EF4-FFF2-40B4-BE49-F238E27FC236}">
              <a16:creationId xmlns="" xmlns:a16="http://schemas.microsoft.com/office/drawing/2014/main" id="{8DDFD86A-FA8C-4820-A476-48346DEDE15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92" name="2938 CuadroTexto">
          <a:extLst>
            <a:ext uri="{FF2B5EF4-FFF2-40B4-BE49-F238E27FC236}">
              <a16:creationId xmlns="" xmlns:a16="http://schemas.microsoft.com/office/drawing/2014/main" id="{53C70AAB-D2F1-45B9-810F-5A8669E6675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93" name="2939 CuadroTexto">
          <a:extLst>
            <a:ext uri="{FF2B5EF4-FFF2-40B4-BE49-F238E27FC236}">
              <a16:creationId xmlns="" xmlns:a16="http://schemas.microsoft.com/office/drawing/2014/main" id="{E58B908A-E4D6-4565-97EB-708D8493EF3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94" name="2940 CuadroTexto">
          <a:extLst>
            <a:ext uri="{FF2B5EF4-FFF2-40B4-BE49-F238E27FC236}">
              <a16:creationId xmlns="" xmlns:a16="http://schemas.microsoft.com/office/drawing/2014/main" id="{20D7FA2A-DB07-4EB9-9985-4D085D76726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95" name="2941 CuadroTexto">
          <a:extLst>
            <a:ext uri="{FF2B5EF4-FFF2-40B4-BE49-F238E27FC236}">
              <a16:creationId xmlns="" xmlns:a16="http://schemas.microsoft.com/office/drawing/2014/main" id="{F6559A5A-AD5A-4940-A394-A86FD059F9A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96" name="2942 CuadroTexto">
          <a:extLst>
            <a:ext uri="{FF2B5EF4-FFF2-40B4-BE49-F238E27FC236}">
              <a16:creationId xmlns="" xmlns:a16="http://schemas.microsoft.com/office/drawing/2014/main" id="{90273184-F8C4-4AD2-A5D1-76A919AE939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97" name="2943 CuadroTexto">
          <a:extLst>
            <a:ext uri="{FF2B5EF4-FFF2-40B4-BE49-F238E27FC236}">
              <a16:creationId xmlns="" xmlns:a16="http://schemas.microsoft.com/office/drawing/2014/main" id="{1F613648-57DE-46AE-AF62-2915BAD146D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98" name="2944 CuadroTexto">
          <a:extLst>
            <a:ext uri="{FF2B5EF4-FFF2-40B4-BE49-F238E27FC236}">
              <a16:creationId xmlns="" xmlns:a16="http://schemas.microsoft.com/office/drawing/2014/main" id="{784FC95A-3268-4643-BA83-9CE5EC0AF6A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299" name="2945 CuadroTexto">
          <a:extLst>
            <a:ext uri="{FF2B5EF4-FFF2-40B4-BE49-F238E27FC236}">
              <a16:creationId xmlns="" xmlns:a16="http://schemas.microsoft.com/office/drawing/2014/main" id="{F48894A3-F67F-4587-8C2F-A6C76253037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00" name="2946 CuadroTexto">
          <a:extLst>
            <a:ext uri="{FF2B5EF4-FFF2-40B4-BE49-F238E27FC236}">
              <a16:creationId xmlns="" xmlns:a16="http://schemas.microsoft.com/office/drawing/2014/main" id="{B6DD5ECE-BA9D-450D-849E-DBD08E3DC0F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01" name="2947 CuadroTexto">
          <a:extLst>
            <a:ext uri="{FF2B5EF4-FFF2-40B4-BE49-F238E27FC236}">
              <a16:creationId xmlns="" xmlns:a16="http://schemas.microsoft.com/office/drawing/2014/main" id="{9DD108C9-8042-4077-B9BC-81FEEAFF830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02" name="2948 CuadroTexto">
          <a:extLst>
            <a:ext uri="{FF2B5EF4-FFF2-40B4-BE49-F238E27FC236}">
              <a16:creationId xmlns="" xmlns:a16="http://schemas.microsoft.com/office/drawing/2014/main" id="{83A48AAA-11E1-4964-BCF5-F79D78018D5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03" name="2949 CuadroTexto">
          <a:extLst>
            <a:ext uri="{FF2B5EF4-FFF2-40B4-BE49-F238E27FC236}">
              <a16:creationId xmlns="" xmlns:a16="http://schemas.microsoft.com/office/drawing/2014/main" id="{2762835B-AE9C-4188-8EDD-809533C1D3A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04" name="2950 CuadroTexto">
          <a:extLst>
            <a:ext uri="{FF2B5EF4-FFF2-40B4-BE49-F238E27FC236}">
              <a16:creationId xmlns="" xmlns:a16="http://schemas.microsoft.com/office/drawing/2014/main" id="{38A62745-02B7-489F-8A4E-6054D5D2BEA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05" name="2951 CuadroTexto">
          <a:extLst>
            <a:ext uri="{FF2B5EF4-FFF2-40B4-BE49-F238E27FC236}">
              <a16:creationId xmlns="" xmlns:a16="http://schemas.microsoft.com/office/drawing/2014/main" id="{2BA5A878-508B-44C4-85E9-9BB8663CAE6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06" name="2952 CuadroTexto">
          <a:extLst>
            <a:ext uri="{FF2B5EF4-FFF2-40B4-BE49-F238E27FC236}">
              <a16:creationId xmlns="" xmlns:a16="http://schemas.microsoft.com/office/drawing/2014/main" id="{47EA6E2C-6550-48B0-BF3C-366491F5850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07" name="2953 CuadroTexto">
          <a:extLst>
            <a:ext uri="{FF2B5EF4-FFF2-40B4-BE49-F238E27FC236}">
              <a16:creationId xmlns="" xmlns:a16="http://schemas.microsoft.com/office/drawing/2014/main" id="{55137D4C-366D-4099-BC50-D5EBC2D126A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08" name="2954 CuadroTexto">
          <a:extLst>
            <a:ext uri="{FF2B5EF4-FFF2-40B4-BE49-F238E27FC236}">
              <a16:creationId xmlns="" xmlns:a16="http://schemas.microsoft.com/office/drawing/2014/main" id="{6DD8B384-47AF-4B2B-8913-F7730B2FFAD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09" name="2955 CuadroTexto">
          <a:extLst>
            <a:ext uri="{FF2B5EF4-FFF2-40B4-BE49-F238E27FC236}">
              <a16:creationId xmlns="" xmlns:a16="http://schemas.microsoft.com/office/drawing/2014/main" id="{FDCFD366-8E34-479B-90CC-4662243B67C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10" name="2956 CuadroTexto">
          <a:extLst>
            <a:ext uri="{FF2B5EF4-FFF2-40B4-BE49-F238E27FC236}">
              <a16:creationId xmlns="" xmlns:a16="http://schemas.microsoft.com/office/drawing/2014/main" id="{6848F47B-66F4-43E0-95AB-511CFB697F9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11" name="2957 CuadroTexto">
          <a:extLst>
            <a:ext uri="{FF2B5EF4-FFF2-40B4-BE49-F238E27FC236}">
              <a16:creationId xmlns="" xmlns:a16="http://schemas.microsoft.com/office/drawing/2014/main" id="{C88A518C-9315-41F8-8C6B-CF3C76F2312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12" name="2958 CuadroTexto">
          <a:extLst>
            <a:ext uri="{FF2B5EF4-FFF2-40B4-BE49-F238E27FC236}">
              <a16:creationId xmlns="" xmlns:a16="http://schemas.microsoft.com/office/drawing/2014/main" id="{4E1C879A-45DC-4499-8DAA-09064ECE12B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13" name="2959 CuadroTexto">
          <a:extLst>
            <a:ext uri="{FF2B5EF4-FFF2-40B4-BE49-F238E27FC236}">
              <a16:creationId xmlns="" xmlns:a16="http://schemas.microsoft.com/office/drawing/2014/main" id="{2AF91477-EC5E-4535-8BC4-175B303E6C6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14" name="2960 CuadroTexto">
          <a:extLst>
            <a:ext uri="{FF2B5EF4-FFF2-40B4-BE49-F238E27FC236}">
              <a16:creationId xmlns="" xmlns:a16="http://schemas.microsoft.com/office/drawing/2014/main" id="{D5A69A5F-3BA7-450D-8FD8-0CB556D36C6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15" name="2961 CuadroTexto">
          <a:extLst>
            <a:ext uri="{FF2B5EF4-FFF2-40B4-BE49-F238E27FC236}">
              <a16:creationId xmlns="" xmlns:a16="http://schemas.microsoft.com/office/drawing/2014/main" id="{D54ECD61-9E3A-4940-8901-EF957F4502B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16" name="2962 CuadroTexto">
          <a:extLst>
            <a:ext uri="{FF2B5EF4-FFF2-40B4-BE49-F238E27FC236}">
              <a16:creationId xmlns="" xmlns:a16="http://schemas.microsoft.com/office/drawing/2014/main" id="{79C78B85-5EC7-4FE7-A93D-F460A91D302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17" name="2963 CuadroTexto">
          <a:extLst>
            <a:ext uri="{FF2B5EF4-FFF2-40B4-BE49-F238E27FC236}">
              <a16:creationId xmlns="" xmlns:a16="http://schemas.microsoft.com/office/drawing/2014/main" id="{7B7E68FC-F2D6-4481-9CD0-77122E8F2B6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18" name="2964 CuadroTexto">
          <a:extLst>
            <a:ext uri="{FF2B5EF4-FFF2-40B4-BE49-F238E27FC236}">
              <a16:creationId xmlns="" xmlns:a16="http://schemas.microsoft.com/office/drawing/2014/main" id="{043F8EB4-56C7-4D93-96DE-F40D835559B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19" name="2965 CuadroTexto">
          <a:extLst>
            <a:ext uri="{FF2B5EF4-FFF2-40B4-BE49-F238E27FC236}">
              <a16:creationId xmlns="" xmlns:a16="http://schemas.microsoft.com/office/drawing/2014/main" id="{7F1AFD0F-2FCD-4EA8-A7EF-85B766A5FBB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20" name="2966 CuadroTexto">
          <a:extLst>
            <a:ext uri="{FF2B5EF4-FFF2-40B4-BE49-F238E27FC236}">
              <a16:creationId xmlns="" xmlns:a16="http://schemas.microsoft.com/office/drawing/2014/main" id="{1039D947-71C9-4355-A1AF-57916CB490A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21" name="2967 CuadroTexto">
          <a:extLst>
            <a:ext uri="{FF2B5EF4-FFF2-40B4-BE49-F238E27FC236}">
              <a16:creationId xmlns="" xmlns:a16="http://schemas.microsoft.com/office/drawing/2014/main" id="{C4F1581B-2B05-4902-8A6E-C5D87C64906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22" name="2968 CuadroTexto">
          <a:extLst>
            <a:ext uri="{FF2B5EF4-FFF2-40B4-BE49-F238E27FC236}">
              <a16:creationId xmlns="" xmlns:a16="http://schemas.microsoft.com/office/drawing/2014/main" id="{DC1B7259-4BDC-463B-9504-1DA2448A8C1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23" name="2969 CuadroTexto">
          <a:extLst>
            <a:ext uri="{FF2B5EF4-FFF2-40B4-BE49-F238E27FC236}">
              <a16:creationId xmlns="" xmlns:a16="http://schemas.microsoft.com/office/drawing/2014/main" id="{92A914B6-793A-4685-AE22-596CE3F752F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24" name="2970 CuadroTexto">
          <a:extLst>
            <a:ext uri="{FF2B5EF4-FFF2-40B4-BE49-F238E27FC236}">
              <a16:creationId xmlns="" xmlns:a16="http://schemas.microsoft.com/office/drawing/2014/main" id="{7D820A5D-E167-4114-BD78-8C62A18E713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25" name="2971 CuadroTexto">
          <a:extLst>
            <a:ext uri="{FF2B5EF4-FFF2-40B4-BE49-F238E27FC236}">
              <a16:creationId xmlns="" xmlns:a16="http://schemas.microsoft.com/office/drawing/2014/main" id="{91C221E6-E153-45DE-A7F8-495FF0FA3C2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26" name="2972 CuadroTexto">
          <a:extLst>
            <a:ext uri="{FF2B5EF4-FFF2-40B4-BE49-F238E27FC236}">
              <a16:creationId xmlns="" xmlns:a16="http://schemas.microsoft.com/office/drawing/2014/main" id="{40DDA7E1-3D60-4DE6-9808-AAD5B60E268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27" name="2973 CuadroTexto">
          <a:extLst>
            <a:ext uri="{FF2B5EF4-FFF2-40B4-BE49-F238E27FC236}">
              <a16:creationId xmlns="" xmlns:a16="http://schemas.microsoft.com/office/drawing/2014/main" id="{D0EE9AB5-6079-4885-9941-F0474431ACA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28" name="2974 CuadroTexto">
          <a:extLst>
            <a:ext uri="{FF2B5EF4-FFF2-40B4-BE49-F238E27FC236}">
              <a16:creationId xmlns="" xmlns:a16="http://schemas.microsoft.com/office/drawing/2014/main" id="{0922FC64-BFA3-4AAE-B1DE-58C8FC5ED14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29" name="2975 CuadroTexto">
          <a:extLst>
            <a:ext uri="{FF2B5EF4-FFF2-40B4-BE49-F238E27FC236}">
              <a16:creationId xmlns="" xmlns:a16="http://schemas.microsoft.com/office/drawing/2014/main" id="{8E11165C-8EAA-47EB-AB12-CB0E19BB5B8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30" name="2976 CuadroTexto">
          <a:extLst>
            <a:ext uri="{FF2B5EF4-FFF2-40B4-BE49-F238E27FC236}">
              <a16:creationId xmlns="" xmlns:a16="http://schemas.microsoft.com/office/drawing/2014/main" id="{AF3CA501-E9FA-4445-9ED9-C7343C86F51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31" name="2977 CuadroTexto">
          <a:extLst>
            <a:ext uri="{FF2B5EF4-FFF2-40B4-BE49-F238E27FC236}">
              <a16:creationId xmlns="" xmlns:a16="http://schemas.microsoft.com/office/drawing/2014/main" id="{C8139D35-E475-4067-BF94-9E15EB044E5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32" name="2978 CuadroTexto">
          <a:extLst>
            <a:ext uri="{FF2B5EF4-FFF2-40B4-BE49-F238E27FC236}">
              <a16:creationId xmlns="" xmlns:a16="http://schemas.microsoft.com/office/drawing/2014/main" id="{E290C3BC-3D44-45C3-A950-7E0B74E35BA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33" name="2979 CuadroTexto">
          <a:extLst>
            <a:ext uri="{FF2B5EF4-FFF2-40B4-BE49-F238E27FC236}">
              <a16:creationId xmlns="" xmlns:a16="http://schemas.microsoft.com/office/drawing/2014/main" id="{009EB56F-FA04-4041-9065-01288918E1D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34" name="2980 CuadroTexto">
          <a:extLst>
            <a:ext uri="{FF2B5EF4-FFF2-40B4-BE49-F238E27FC236}">
              <a16:creationId xmlns="" xmlns:a16="http://schemas.microsoft.com/office/drawing/2014/main" id="{85B2663F-2C98-4333-B082-A8949BD4647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35" name="2981 CuadroTexto">
          <a:extLst>
            <a:ext uri="{FF2B5EF4-FFF2-40B4-BE49-F238E27FC236}">
              <a16:creationId xmlns="" xmlns:a16="http://schemas.microsoft.com/office/drawing/2014/main" id="{97F337B0-8C65-4CDC-A911-67B02001242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36" name="2982 CuadroTexto">
          <a:extLst>
            <a:ext uri="{FF2B5EF4-FFF2-40B4-BE49-F238E27FC236}">
              <a16:creationId xmlns="" xmlns:a16="http://schemas.microsoft.com/office/drawing/2014/main" id="{CB611A7E-DAB3-42BC-A887-C36A282313E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37" name="2983 CuadroTexto">
          <a:extLst>
            <a:ext uri="{FF2B5EF4-FFF2-40B4-BE49-F238E27FC236}">
              <a16:creationId xmlns="" xmlns:a16="http://schemas.microsoft.com/office/drawing/2014/main" id="{A2910370-9ADE-4642-9DF6-60975C9A36A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38" name="2984 CuadroTexto">
          <a:extLst>
            <a:ext uri="{FF2B5EF4-FFF2-40B4-BE49-F238E27FC236}">
              <a16:creationId xmlns="" xmlns:a16="http://schemas.microsoft.com/office/drawing/2014/main" id="{D47EB3E7-2882-47ED-A4D1-96C8D8B4FD3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39" name="2985 CuadroTexto">
          <a:extLst>
            <a:ext uri="{FF2B5EF4-FFF2-40B4-BE49-F238E27FC236}">
              <a16:creationId xmlns="" xmlns:a16="http://schemas.microsoft.com/office/drawing/2014/main" id="{3AE3E6BD-AF3D-472E-86DF-271EE834DCA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40" name="2986 CuadroTexto">
          <a:extLst>
            <a:ext uri="{FF2B5EF4-FFF2-40B4-BE49-F238E27FC236}">
              <a16:creationId xmlns="" xmlns:a16="http://schemas.microsoft.com/office/drawing/2014/main" id="{CED1E76D-253D-4F98-8CAC-67FECC13D3D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41" name="2987 CuadroTexto">
          <a:extLst>
            <a:ext uri="{FF2B5EF4-FFF2-40B4-BE49-F238E27FC236}">
              <a16:creationId xmlns="" xmlns:a16="http://schemas.microsoft.com/office/drawing/2014/main" id="{4BA4AB8F-962C-4AA5-870E-F8B956D8571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42" name="2988 CuadroTexto">
          <a:extLst>
            <a:ext uri="{FF2B5EF4-FFF2-40B4-BE49-F238E27FC236}">
              <a16:creationId xmlns="" xmlns:a16="http://schemas.microsoft.com/office/drawing/2014/main" id="{FAF13388-7AA8-485F-9B20-9F9F22A30EE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43" name="2989 CuadroTexto">
          <a:extLst>
            <a:ext uri="{FF2B5EF4-FFF2-40B4-BE49-F238E27FC236}">
              <a16:creationId xmlns="" xmlns:a16="http://schemas.microsoft.com/office/drawing/2014/main" id="{B1F291A8-44A1-429D-AFE4-7F208CC6663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44" name="2990 CuadroTexto">
          <a:extLst>
            <a:ext uri="{FF2B5EF4-FFF2-40B4-BE49-F238E27FC236}">
              <a16:creationId xmlns="" xmlns:a16="http://schemas.microsoft.com/office/drawing/2014/main" id="{8DA09214-3D98-4431-8D36-B95F0C90FC5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45" name="2991 CuadroTexto">
          <a:extLst>
            <a:ext uri="{FF2B5EF4-FFF2-40B4-BE49-F238E27FC236}">
              <a16:creationId xmlns="" xmlns:a16="http://schemas.microsoft.com/office/drawing/2014/main" id="{082634A0-925A-4DF9-B2F7-FEE46ACD283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46" name="2992 CuadroTexto">
          <a:extLst>
            <a:ext uri="{FF2B5EF4-FFF2-40B4-BE49-F238E27FC236}">
              <a16:creationId xmlns="" xmlns:a16="http://schemas.microsoft.com/office/drawing/2014/main" id="{F824EAC4-453B-4F47-8FF5-12904BA7614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47" name="2993 CuadroTexto">
          <a:extLst>
            <a:ext uri="{FF2B5EF4-FFF2-40B4-BE49-F238E27FC236}">
              <a16:creationId xmlns="" xmlns:a16="http://schemas.microsoft.com/office/drawing/2014/main" id="{BA6546EE-49B7-4191-9C6D-5AC7FDC35D5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48" name="2994 CuadroTexto">
          <a:extLst>
            <a:ext uri="{FF2B5EF4-FFF2-40B4-BE49-F238E27FC236}">
              <a16:creationId xmlns="" xmlns:a16="http://schemas.microsoft.com/office/drawing/2014/main" id="{F3084080-ED35-4A4A-ADA6-5C57F1CB8B3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49" name="2995 CuadroTexto">
          <a:extLst>
            <a:ext uri="{FF2B5EF4-FFF2-40B4-BE49-F238E27FC236}">
              <a16:creationId xmlns="" xmlns:a16="http://schemas.microsoft.com/office/drawing/2014/main" id="{D482F603-FC84-4193-9D30-7FCE3CB8A3E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50" name="2996 CuadroTexto">
          <a:extLst>
            <a:ext uri="{FF2B5EF4-FFF2-40B4-BE49-F238E27FC236}">
              <a16:creationId xmlns="" xmlns:a16="http://schemas.microsoft.com/office/drawing/2014/main" id="{BE8E55A7-4F98-45A6-A925-0F176E6572F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51" name="2997 CuadroTexto">
          <a:extLst>
            <a:ext uri="{FF2B5EF4-FFF2-40B4-BE49-F238E27FC236}">
              <a16:creationId xmlns="" xmlns:a16="http://schemas.microsoft.com/office/drawing/2014/main" id="{91678E76-B46A-4819-AEFA-0AD797DF550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52" name="2998 CuadroTexto">
          <a:extLst>
            <a:ext uri="{FF2B5EF4-FFF2-40B4-BE49-F238E27FC236}">
              <a16:creationId xmlns="" xmlns:a16="http://schemas.microsoft.com/office/drawing/2014/main" id="{CB1419CB-C2C6-43F8-8F61-EA8EA65D876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53" name="2999 CuadroTexto">
          <a:extLst>
            <a:ext uri="{FF2B5EF4-FFF2-40B4-BE49-F238E27FC236}">
              <a16:creationId xmlns="" xmlns:a16="http://schemas.microsoft.com/office/drawing/2014/main" id="{90A0E612-54DE-4B49-874A-255AB48C67D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54" name="3000 CuadroTexto">
          <a:extLst>
            <a:ext uri="{FF2B5EF4-FFF2-40B4-BE49-F238E27FC236}">
              <a16:creationId xmlns="" xmlns:a16="http://schemas.microsoft.com/office/drawing/2014/main" id="{387FBDA6-C06C-4F8A-BE22-BF0CD91826E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55" name="3001 CuadroTexto">
          <a:extLst>
            <a:ext uri="{FF2B5EF4-FFF2-40B4-BE49-F238E27FC236}">
              <a16:creationId xmlns="" xmlns:a16="http://schemas.microsoft.com/office/drawing/2014/main" id="{25AB58B6-C0F6-497E-B57E-339FD8581B1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56" name="3002 CuadroTexto">
          <a:extLst>
            <a:ext uri="{FF2B5EF4-FFF2-40B4-BE49-F238E27FC236}">
              <a16:creationId xmlns="" xmlns:a16="http://schemas.microsoft.com/office/drawing/2014/main" id="{35898964-7194-4A57-80D5-FD2CDF59693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57" name="3003 CuadroTexto">
          <a:extLst>
            <a:ext uri="{FF2B5EF4-FFF2-40B4-BE49-F238E27FC236}">
              <a16:creationId xmlns="" xmlns:a16="http://schemas.microsoft.com/office/drawing/2014/main" id="{92304402-54AE-41CB-9586-36F650D8468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58" name="3004 CuadroTexto">
          <a:extLst>
            <a:ext uri="{FF2B5EF4-FFF2-40B4-BE49-F238E27FC236}">
              <a16:creationId xmlns="" xmlns:a16="http://schemas.microsoft.com/office/drawing/2014/main" id="{64E4B3B7-A99E-49F9-AF73-72ED4834FFF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59" name="3005 CuadroTexto">
          <a:extLst>
            <a:ext uri="{FF2B5EF4-FFF2-40B4-BE49-F238E27FC236}">
              <a16:creationId xmlns="" xmlns:a16="http://schemas.microsoft.com/office/drawing/2014/main" id="{27813FA6-3812-4D72-8FD9-FF0EE4F43B8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60" name="3006 CuadroTexto">
          <a:extLst>
            <a:ext uri="{FF2B5EF4-FFF2-40B4-BE49-F238E27FC236}">
              <a16:creationId xmlns="" xmlns:a16="http://schemas.microsoft.com/office/drawing/2014/main" id="{9EE92FC7-7452-49A3-A9C4-45ADC67A288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61" name="3007 CuadroTexto">
          <a:extLst>
            <a:ext uri="{FF2B5EF4-FFF2-40B4-BE49-F238E27FC236}">
              <a16:creationId xmlns="" xmlns:a16="http://schemas.microsoft.com/office/drawing/2014/main" id="{61DE293E-4220-40CE-BF9B-7A090B63B61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62" name="3008 CuadroTexto">
          <a:extLst>
            <a:ext uri="{FF2B5EF4-FFF2-40B4-BE49-F238E27FC236}">
              <a16:creationId xmlns="" xmlns:a16="http://schemas.microsoft.com/office/drawing/2014/main" id="{5D5FAB87-46BF-4501-8C15-91465EF17AF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63" name="3009 CuadroTexto">
          <a:extLst>
            <a:ext uri="{FF2B5EF4-FFF2-40B4-BE49-F238E27FC236}">
              <a16:creationId xmlns="" xmlns:a16="http://schemas.microsoft.com/office/drawing/2014/main" id="{45C5B7EE-3ED7-441A-BF0B-EE9F5A46D3C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64" name="3010 CuadroTexto">
          <a:extLst>
            <a:ext uri="{FF2B5EF4-FFF2-40B4-BE49-F238E27FC236}">
              <a16:creationId xmlns="" xmlns:a16="http://schemas.microsoft.com/office/drawing/2014/main" id="{438E18EE-3CB4-4B13-B169-78040A6680A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65" name="3011 CuadroTexto">
          <a:extLst>
            <a:ext uri="{FF2B5EF4-FFF2-40B4-BE49-F238E27FC236}">
              <a16:creationId xmlns="" xmlns:a16="http://schemas.microsoft.com/office/drawing/2014/main" id="{93BEEF8F-6A6C-457F-B0B3-EB9B89782F9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66" name="3012 CuadroTexto">
          <a:extLst>
            <a:ext uri="{FF2B5EF4-FFF2-40B4-BE49-F238E27FC236}">
              <a16:creationId xmlns="" xmlns:a16="http://schemas.microsoft.com/office/drawing/2014/main" id="{7D184B97-5435-4A28-AD91-CD002530194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67" name="3013 CuadroTexto">
          <a:extLst>
            <a:ext uri="{FF2B5EF4-FFF2-40B4-BE49-F238E27FC236}">
              <a16:creationId xmlns="" xmlns:a16="http://schemas.microsoft.com/office/drawing/2014/main" id="{0124CD4E-3844-4790-80B3-C9C6CF4FD4C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68" name="3014 CuadroTexto">
          <a:extLst>
            <a:ext uri="{FF2B5EF4-FFF2-40B4-BE49-F238E27FC236}">
              <a16:creationId xmlns="" xmlns:a16="http://schemas.microsoft.com/office/drawing/2014/main" id="{9E8721B6-D2A9-4429-99D4-8325FDE7002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69" name="3015 CuadroTexto">
          <a:extLst>
            <a:ext uri="{FF2B5EF4-FFF2-40B4-BE49-F238E27FC236}">
              <a16:creationId xmlns="" xmlns:a16="http://schemas.microsoft.com/office/drawing/2014/main" id="{890669A9-65A9-4FA7-895B-2B9E61D984F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70" name="3016 CuadroTexto">
          <a:extLst>
            <a:ext uri="{FF2B5EF4-FFF2-40B4-BE49-F238E27FC236}">
              <a16:creationId xmlns="" xmlns:a16="http://schemas.microsoft.com/office/drawing/2014/main" id="{6DE6E088-6A2C-4279-A232-8404A0C7ED5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71" name="3017 CuadroTexto">
          <a:extLst>
            <a:ext uri="{FF2B5EF4-FFF2-40B4-BE49-F238E27FC236}">
              <a16:creationId xmlns="" xmlns:a16="http://schemas.microsoft.com/office/drawing/2014/main" id="{2F1BE302-131C-49EF-90E6-DF44E55D873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72" name="3018 CuadroTexto">
          <a:extLst>
            <a:ext uri="{FF2B5EF4-FFF2-40B4-BE49-F238E27FC236}">
              <a16:creationId xmlns="" xmlns:a16="http://schemas.microsoft.com/office/drawing/2014/main" id="{F6901C6E-6821-4F79-BBDE-23C76D0DCEF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73" name="3019 CuadroTexto">
          <a:extLst>
            <a:ext uri="{FF2B5EF4-FFF2-40B4-BE49-F238E27FC236}">
              <a16:creationId xmlns="" xmlns:a16="http://schemas.microsoft.com/office/drawing/2014/main" id="{8AE537E4-1CA9-4CF0-9DF4-057DB073BEA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74" name="3020 CuadroTexto">
          <a:extLst>
            <a:ext uri="{FF2B5EF4-FFF2-40B4-BE49-F238E27FC236}">
              <a16:creationId xmlns="" xmlns:a16="http://schemas.microsoft.com/office/drawing/2014/main" id="{F9763FB7-FCAC-4BF1-B61E-2318CA742F3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75" name="3021 CuadroTexto">
          <a:extLst>
            <a:ext uri="{FF2B5EF4-FFF2-40B4-BE49-F238E27FC236}">
              <a16:creationId xmlns="" xmlns:a16="http://schemas.microsoft.com/office/drawing/2014/main" id="{22D13457-756D-4464-816E-B0C7C7C1F0B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76" name="3022 CuadroTexto">
          <a:extLst>
            <a:ext uri="{FF2B5EF4-FFF2-40B4-BE49-F238E27FC236}">
              <a16:creationId xmlns="" xmlns:a16="http://schemas.microsoft.com/office/drawing/2014/main" id="{D572FF50-532E-432A-8287-8A930D52344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77" name="3023 CuadroTexto">
          <a:extLst>
            <a:ext uri="{FF2B5EF4-FFF2-40B4-BE49-F238E27FC236}">
              <a16:creationId xmlns="" xmlns:a16="http://schemas.microsoft.com/office/drawing/2014/main" id="{A035A0CD-C0E7-40B9-9591-0CFF8BC57D7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78" name="3024 CuadroTexto">
          <a:extLst>
            <a:ext uri="{FF2B5EF4-FFF2-40B4-BE49-F238E27FC236}">
              <a16:creationId xmlns="" xmlns:a16="http://schemas.microsoft.com/office/drawing/2014/main" id="{C5519074-9FFB-4B10-8E49-BC545FFED48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79" name="3025 CuadroTexto">
          <a:extLst>
            <a:ext uri="{FF2B5EF4-FFF2-40B4-BE49-F238E27FC236}">
              <a16:creationId xmlns="" xmlns:a16="http://schemas.microsoft.com/office/drawing/2014/main" id="{159549B8-8B1D-414E-8FC2-2899800DEBE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80" name="3026 CuadroTexto">
          <a:extLst>
            <a:ext uri="{FF2B5EF4-FFF2-40B4-BE49-F238E27FC236}">
              <a16:creationId xmlns="" xmlns:a16="http://schemas.microsoft.com/office/drawing/2014/main" id="{1A371EE5-8BC0-45ED-A11B-BAC3CE53D50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81" name="3027 CuadroTexto">
          <a:extLst>
            <a:ext uri="{FF2B5EF4-FFF2-40B4-BE49-F238E27FC236}">
              <a16:creationId xmlns="" xmlns:a16="http://schemas.microsoft.com/office/drawing/2014/main" id="{06D64891-10E2-4A81-B26C-FC95F9BE2D1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82" name="3028 CuadroTexto">
          <a:extLst>
            <a:ext uri="{FF2B5EF4-FFF2-40B4-BE49-F238E27FC236}">
              <a16:creationId xmlns="" xmlns:a16="http://schemas.microsoft.com/office/drawing/2014/main" id="{3D212924-00C1-4FE8-BC39-E855D7A9F25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83" name="3029 CuadroTexto">
          <a:extLst>
            <a:ext uri="{FF2B5EF4-FFF2-40B4-BE49-F238E27FC236}">
              <a16:creationId xmlns="" xmlns:a16="http://schemas.microsoft.com/office/drawing/2014/main" id="{2242AC4A-B4D9-4184-B6B5-5EB9EA3C177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84" name="3030 CuadroTexto">
          <a:extLst>
            <a:ext uri="{FF2B5EF4-FFF2-40B4-BE49-F238E27FC236}">
              <a16:creationId xmlns="" xmlns:a16="http://schemas.microsoft.com/office/drawing/2014/main" id="{C0901CFA-903C-4432-A6F3-C02B6709920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85" name="3031 CuadroTexto">
          <a:extLst>
            <a:ext uri="{FF2B5EF4-FFF2-40B4-BE49-F238E27FC236}">
              <a16:creationId xmlns="" xmlns:a16="http://schemas.microsoft.com/office/drawing/2014/main" id="{B9D55216-B0E4-4058-AF40-ED00E4CDEE4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86" name="3032 CuadroTexto">
          <a:extLst>
            <a:ext uri="{FF2B5EF4-FFF2-40B4-BE49-F238E27FC236}">
              <a16:creationId xmlns="" xmlns:a16="http://schemas.microsoft.com/office/drawing/2014/main" id="{9286C7B3-13B7-4C94-8E6F-C8AF30E3122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87" name="3033 CuadroTexto">
          <a:extLst>
            <a:ext uri="{FF2B5EF4-FFF2-40B4-BE49-F238E27FC236}">
              <a16:creationId xmlns="" xmlns:a16="http://schemas.microsoft.com/office/drawing/2014/main" id="{96881FC9-298B-4A9E-9B37-384E8E39388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88" name="3034 CuadroTexto">
          <a:extLst>
            <a:ext uri="{FF2B5EF4-FFF2-40B4-BE49-F238E27FC236}">
              <a16:creationId xmlns="" xmlns:a16="http://schemas.microsoft.com/office/drawing/2014/main" id="{DD9AEBA4-D5A1-450E-809F-CAB09B823CD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89" name="3035 CuadroTexto">
          <a:extLst>
            <a:ext uri="{FF2B5EF4-FFF2-40B4-BE49-F238E27FC236}">
              <a16:creationId xmlns="" xmlns:a16="http://schemas.microsoft.com/office/drawing/2014/main" id="{D79312AE-B8E5-4268-B4F0-AA093491E51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90" name="3036 CuadroTexto">
          <a:extLst>
            <a:ext uri="{FF2B5EF4-FFF2-40B4-BE49-F238E27FC236}">
              <a16:creationId xmlns="" xmlns:a16="http://schemas.microsoft.com/office/drawing/2014/main" id="{5CBA7B89-2413-4230-B8BE-3A90C74A659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91" name="3037 CuadroTexto">
          <a:extLst>
            <a:ext uri="{FF2B5EF4-FFF2-40B4-BE49-F238E27FC236}">
              <a16:creationId xmlns="" xmlns:a16="http://schemas.microsoft.com/office/drawing/2014/main" id="{8596D0D0-40F0-4AB3-9180-5A00EE8442C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92" name="3038 CuadroTexto">
          <a:extLst>
            <a:ext uri="{FF2B5EF4-FFF2-40B4-BE49-F238E27FC236}">
              <a16:creationId xmlns="" xmlns:a16="http://schemas.microsoft.com/office/drawing/2014/main" id="{70CFDECE-894B-4CF4-ACEF-20359B13AEA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93" name="3039 CuadroTexto">
          <a:extLst>
            <a:ext uri="{FF2B5EF4-FFF2-40B4-BE49-F238E27FC236}">
              <a16:creationId xmlns="" xmlns:a16="http://schemas.microsoft.com/office/drawing/2014/main" id="{D2ABCF1D-1A1B-4146-88B0-87C692DAAF3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94" name="3040 CuadroTexto">
          <a:extLst>
            <a:ext uri="{FF2B5EF4-FFF2-40B4-BE49-F238E27FC236}">
              <a16:creationId xmlns="" xmlns:a16="http://schemas.microsoft.com/office/drawing/2014/main" id="{4F514743-1FF8-48F5-8358-813BC775ED8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95" name="3041 CuadroTexto">
          <a:extLst>
            <a:ext uri="{FF2B5EF4-FFF2-40B4-BE49-F238E27FC236}">
              <a16:creationId xmlns="" xmlns:a16="http://schemas.microsoft.com/office/drawing/2014/main" id="{DBF9509A-0DBE-423D-AF8C-4C0140811FA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96" name="3042 CuadroTexto">
          <a:extLst>
            <a:ext uri="{FF2B5EF4-FFF2-40B4-BE49-F238E27FC236}">
              <a16:creationId xmlns="" xmlns:a16="http://schemas.microsoft.com/office/drawing/2014/main" id="{667D10BA-0552-4C76-8377-3D768DE9EF6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97" name="3043 CuadroTexto">
          <a:extLst>
            <a:ext uri="{FF2B5EF4-FFF2-40B4-BE49-F238E27FC236}">
              <a16:creationId xmlns="" xmlns:a16="http://schemas.microsoft.com/office/drawing/2014/main" id="{5A53A93C-BCE2-4AAB-BA6F-3CAB672C1F2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98" name="3044 CuadroTexto">
          <a:extLst>
            <a:ext uri="{FF2B5EF4-FFF2-40B4-BE49-F238E27FC236}">
              <a16:creationId xmlns="" xmlns:a16="http://schemas.microsoft.com/office/drawing/2014/main" id="{114BC8CD-A25E-4476-9696-AEE8468C072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399" name="3045 CuadroTexto">
          <a:extLst>
            <a:ext uri="{FF2B5EF4-FFF2-40B4-BE49-F238E27FC236}">
              <a16:creationId xmlns="" xmlns:a16="http://schemas.microsoft.com/office/drawing/2014/main" id="{97F1BBEC-B5AF-4A7F-836A-5DA43E31231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00" name="3046 CuadroTexto">
          <a:extLst>
            <a:ext uri="{FF2B5EF4-FFF2-40B4-BE49-F238E27FC236}">
              <a16:creationId xmlns="" xmlns:a16="http://schemas.microsoft.com/office/drawing/2014/main" id="{AC156770-6E25-46FE-B841-E28A6B2AB3A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01" name="3047 CuadroTexto">
          <a:extLst>
            <a:ext uri="{FF2B5EF4-FFF2-40B4-BE49-F238E27FC236}">
              <a16:creationId xmlns="" xmlns:a16="http://schemas.microsoft.com/office/drawing/2014/main" id="{03CF0E04-9723-4BD5-ADF9-60D9B1E611C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02" name="3048 CuadroTexto">
          <a:extLst>
            <a:ext uri="{FF2B5EF4-FFF2-40B4-BE49-F238E27FC236}">
              <a16:creationId xmlns="" xmlns:a16="http://schemas.microsoft.com/office/drawing/2014/main" id="{E0D4F21B-CB41-4332-964E-A445E19DDD1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03" name="3049 CuadroTexto">
          <a:extLst>
            <a:ext uri="{FF2B5EF4-FFF2-40B4-BE49-F238E27FC236}">
              <a16:creationId xmlns="" xmlns:a16="http://schemas.microsoft.com/office/drawing/2014/main" id="{99AE497E-AE20-4F51-9E14-8656DCDAB45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04" name="3050 CuadroTexto">
          <a:extLst>
            <a:ext uri="{FF2B5EF4-FFF2-40B4-BE49-F238E27FC236}">
              <a16:creationId xmlns="" xmlns:a16="http://schemas.microsoft.com/office/drawing/2014/main" id="{FE37F86D-1970-4100-B5CF-0006FB8AA527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05" name="3051 CuadroTexto">
          <a:extLst>
            <a:ext uri="{FF2B5EF4-FFF2-40B4-BE49-F238E27FC236}">
              <a16:creationId xmlns="" xmlns:a16="http://schemas.microsoft.com/office/drawing/2014/main" id="{18A81D74-1BF3-451E-9BE2-6B564A3C547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06" name="3052 CuadroTexto">
          <a:extLst>
            <a:ext uri="{FF2B5EF4-FFF2-40B4-BE49-F238E27FC236}">
              <a16:creationId xmlns="" xmlns:a16="http://schemas.microsoft.com/office/drawing/2014/main" id="{D7EF858B-DBEB-496D-BC45-1D6D55E857F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07" name="3053 CuadroTexto">
          <a:extLst>
            <a:ext uri="{FF2B5EF4-FFF2-40B4-BE49-F238E27FC236}">
              <a16:creationId xmlns="" xmlns:a16="http://schemas.microsoft.com/office/drawing/2014/main" id="{B1FAAC0C-DA2D-43B7-B25B-1A96D54F2B5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08" name="3054 CuadroTexto">
          <a:extLst>
            <a:ext uri="{FF2B5EF4-FFF2-40B4-BE49-F238E27FC236}">
              <a16:creationId xmlns="" xmlns:a16="http://schemas.microsoft.com/office/drawing/2014/main" id="{F2D20734-1FAE-44FD-AD4B-BEF01F42E9A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09" name="3055 CuadroTexto">
          <a:extLst>
            <a:ext uri="{FF2B5EF4-FFF2-40B4-BE49-F238E27FC236}">
              <a16:creationId xmlns="" xmlns:a16="http://schemas.microsoft.com/office/drawing/2014/main" id="{B7B94F9E-5997-4395-B005-EAA0FFA720A4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10" name="3056 CuadroTexto">
          <a:extLst>
            <a:ext uri="{FF2B5EF4-FFF2-40B4-BE49-F238E27FC236}">
              <a16:creationId xmlns="" xmlns:a16="http://schemas.microsoft.com/office/drawing/2014/main" id="{59624222-0FDA-45AD-9692-7D5231EFD9E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11" name="3057 CuadroTexto">
          <a:extLst>
            <a:ext uri="{FF2B5EF4-FFF2-40B4-BE49-F238E27FC236}">
              <a16:creationId xmlns="" xmlns:a16="http://schemas.microsoft.com/office/drawing/2014/main" id="{C8FE92FB-9E8D-4B68-B6A2-CD72A248A246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12" name="3058 CuadroTexto">
          <a:extLst>
            <a:ext uri="{FF2B5EF4-FFF2-40B4-BE49-F238E27FC236}">
              <a16:creationId xmlns="" xmlns:a16="http://schemas.microsoft.com/office/drawing/2014/main" id="{08DE1274-4917-4E58-9A90-BBD8B03B5FF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13" name="3059 CuadroTexto">
          <a:extLst>
            <a:ext uri="{FF2B5EF4-FFF2-40B4-BE49-F238E27FC236}">
              <a16:creationId xmlns="" xmlns:a16="http://schemas.microsoft.com/office/drawing/2014/main" id="{989FD825-9FBF-4C28-AC17-204EA91DA318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14" name="3060 CuadroTexto">
          <a:extLst>
            <a:ext uri="{FF2B5EF4-FFF2-40B4-BE49-F238E27FC236}">
              <a16:creationId xmlns="" xmlns:a16="http://schemas.microsoft.com/office/drawing/2014/main" id="{0A736B4D-DDA6-4A31-A6A1-BAD86CA50F1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15" name="3061 CuadroTexto">
          <a:extLst>
            <a:ext uri="{FF2B5EF4-FFF2-40B4-BE49-F238E27FC236}">
              <a16:creationId xmlns="" xmlns:a16="http://schemas.microsoft.com/office/drawing/2014/main" id="{13017CF1-CCF0-455A-9DFF-7DE371D5C505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16" name="3062 CuadroTexto">
          <a:extLst>
            <a:ext uri="{FF2B5EF4-FFF2-40B4-BE49-F238E27FC236}">
              <a16:creationId xmlns="" xmlns:a16="http://schemas.microsoft.com/office/drawing/2014/main" id="{2DBC8D32-EFB5-40EB-A916-6E7C195577A3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17" name="3063 CuadroTexto">
          <a:extLst>
            <a:ext uri="{FF2B5EF4-FFF2-40B4-BE49-F238E27FC236}">
              <a16:creationId xmlns="" xmlns:a16="http://schemas.microsoft.com/office/drawing/2014/main" id="{138B6F3C-9705-4C76-857E-E7AA90F7CFD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18" name="3064 CuadroTexto">
          <a:extLst>
            <a:ext uri="{FF2B5EF4-FFF2-40B4-BE49-F238E27FC236}">
              <a16:creationId xmlns="" xmlns:a16="http://schemas.microsoft.com/office/drawing/2014/main" id="{C7BB3274-A98C-40B8-9B18-CD436A52A2A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19" name="3065 CuadroTexto">
          <a:extLst>
            <a:ext uri="{FF2B5EF4-FFF2-40B4-BE49-F238E27FC236}">
              <a16:creationId xmlns="" xmlns:a16="http://schemas.microsoft.com/office/drawing/2014/main" id="{4F49D439-3B4F-463F-82C6-1629D3A4F77F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20" name="3066 CuadroTexto">
          <a:extLst>
            <a:ext uri="{FF2B5EF4-FFF2-40B4-BE49-F238E27FC236}">
              <a16:creationId xmlns="" xmlns:a16="http://schemas.microsoft.com/office/drawing/2014/main" id="{7162CDEE-0A06-41A0-9ADC-FE70EA8C04F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21" name="3067 CuadroTexto">
          <a:extLst>
            <a:ext uri="{FF2B5EF4-FFF2-40B4-BE49-F238E27FC236}">
              <a16:creationId xmlns="" xmlns:a16="http://schemas.microsoft.com/office/drawing/2014/main" id="{258A911F-3D27-4BC3-BA7D-9BA1ED1F6D7E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22" name="3068 CuadroTexto">
          <a:extLst>
            <a:ext uri="{FF2B5EF4-FFF2-40B4-BE49-F238E27FC236}">
              <a16:creationId xmlns="" xmlns:a16="http://schemas.microsoft.com/office/drawing/2014/main" id="{9DC9F31E-480C-429B-98AB-A6EB516C352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23" name="3069 CuadroTexto">
          <a:extLst>
            <a:ext uri="{FF2B5EF4-FFF2-40B4-BE49-F238E27FC236}">
              <a16:creationId xmlns="" xmlns:a16="http://schemas.microsoft.com/office/drawing/2014/main" id="{B5D0C2BE-6931-4822-9F04-8EEB94261E62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24" name="3070 CuadroTexto">
          <a:extLst>
            <a:ext uri="{FF2B5EF4-FFF2-40B4-BE49-F238E27FC236}">
              <a16:creationId xmlns="" xmlns:a16="http://schemas.microsoft.com/office/drawing/2014/main" id="{D8B3F647-8038-4B44-8563-8E9F087BCB6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25" name="3071 CuadroTexto">
          <a:extLst>
            <a:ext uri="{FF2B5EF4-FFF2-40B4-BE49-F238E27FC236}">
              <a16:creationId xmlns="" xmlns:a16="http://schemas.microsoft.com/office/drawing/2014/main" id="{8546A839-EE02-4A94-8824-DDFE9B5B6D80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26" name="3072 CuadroTexto">
          <a:extLst>
            <a:ext uri="{FF2B5EF4-FFF2-40B4-BE49-F238E27FC236}">
              <a16:creationId xmlns="" xmlns:a16="http://schemas.microsoft.com/office/drawing/2014/main" id="{DB81D2CF-F702-4759-AE56-1C98BB98933D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27" name="3073 CuadroTexto">
          <a:extLst>
            <a:ext uri="{FF2B5EF4-FFF2-40B4-BE49-F238E27FC236}">
              <a16:creationId xmlns="" xmlns:a16="http://schemas.microsoft.com/office/drawing/2014/main" id="{D3E1A0E1-412F-4433-9C6D-673E5A7458A9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28" name="3074 CuadroTexto">
          <a:extLst>
            <a:ext uri="{FF2B5EF4-FFF2-40B4-BE49-F238E27FC236}">
              <a16:creationId xmlns="" xmlns:a16="http://schemas.microsoft.com/office/drawing/2014/main" id="{0D6A1C3D-45CD-4DE2-BBEE-AEA78FDD4DAC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29" name="3075 CuadroTexto">
          <a:extLst>
            <a:ext uri="{FF2B5EF4-FFF2-40B4-BE49-F238E27FC236}">
              <a16:creationId xmlns="" xmlns:a16="http://schemas.microsoft.com/office/drawing/2014/main" id="{114CD160-FA7A-40C6-A5D8-0113D42E6F9A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30" name="3076 CuadroTexto">
          <a:extLst>
            <a:ext uri="{FF2B5EF4-FFF2-40B4-BE49-F238E27FC236}">
              <a16:creationId xmlns="" xmlns:a16="http://schemas.microsoft.com/office/drawing/2014/main" id="{AA792147-7489-4A6B-A0C8-954F60F9E1A1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69</xdr:row>
      <xdr:rowOff>0</xdr:rowOff>
    </xdr:from>
    <xdr:ext cx="184731" cy="264560"/>
    <xdr:sp macro="" textlink="">
      <xdr:nvSpPr>
        <xdr:cNvPr id="6431" name="3077 CuadroTexto">
          <a:extLst>
            <a:ext uri="{FF2B5EF4-FFF2-40B4-BE49-F238E27FC236}">
              <a16:creationId xmlns="" xmlns:a16="http://schemas.microsoft.com/office/drawing/2014/main" id="{E58ECE34-53C8-4430-A126-C85673380DEB}"/>
            </a:ext>
          </a:extLst>
        </xdr:cNvPr>
        <xdr:cNvSpPr txBox="1"/>
      </xdr:nvSpPr>
      <xdr:spPr>
        <a:xfrm>
          <a:off x="76390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00" name="3078 CuadroTexto">
          <a:extLst>
            <a:ext uri="{FF2B5EF4-FFF2-40B4-BE49-F238E27FC236}">
              <a16:creationId xmlns="" xmlns:a16="http://schemas.microsoft.com/office/drawing/2014/main" id="{C734A7C3-6AFC-48D9-9850-39903A920C1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01" name="3079 CuadroTexto">
          <a:extLst>
            <a:ext uri="{FF2B5EF4-FFF2-40B4-BE49-F238E27FC236}">
              <a16:creationId xmlns="" xmlns:a16="http://schemas.microsoft.com/office/drawing/2014/main" id="{E7753CB0-4527-4C0D-9F13-0D4F43445B6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02" name="3080 CuadroTexto">
          <a:extLst>
            <a:ext uri="{FF2B5EF4-FFF2-40B4-BE49-F238E27FC236}">
              <a16:creationId xmlns="" xmlns:a16="http://schemas.microsoft.com/office/drawing/2014/main" id="{CC61CA23-39D8-49FF-B1EA-269F64D2135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03" name="3081 CuadroTexto">
          <a:extLst>
            <a:ext uri="{FF2B5EF4-FFF2-40B4-BE49-F238E27FC236}">
              <a16:creationId xmlns="" xmlns:a16="http://schemas.microsoft.com/office/drawing/2014/main" id="{2CE1A4C2-D7E1-484E-9BDC-B5EF6E78918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04" name="3082 CuadroTexto">
          <a:extLst>
            <a:ext uri="{FF2B5EF4-FFF2-40B4-BE49-F238E27FC236}">
              <a16:creationId xmlns="" xmlns:a16="http://schemas.microsoft.com/office/drawing/2014/main" id="{64A41CEE-68FD-4391-9DB5-C78F8D5CB34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05" name="3083 CuadroTexto">
          <a:extLst>
            <a:ext uri="{FF2B5EF4-FFF2-40B4-BE49-F238E27FC236}">
              <a16:creationId xmlns="" xmlns:a16="http://schemas.microsoft.com/office/drawing/2014/main" id="{F1623BA6-4718-46AF-BD63-86BA5027BA0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06" name="3084 CuadroTexto">
          <a:extLst>
            <a:ext uri="{FF2B5EF4-FFF2-40B4-BE49-F238E27FC236}">
              <a16:creationId xmlns="" xmlns:a16="http://schemas.microsoft.com/office/drawing/2014/main" id="{8CF2ED1E-08B6-4034-904E-352A3DC5C09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07" name="3085 CuadroTexto">
          <a:extLst>
            <a:ext uri="{FF2B5EF4-FFF2-40B4-BE49-F238E27FC236}">
              <a16:creationId xmlns="" xmlns:a16="http://schemas.microsoft.com/office/drawing/2014/main" id="{CCB76D89-31A7-4888-9F74-3CFD985E713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08" name="3086 CuadroTexto">
          <a:extLst>
            <a:ext uri="{FF2B5EF4-FFF2-40B4-BE49-F238E27FC236}">
              <a16:creationId xmlns="" xmlns:a16="http://schemas.microsoft.com/office/drawing/2014/main" id="{E3D02BF5-D25F-4319-8BFB-DB49C32361F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09" name="3087 CuadroTexto">
          <a:extLst>
            <a:ext uri="{FF2B5EF4-FFF2-40B4-BE49-F238E27FC236}">
              <a16:creationId xmlns="" xmlns:a16="http://schemas.microsoft.com/office/drawing/2014/main" id="{3ED9E705-0439-4474-BFC3-D0A49E53386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10" name="3088 CuadroTexto">
          <a:extLst>
            <a:ext uri="{FF2B5EF4-FFF2-40B4-BE49-F238E27FC236}">
              <a16:creationId xmlns="" xmlns:a16="http://schemas.microsoft.com/office/drawing/2014/main" id="{51E91608-51FA-45D8-8AF1-421F3A88D6A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11" name="3089 CuadroTexto">
          <a:extLst>
            <a:ext uri="{FF2B5EF4-FFF2-40B4-BE49-F238E27FC236}">
              <a16:creationId xmlns="" xmlns:a16="http://schemas.microsoft.com/office/drawing/2014/main" id="{0E61EB50-FBC3-4687-B0B2-955C9F81CBD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12" name="3090 CuadroTexto">
          <a:extLst>
            <a:ext uri="{FF2B5EF4-FFF2-40B4-BE49-F238E27FC236}">
              <a16:creationId xmlns="" xmlns:a16="http://schemas.microsoft.com/office/drawing/2014/main" id="{8277C1C3-C60B-495E-AE82-EAE6F50DB62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13" name="3091 CuadroTexto">
          <a:extLst>
            <a:ext uri="{FF2B5EF4-FFF2-40B4-BE49-F238E27FC236}">
              <a16:creationId xmlns="" xmlns:a16="http://schemas.microsoft.com/office/drawing/2014/main" id="{5505A5BE-2AE8-4310-9055-B68EDD7D669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14" name="3092 CuadroTexto">
          <a:extLst>
            <a:ext uri="{FF2B5EF4-FFF2-40B4-BE49-F238E27FC236}">
              <a16:creationId xmlns="" xmlns:a16="http://schemas.microsoft.com/office/drawing/2014/main" id="{236EA1FA-9BC3-4D65-9074-EFC4636B8B8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15" name="3093 CuadroTexto">
          <a:extLst>
            <a:ext uri="{FF2B5EF4-FFF2-40B4-BE49-F238E27FC236}">
              <a16:creationId xmlns="" xmlns:a16="http://schemas.microsoft.com/office/drawing/2014/main" id="{ED548EC1-B226-4E94-B8B4-0DB5F792AF8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16" name="3094 CuadroTexto">
          <a:extLst>
            <a:ext uri="{FF2B5EF4-FFF2-40B4-BE49-F238E27FC236}">
              <a16:creationId xmlns="" xmlns:a16="http://schemas.microsoft.com/office/drawing/2014/main" id="{565960F4-D871-4473-9DC9-1DDF977EA76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17" name="3095 CuadroTexto">
          <a:extLst>
            <a:ext uri="{FF2B5EF4-FFF2-40B4-BE49-F238E27FC236}">
              <a16:creationId xmlns="" xmlns:a16="http://schemas.microsoft.com/office/drawing/2014/main" id="{11921848-3897-495A-875B-F9BE3407598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18" name="3096 CuadroTexto">
          <a:extLst>
            <a:ext uri="{FF2B5EF4-FFF2-40B4-BE49-F238E27FC236}">
              <a16:creationId xmlns="" xmlns:a16="http://schemas.microsoft.com/office/drawing/2014/main" id="{A6988BAF-F130-40B9-9BE4-470F6B1A9D1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19" name="3097 CuadroTexto">
          <a:extLst>
            <a:ext uri="{FF2B5EF4-FFF2-40B4-BE49-F238E27FC236}">
              <a16:creationId xmlns="" xmlns:a16="http://schemas.microsoft.com/office/drawing/2014/main" id="{7678097D-AC6A-44A3-AD56-DF3E7F0D5F0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20" name="3098 CuadroTexto">
          <a:extLst>
            <a:ext uri="{FF2B5EF4-FFF2-40B4-BE49-F238E27FC236}">
              <a16:creationId xmlns="" xmlns:a16="http://schemas.microsoft.com/office/drawing/2014/main" id="{C222E88C-C451-4BE4-BD61-A11FB5CFCF7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21" name="3099 CuadroTexto">
          <a:extLst>
            <a:ext uri="{FF2B5EF4-FFF2-40B4-BE49-F238E27FC236}">
              <a16:creationId xmlns="" xmlns:a16="http://schemas.microsoft.com/office/drawing/2014/main" id="{AF833977-3E28-4454-83A0-2DE3994CF50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22" name="3100 CuadroTexto">
          <a:extLst>
            <a:ext uri="{FF2B5EF4-FFF2-40B4-BE49-F238E27FC236}">
              <a16:creationId xmlns="" xmlns:a16="http://schemas.microsoft.com/office/drawing/2014/main" id="{CCA0661E-E8E5-4729-9B47-C8F7465C73B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23" name="3101 CuadroTexto">
          <a:extLst>
            <a:ext uri="{FF2B5EF4-FFF2-40B4-BE49-F238E27FC236}">
              <a16:creationId xmlns="" xmlns:a16="http://schemas.microsoft.com/office/drawing/2014/main" id="{20C95C5D-E767-4DAB-8B3F-1FDD93B4955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24" name="3102 CuadroTexto">
          <a:extLst>
            <a:ext uri="{FF2B5EF4-FFF2-40B4-BE49-F238E27FC236}">
              <a16:creationId xmlns="" xmlns:a16="http://schemas.microsoft.com/office/drawing/2014/main" id="{69A86ABA-9291-422C-809B-1D340D8A77D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25" name="3103 CuadroTexto">
          <a:extLst>
            <a:ext uri="{FF2B5EF4-FFF2-40B4-BE49-F238E27FC236}">
              <a16:creationId xmlns="" xmlns:a16="http://schemas.microsoft.com/office/drawing/2014/main" id="{85DBE253-5E55-47DD-8F74-4C8E909DF87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26" name="3104 CuadroTexto">
          <a:extLst>
            <a:ext uri="{FF2B5EF4-FFF2-40B4-BE49-F238E27FC236}">
              <a16:creationId xmlns="" xmlns:a16="http://schemas.microsoft.com/office/drawing/2014/main" id="{17DA9114-788E-41EB-A9E6-636CB8DA4F0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27" name="3105 CuadroTexto">
          <a:extLst>
            <a:ext uri="{FF2B5EF4-FFF2-40B4-BE49-F238E27FC236}">
              <a16:creationId xmlns="" xmlns:a16="http://schemas.microsoft.com/office/drawing/2014/main" id="{13794C6F-1564-406D-8160-02A44CAE6D4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28" name="3106 CuadroTexto">
          <a:extLst>
            <a:ext uri="{FF2B5EF4-FFF2-40B4-BE49-F238E27FC236}">
              <a16:creationId xmlns="" xmlns:a16="http://schemas.microsoft.com/office/drawing/2014/main" id="{720B653B-87A6-4572-B257-98DD96BDDD8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29" name="3107 CuadroTexto">
          <a:extLst>
            <a:ext uri="{FF2B5EF4-FFF2-40B4-BE49-F238E27FC236}">
              <a16:creationId xmlns="" xmlns:a16="http://schemas.microsoft.com/office/drawing/2014/main" id="{B62F12A9-F257-46DD-B6C9-E8BB491C04F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30" name="3108 CuadroTexto">
          <a:extLst>
            <a:ext uri="{FF2B5EF4-FFF2-40B4-BE49-F238E27FC236}">
              <a16:creationId xmlns="" xmlns:a16="http://schemas.microsoft.com/office/drawing/2014/main" id="{7CFB0868-2A68-46B5-A109-32A010F0328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31" name="3109 CuadroTexto">
          <a:extLst>
            <a:ext uri="{FF2B5EF4-FFF2-40B4-BE49-F238E27FC236}">
              <a16:creationId xmlns="" xmlns:a16="http://schemas.microsoft.com/office/drawing/2014/main" id="{17775CDC-6DE6-478E-A525-7ECDBEEF793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32" name="3110 CuadroTexto">
          <a:extLst>
            <a:ext uri="{FF2B5EF4-FFF2-40B4-BE49-F238E27FC236}">
              <a16:creationId xmlns="" xmlns:a16="http://schemas.microsoft.com/office/drawing/2014/main" id="{C2558B78-A583-4BFA-B0DD-40CA4E7B663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33" name="3111 CuadroTexto">
          <a:extLst>
            <a:ext uri="{FF2B5EF4-FFF2-40B4-BE49-F238E27FC236}">
              <a16:creationId xmlns="" xmlns:a16="http://schemas.microsoft.com/office/drawing/2014/main" id="{FB3C6822-3D36-4336-835A-F32E8CBF07D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34" name="3112 CuadroTexto">
          <a:extLst>
            <a:ext uri="{FF2B5EF4-FFF2-40B4-BE49-F238E27FC236}">
              <a16:creationId xmlns="" xmlns:a16="http://schemas.microsoft.com/office/drawing/2014/main" id="{5E7253E1-7AD9-430D-86AE-C330FCD7EE6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35" name="3113 CuadroTexto">
          <a:extLst>
            <a:ext uri="{FF2B5EF4-FFF2-40B4-BE49-F238E27FC236}">
              <a16:creationId xmlns="" xmlns:a16="http://schemas.microsoft.com/office/drawing/2014/main" id="{2354B50A-FD16-42FA-B064-F9A96645396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36" name="3114 CuadroTexto">
          <a:extLst>
            <a:ext uri="{FF2B5EF4-FFF2-40B4-BE49-F238E27FC236}">
              <a16:creationId xmlns="" xmlns:a16="http://schemas.microsoft.com/office/drawing/2014/main" id="{97E8B72A-EC80-4B70-AA38-4A29BD05758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37" name="3115 CuadroTexto">
          <a:extLst>
            <a:ext uri="{FF2B5EF4-FFF2-40B4-BE49-F238E27FC236}">
              <a16:creationId xmlns="" xmlns:a16="http://schemas.microsoft.com/office/drawing/2014/main" id="{5795D258-CAD4-4C92-B6C0-BDA0B20A29F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38" name="3116 CuadroTexto">
          <a:extLst>
            <a:ext uri="{FF2B5EF4-FFF2-40B4-BE49-F238E27FC236}">
              <a16:creationId xmlns="" xmlns:a16="http://schemas.microsoft.com/office/drawing/2014/main" id="{5F9EFEB9-E313-4BDE-B88A-A2969BCCA4A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39" name="3117 CuadroTexto">
          <a:extLst>
            <a:ext uri="{FF2B5EF4-FFF2-40B4-BE49-F238E27FC236}">
              <a16:creationId xmlns="" xmlns:a16="http://schemas.microsoft.com/office/drawing/2014/main" id="{233ED0A0-5E03-4948-89E0-646B13CB3A7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40" name="3118 CuadroTexto">
          <a:extLst>
            <a:ext uri="{FF2B5EF4-FFF2-40B4-BE49-F238E27FC236}">
              <a16:creationId xmlns="" xmlns:a16="http://schemas.microsoft.com/office/drawing/2014/main" id="{82826788-834C-4EAE-8280-815B0C7472B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41" name="3119 CuadroTexto">
          <a:extLst>
            <a:ext uri="{FF2B5EF4-FFF2-40B4-BE49-F238E27FC236}">
              <a16:creationId xmlns="" xmlns:a16="http://schemas.microsoft.com/office/drawing/2014/main" id="{91C36A3F-F03A-4E29-A9AD-07E91653A83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42" name="3120 CuadroTexto">
          <a:extLst>
            <a:ext uri="{FF2B5EF4-FFF2-40B4-BE49-F238E27FC236}">
              <a16:creationId xmlns="" xmlns:a16="http://schemas.microsoft.com/office/drawing/2014/main" id="{3AF72096-A49C-4970-8509-5E8B60EA0CA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43" name="3121 CuadroTexto">
          <a:extLst>
            <a:ext uri="{FF2B5EF4-FFF2-40B4-BE49-F238E27FC236}">
              <a16:creationId xmlns="" xmlns:a16="http://schemas.microsoft.com/office/drawing/2014/main" id="{FB498AFA-CD14-4324-ACE9-211294F425D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44" name="3122 CuadroTexto">
          <a:extLst>
            <a:ext uri="{FF2B5EF4-FFF2-40B4-BE49-F238E27FC236}">
              <a16:creationId xmlns="" xmlns:a16="http://schemas.microsoft.com/office/drawing/2014/main" id="{10F11048-EC9A-4462-96FD-5FB66EFF89E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45" name="3123 CuadroTexto">
          <a:extLst>
            <a:ext uri="{FF2B5EF4-FFF2-40B4-BE49-F238E27FC236}">
              <a16:creationId xmlns="" xmlns:a16="http://schemas.microsoft.com/office/drawing/2014/main" id="{DCDCE1E5-E6CA-40DA-8801-06D82B1427D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46" name="3124 CuadroTexto">
          <a:extLst>
            <a:ext uri="{FF2B5EF4-FFF2-40B4-BE49-F238E27FC236}">
              <a16:creationId xmlns="" xmlns:a16="http://schemas.microsoft.com/office/drawing/2014/main" id="{E6E4C840-FC5C-4453-87F1-DB9FA235265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47" name="3125 CuadroTexto">
          <a:extLst>
            <a:ext uri="{FF2B5EF4-FFF2-40B4-BE49-F238E27FC236}">
              <a16:creationId xmlns="" xmlns:a16="http://schemas.microsoft.com/office/drawing/2014/main" id="{233A0283-BF3D-4522-8CBF-03083D499DD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48" name="3126 CuadroTexto">
          <a:extLst>
            <a:ext uri="{FF2B5EF4-FFF2-40B4-BE49-F238E27FC236}">
              <a16:creationId xmlns="" xmlns:a16="http://schemas.microsoft.com/office/drawing/2014/main" id="{57F36C0B-699C-4A82-A2A4-D1E8FBFCDBC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49" name="3127 CuadroTexto">
          <a:extLst>
            <a:ext uri="{FF2B5EF4-FFF2-40B4-BE49-F238E27FC236}">
              <a16:creationId xmlns="" xmlns:a16="http://schemas.microsoft.com/office/drawing/2014/main" id="{69FA3810-C11F-44A7-BE74-2A9F84C57C5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50" name="3128 CuadroTexto">
          <a:extLst>
            <a:ext uri="{FF2B5EF4-FFF2-40B4-BE49-F238E27FC236}">
              <a16:creationId xmlns="" xmlns:a16="http://schemas.microsoft.com/office/drawing/2014/main" id="{3FB0000E-ECAE-44D6-BD28-12E453F8455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51" name="3129 CuadroTexto">
          <a:extLst>
            <a:ext uri="{FF2B5EF4-FFF2-40B4-BE49-F238E27FC236}">
              <a16:creationId xmlns="" xmlns:a16="http://schemas.microsoft.com/office/drawing/2014/main" id="{1A284762-A00E-48E1-A819-E4FA0B708AE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52" name="3130 CuadroTexto">
          <a:extLst>
            <a:ext uri="{FF2B5EF4-FFF2-40B4-BE49-F238E27FC236}">
              <a16:creationId xmlns="" xmlns:a16="http://schemas.microsoft.com/office/drawing/2014/main" id="{2ADC0C32-0B5B-4590-A5CF-DD34CEB0DE3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53" name="3131 CuadroTexto">
          <a:extLst>
            <a:ext uri="{FF2B5EF4-FFF2-40B4-BE49-F238E27FC236}">
              <a16:creationId xmlns="" xmlns:a16="http://schemas.microsoft.com/office/drawing/2014/main" id="{816C5BDB-58F7-4CE2-8F77-A8AA50B9ADE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54" name="3132 CuadroTexto">
          <a:extLst>
            <a:ext uri="{FF2B5EF4-FFF2-40B4-BE49-F238E27FC236}">
              <a16:creationId xmlns="" xmlns:a16="http://schemas.microsoft.com/office/drawing/2014/main" id="{8271678C-F31E-4818-9C7D-6872E4A98C3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55" name="3133 CuadroTexto">
          <a:extLst>
            <a:ext uri="{FF2B5EF4-FFF2-40B4-BE49-F238E27FC236}">
              <a16:creationId xmlns="" xmlns:a16="http://schemas.microsoft.com/office/drawing/2014/main" id="{F0E475B9-1C42-49C7-80E5-FF6630D210E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56" name="3134 CuadroTexto">
          <a:extLst>
            <a:ext uri="{FF2B5EF4-FFF2-40B4-BE49-F238E27FC236}">
              <a16:creationId xmlns="" xmlns:a16="http://schemas.microsoft.com/office/drawing/2014/main" id="{8F91BCDC-D60E-4C4B-88EE-B4C58660280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57" name="3135 CuadroTexto">
          <a:extLst>
            <a:ext uri="{FF2B5EF4-FFF2-40B4-BE49-F238E27FC236}">
              <a16:creationId xmlns="" xmlns:a16="http://schemas.microsoft.com/office/drawing/2014/main" id="{EB287EE7-AD9A-4C2A-B482-7362912ACA7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58" name="3136 CuadroTexto">
          <a:extLst>
            <a:ext uri="{FF2B5EF4-FFF2-40B4-BE49-F238E27FC236}">
              <a16:creationId xmlns="" xmlns:a16="http://schemas.microsoft.com/office/drawing/2014/main" id="{86108CC1-F872-4542-BC1E-CC90152A7C2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59" name="3137 CuadroTexto">
          <a:extLst>
            <a:ext uri="{FF2B5EF4-FFF2-40B4-BE49-F238E27FC236}">
              <a16:creationId xmlns="" xmlns:a16="http://schemas.microsoft.com/office/drawing/2014/main" id="{2A83298B-E3BF-421E-A975-93910B79F0A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60" name="3138 CuadroTexto">
          <a:extLst>
            <a:ext uri="{FF2B5EF4-FFF2-40B4-BE49-F238E27FC236}">
              <a16:creationId xmlns="" xmlns:a16="http://schemas.microsoft.com/office/drawing/2014/main" id="{70D774DA-2199-44F9-8AF6-D626B474C9A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61" name="3139 CuadroTexto">
          <a:extLst>
            <a:ext uri="{FF2B5EF4-FFF2-40B4-BE49-F238E27FC236}">
              <a16:creationId xmlns="" xmlns:a16="http://schemas.microsoft.com/office/drawing/2014/main" id="{48E70071-A08B-4332-BCC9-EBB2CCB6DF6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62" name="3140 CuadroTexto">
          <a:extLst>
            <a:ext uri="{FF2B5EF4-FFF2-40B4-BE49-F238E27FC236}">
              <a16:creationId xmlns="" xmlns:a16="http://schemas.microsoft.com/office/drawing/2014/main" id="{6BAB8468-5336-43EA-BEDA-2E24A7E1F8D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63" name="3141 CuadroTexto">
          <a:extLst>
            <a:ext uri="{FF2B5EF4-FFF2-40B4-BE49-F238E27FC236}">
              <a16:creationId xmlns="" xmlns:a16="http://schemas.microsoft.com/office/drawing/2014/main" id="{066EDC11-88B2-4F7A-A224-A3CCE355A47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64" name="3142 CuadroTexto">
          <a:extLst>
            <a:ext uri="{FF2B5EF4-FFF2-40B4-BE49-F238E27FC236}">
              <a16:creationId xmlns="" xmlns:a16="http://schemas.microsoft.com/office/drawing/2014/main" id="{3CF918FB-EA63-44C5-AC61-30B2BF0D6D7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65" name="3143 CuadroTexto">
          <a:extLst>
            <a:ext uri="{FF2B5EF4-FFF2-40B4-BE49-F238E27FC236}">
              <a16:creationId xmlns="" xmlns:a16="http://schemas.microsoft.com/office/drawing/2014/main" id="{B8694556-EA27-4E8F-87DB-1430A61E7E5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66" name="3144 CuadroTexto">
          <a:extLst>
            <a:ext uri="{FF2B5EF4-FFF2-40B4-BE49-F238E27FC236}">
              <a16:creationId xmlns="" xmlns:a16="http://schemas.microsoft.com/office/drawing/2014/main" id="{B6C39944-89B9-4596-9E40-72326E70D9F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67" name="3145 CuadroTexto">
          <a:extLst>
            <a:ext uri="{FF2B5EF4-FFF2-40B4-BE49-F238E27FC236}">
              <a16:creationId xmlns="" xmlns:a16="http://schemas.microsoft.com/office/drawing/2014/main" id="{072242EF-A8F5-4E2A-8E67-F8023F97A17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68" name="3146 CuadroTexto">
          <a:extLst>
            <a:ext uri="{FF2B5EF4-FFF2-40B4-BE49-F238E27FC236}">
              <a16:creationId xmlns="" xmlns:a16="http://schemas.microsoft.com/office/drawing/2014/main" id="{DACBE1BA-4CE7-4A39-A3B4-1C94AA1C428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69" name="3147 CuadroTexto">
          <a:extLst>
            <a:ext uri="{FF2B5EF4-FFF2-40B4-BE49-F238E27FC236}">
              <a16:creationId xmlns="" xmlns:a16="http://schemas.microsoft.com/office/drawing/2014/main" id="{5C33D7B5-1971-49EE-B257-FF76F41A3F8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70" name="3148 CuadroTexto">
          <a:extLst>
            <a:ext uri="{FF2B5EF4-FFF2-40B4-BE49-F238E27FC236}">
              <a16:creationId xmlns="" xmlns:a16="http://schemas.microsoft.com/office/drawing/2014/main" id="{3B77678C-4E85-4B5B-8B9A-DF13C84D59A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71" name="3149 CuadroTexto">
          <a:extLst>
            <a:ext uri="{FF2B5EF4-FFF2-40B4-BE49-F238E27FC236}">
              <a16:creationId xmlns="" xmlns:a16="http://schemas.microsoft.com/office/drawing/2014/main" id="{F4F72030-87DC-40E0-95AB-9FD5C834140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5772" name="3150 CuadroTexto">
          <a:extLst>
            <a:ext uri="{FF2B5EF4-FFF2-40B4-BE49-F238E27FC236}">
              <a16:creationId xmlns="" xmlns:a16="http://schemas.microsoft.com/office/drawing/2014/main" id="{D80B79C0-6051-482D-8386-6A803645AC6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32" name="3151 CuadroTexto">
          <a:extLst>
            <a:ext uri="{FF2B5EF4-FFF2-40B4-BE49-F238E27FC236}">
              <a16:creationId xmlns="" xmlns:a16="http://schemas.microsoft.com/office/drawing/2014/main" id="{A86796E6-6B1F-45D1-A5A0-358EBE34219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33" name="3152 CuadroTexto">
          <a:extLst>
            <a:ext uri="{FF2B5EF4-FFF2-40B4-BE49-F238E27FC236}">
              <a16:creationId xmlns="" xmlns:a16="http://schemas.microsoft.com/office/drawing/2014/main" id="{46589D9C-8374-4928-B22D-497E7720A55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34" name="3153 CuadroTexto">
          <a:extLst>
            <a:ext uri="{FF2B5EF4-FFF2-40B4-BE49-F238E27FC236}">
              <a16:creationId xmlns="" xmlns:a16="http://schemas.microsoft.com/office/drawing/2014/main" id="{35994A6C-F659-4206-AD5B-565FB9C21F5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35" name="3154 CuadroTexto">
          <a:extLst>
            <a:ext uri="{FF2B5EF4-FFF2-40B4-BE49-F238E27FC236}">
              <a16:creationId xmlns="" xmlns:a16="http://schemas.microsoft.com/office/drawing/2014/main" id="{E2801463-BE9E-4C5C-A753-7D8BE7D567A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36" name="3155 CuadroTexto">
          <a:extLst>
            <a:ext uri="{FF2B5EF4-FFF2-40B4-BE49-F238E27FC236}">
              <a16:creationId xmlns="" xmlns:a16="http://schemas.microsoft.com/office/drawing/2014/main" id="{E6CC96F3-7C3E-4414-BDBD-1210BA31416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37" name="3156 CuadroTexto">
          <a:extLst>
            <a:ext uri="{FF2B5EF4-FFF2-40B4-BE49-F238E27FC236}">
              <a16:creationId xmlns="" xmlns:a16="http://schemas.microsoft.com/office/drawing/2014/main" id="{098A4798-C17F-4EB5-8A76-D81F6E0BE5F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38" name="3157 CuadroTexto">
          <a:extLst>
            <a:ext uri="{FF2B5EF4-FFF2-40B4-BE49-F238E27FC236}">
              <a16:creationId xmlns="" xmlns:a16="http://schemas.microsoft.com/office/drawing/2014/main" id="{F61C8ED7-D855-45CE-A8D2-930C2EA3A45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39" name="3158 CuadroTexto">
          <a:extLst>
            <a:ext uri="{FF2B5EF4-FFF2-40B4-BE49-F238E27FC236}">
              <a16:creationId xmlns="" xmlns:a16="http://schemas.microsoft.com/office/drawing/2014/main" id="{55FD7E6E-EC75-46D2-B373-FF109F31424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40" name="3159 CuadroTexto">
          <a:extLst>
            <a:ext uri="{FF2B5EF4-FFF2-40B4-BE49-F238E27FC236}">
              <a16:creationId xmlns="" xmlns:a16="http://schemas.microsoft.com/office/drawing/2014/main" id="{17A44575-920E-42E7-93DD-33B7A33BC92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41" name="3160 CuadroTexto">
          <a:extLst>
            <a:ext uri="{FF2B5EF4-FFF2-40B4-BE49-F238E27FC236}">
              <a16:creationId xmlns="" xmlns:a16="http://schemas.microsoft.com/office/drawing/2014/main" id="{4CC94140-C29A-42D7-8A99-0CF92C5DF45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42" name="3161 CuadroTexto">
          <a:extLst>
            <a:ext uri="{FF2B5EF4-FFF2-40B4-BE49-F238E27FC236}">
              <a16:creationId xmlns="" xmlns:a16="http://schemas.microsoft.com/office/drawing/2014/main" id="{37C60E3A-3BFE-4A38-8DBB-9CBB6EDD30A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43" name="3162 CuadroTexto">
          <a:extLst>
            <a:ext uri="{FF2B5EF4-FFF2-40B4-BE49-F238E27FC236}">
              <a16:creationId xmlns="" xmlns:a16="http://schemas.microsoft.com/office/drawing/2014/main" id="{299E44B2-E60C-4500-98D4-F43D29FCA1B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44" name="3163 CuadroTexto">
          <a:extLst>
            <a:ext uri="{FF2B5EF4-FFF2-40B4-BE49-F238E27FC236}">
              <a16:creationId xmlns="" xmlns:a16="http://schemas.microsoft.com/office/drawing/2014/main" id="{01D13168-B6CB-4065-9C02-9AD0113B761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45" name="3164 CuadroTexto">
          <a:extLst>
            <a:ext uri="{FF2B5EF4-FFF2-40B4-BE49-F238E27FC236}">
              <a16:creationId xmlns="" xmlns:a16="http://schemas.microsoft.com/office/drawing/2014/main" id="{2F64BE4A-F045-423D-A7C3-5F8FE28D71B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46" name="3165 CuadroTexto">
          <a:extLst>
            <a:ext uri="{FF2B5EF4-FFF2-40B4-BE49-F238E27FC236}">
              <a16:creationId xmlns="" xmlns:a16="http://schemas.microsoft.com/office/drawing/2014/main" id="{8F5762C4-EBC6-4785-94A6-0E90238409F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47" name="3166 CuadroTexto">
          <a:extLst>
            <a:ext uri="{FF2B5EF4-FFF2-40B4-BE49-F238E27FC236}">
              <a16:creationId xmlns="" xmlns:a16="http://schemas.microsoft.com/office/drawing/2014/main" id="{3AC1C228-C615-4753-BF57-2A3BA59C976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48" name="3167 CuadroTexto">
          <a:extLst>
            <a:ext uri="{FF2B5EF4-FFF2-40B4-BE49-F238E27FC236}">
              <a16:creationId xmlns="" xmlns:a16="http://schemas.microsoft.com/office/drawing/2014/main" id="{76983295-BF41-4942-8A93-8799CAC1C11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49" name="3168 CuadroTexto">
          <a:extLst>
            <a:ext uri="{FF2B5EF4-FFF2-40B4-BE49-F238E27FC236}">
              <a16:creationId xmlns="" xmlns:a16="http://schemas.microsoft.com/office/drawing/2014/main" id="{3ED505E0-D8F7-49E8-AB66-9E8337BDFF1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50" name="3169 CuadroTexto">
          <a:extLst>
            <a:ext uri="{FF2B5EF4-FFF2-40B4-BE49-F238E27FC236}">
              <a16:creationId xmlns="" xmlns:a16="http://schemas.microsoft.com/office/drawing/2014/main" id="{F91FD356-67AF-41F0-9756-238E3CAC0AF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51" name="3170 CuadroTexto">
          <a:extLst>
            <a:ext uri="{FF2B5EF4-FFF2-40B4-BE49-F238E27FC236}">
              <a16:creationId xmlns="" xmlns:a16="http://schemas.microsoft.com/office/drawing/2014/main" id="{AB76F5BC-8C97-47FF-A88A-4C9C64FC96F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52" name="3171 CuadroTexto">
          <a:extLst>
            <a:ext uri="{FF2B5EF4-FFF2-40B4-BE49-F238E27FC236}">
              <a16:creationId xmlns="" xmlns:a16="http://schemas.microsoft.com/office/drawing/2014/main" id="{0B0B19FA-1C2F-4F4C-BEF4-1F3834C2B92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53" name="3172 CuadroTexto">
          <a:extLst>
            <a:ext uri="{FF2B5EF4-FFF2-40B4-BE49-F238E27FC236}">
              <a16:creationId xmlns="" xmlns:a16="http://schemas.microsoft.com/office/drawing/2014/main" id="{853847E0-59C9-49B5-9594-C97D353806F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54" name="3173 CuadroTexto">
          <a:extLst>
            <a:ext uri="{FF2B5EF4-FFF2-40B4-BE49-F238E27FC236}">
              <a16:creationId xmlns="" xmlns:a16="http://schemas.microsoft.com/office/drawing/2014/main" id="{05F69D2A-0B75-4280-8EAA-14B256069A9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55" name="3174 CuadroTexto">
          <a:extLst>
            <a:ext uri="{FF2B5EF4-FFF2-40B4-BE49-F238E27FC236}">
              <a16:creationId xmlns="" xmlns:a16="http://schemas.microsoft.com/office/drawing/2014/main" id="{EC715DB2-FEB9-49E4-910B-1C39D3FF5C2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56" name="3175 CuadroTexto">
          <a:extLst>
            <a:ext uri="{FF2B5EF4-FFF2-40B4-BE49-F238E27FC236}">
              <a16:creationId xmlns="" xmlns:a16="http://schemas.microsoft.com/office/drawing/2014/main" id="{ED5399CF-9870-4F2B-A16D-692B51E0526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57" name="3176 CuadroTexto">
          <a:extLst>
            <a:ext uri="{FF2B5EF4-FFF2-40B4-BE49-F238E27FC236}">
              <a16:creationId xmlns="" xmlns:a16="http://schemas.microsoft.com/office/drawing/2014/main" id="{A5BB13FC-6B4E-426D-98AE-393E02AD58B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58" name="3177 CuadroTexto">
          <a:extLst>
            <a:ext uri="{FF2B5EF4-FFF2-40B4-BE49-F238E27FC236}">
              <a16:creationId xmlns="" xmlns:a16="http://schemas.microsoft.com/office/drawing/2014/main" id="{97B6FFE3-8403-4A49-B438-975CBBC2F60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59" name="3178 CuadroTexto">
          <a:extLst>
            <a:ext uri="{FF2B5EF4-FFF2-40B4-BE49-F238E27FC236}">
              <a16:creationId xmlns="" xmlns:a16="http://schemas.microsoft.com/office/drawing/2014/main" id="{2874AF01-DC96-44FC-A322-C327372B56D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60" name="3179 CuadroTexto">
          <a:extLst>
            <a:ext uri="{FF2B5EF4-FFF2-40B4-BE49-F238E27FC236}">
              <a16:creationId xmlns="" xmlns:a16="http://schemas.microsoft.com/office/drawing/2014/main" id="{A485AFEF-DF57-4CC9-88EE-484A4E3FDA7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61" name="3180 CuadroTexto">
          <a:extLst>
            <a:ext uri="{FF2B5EF4-FFF2-40B4-BE49-F238E27FC236}">
              <a16:creationId xmlns="" xmlns:a16="http://schemas.microsoft.com/office/drawing/2014/main" id="{B0A693B6-F08B-408A-8DDA-0D1302F5665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62" name="3181 CuadroTexto">
          <a:extLst>
            <a:ext uri="{FF2B5EF4-FFF2-40B4-BE49-F238E27FC236}">
              <a16:creationId xmlns="" xmlns:a16="http://schemas.microsoft.com/office/drawing/2014/main" id="{02E67368-31DC-4906-A999-1A227F8F614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63" name="3182 CuadroTexto">
          <a:extLst>
            <a:ext uri="{FF2B5EF4-FFF2-40B4-BE49-F238E27FC236}">
              <a16:creationId xmlns="" xmlns:a16="http://schemas.microsoft.com/office/drawing/2014/main" id="{A9FBB38E-E77A-479F-B629-1AB42B962B4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64" name="3183 CuadroTexto">
          <a:extLst>
            <a:ext uri="{FF2B5EF4-FFF2-40B4-BE49-F238E27FC236}">
              <a16:creationId xmlns="" xmlns:a16="http://schemas.microsoft.com/office/drawing/2014/main" id="{6C3ED758-6F29-42B5-9B92-7B1AAFB8CEE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65" name="3184 CuadroTexto">
          <a:extLst>
            <a:ext uri="{FF2B5EF4-FFF2-40B4-BE49-F238E27FC236}">
              <a16:creationId xmlns="" xmlns:a16="http://schemas.microsoft.com/office/drawing/2014/main" id="{FE445290-74C6-42BA-BC88-51D4629C259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66" name="3185 CuadroTexto">
          <a:extLst>
            <a:ext uri="{FF2B5EF4-FFF2-40B4-BE49-F238E27FC236}">
              <a16:creationId xmlns="" xmlns:a16="http://schemas.microsoft.com/office/drawing/2014/main" id="{B8B519CE-1EC4-4CD1-9E48-9E493B03EB6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67" name="3186 CuadroTexto">
          <a:extLst>
            <a:ext uri="{FF2B5EF4-FFF2-40B4-BE49-F238E27FC236}">
              <a16:creationId xmlns="" xmlns:a16="http://schemas.microsoft.com/office/drawing/2014/main" id="{669FE91D-3600-476F-A840-DA34B78D97D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68" name="3187 CuadroTexto">
          <a:extLst>
            <a:ext uri="{FF2B5EF4-FFF2-40B4-BE49-F238E27FC236}">
              <a16:creationId xmlns="" xmlns:a16="http://schemas.microsoft.com/office/drawing/2014/main" id="{BC75C24F-6353-4A39-8AD9-89C13EB7CD2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69" name="3188 CuadroTexto">
          <a:extLst>
            <a:ext uri="{FF2B5EF4-FFF2-40B4-BE49-F238E27FC236}">
              <a16:creationId xmlns="" xmlns:a16="http://schemas.microsoft.com/office/drawing/2014/main" id="{B54D97B2-0AD5-445E-975C-236B4882562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70" name="3189 CuadroTexto">
          <a:extLst>
            <a:ext uri="{FF2B5EF4-FFF2-40B4-BE49-F238E27FC236}">
              <a16:creationId xmlns="" xmlns:a16="http://schemas.microsoft.com/office/drawing/2014/main" id="{66F08FF4-C5C0-4D24-B5A4-0918AE9F018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71" name="3190 CuadroTexto">
          <a:extLst>
            <a:ext uri="{FF2B5EF4-FFF2-40B4-BE49-F238E27FC236}">
              <a16:creationId xmlns="" xmlns:a16="http://schemas.microsoft.com/office/drawing/2014/main" id="{B72C14FB-DEFF-4464-A396-D24CB7FF195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72" name="3191 CuadroTexto">
          <a:extLst>
            <a:ext uri="{FF2B5EF4-FFF2-40B4-BE49-F238E27FC236}">
              <a16:creationId xmlns="" xmlns:a16="http://schemas.microsoft.com/office/drawing/2014/main" id="{0CAEC2D7-28D1-456A-B277-C97C7EEB4B1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73" name="3192 CuadroTexto">
          <a:extLst>
            <a:ext uri="{FF2B5EF4-FFF2-40B4-BE49-F238E27FC236}">
              <a16:creationId xmlns="" xmlns:a16="http://schemas.microsoft.com/office/drawing/2014/main" id="{C07D06BE-72CC-4428-89E4-74EA203442B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74" name="3193 CuadroTexto">
          <a:extLst>
            <a:ext uri="{FF2B5EF4-FFF2-40B4-BE49-F238E27FC236}">
              <a16:creationId xmlns="" xmlns:a16="http://schemas.microsoft.com/office/drawing/2014/main" id="{7DD8119A-2190-4596-9531-A31361BF544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75" name="3194 CuadroTexto">
          <a:extLst>
            <a:ext uri="{FF2B5EF4-FFF2-40B4-BE49-F238E27FC236}">
              <a16:creationId xmlns="" xmlns:a16="http://schemas.microsoft.com/office/drawing/2014/main" id="{0C876988-3E50-404E-AFE3-5CFA3302844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76" name="3195 CuadroTexto">
          <a:extLst>
            <a:ext uri="{FF2B5EF4-FFF2-40B4-BE49-F238E27FC236}">
              <a16:creationId xmlns="" xmlns:a16="http://schemas.microsoft.com/office/drawing/2014/main" id="{CF812E6A-4150-4FD9-9D4C-C8B98F1AA1F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77" name="3196 CuadroTexto">
          <a:extLst>
            <a:ext uri="{FF2B5EF4-FFF2-40B4-BE49-F238E27FC236}">
              <a16:creationId xmlns="" xmlns:a16="http://schemas.microsoft.com/office/drawing/2014/main" id="{75DBCEF1-D91D-4A2F-8277-A062D09C321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78" name="3197 CuadroTexto">
          <a:extLst>
            <a:ext uri="{FF2B5EF4-FFF2-40B4-BE49-F238E27FC236}">
              <a16:creationId xmlns="" xmlns:a16="http://schemas.microsoft.com/office/drawing/2014/main" id="{7C4C8CBB-50F7-40E2-83CC-420D103D845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79" name="3198 CuadroTexto">
          <a:extLst>
            <a:ext uri="{FF2B5EF4-FFF2-40B4-BE49-F238E27FC236}">
              <a16:creationId xmlns="" xmlns:a16="http://schemas.microsoft.com/office/drawing/2014/main" id="{39C2D476-437C-4431-A811-5A8F804AE23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80" name="3199 CuadroTexto">
          <a:extLst>
            <a:ext uri="{FF2B5EF4-FFF2-40B4-BE49-F238E27FC236}">
              <a16:creationId xmlns="" xmlns:a16="http://schemas.microsoft.com/office/drawing/2014/main" id="{060B68DB-BCBB-4E55-8EC8-D3FD2A88745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81" name="3200 CuadroTexto">
          <a:extLst>
            <a:ext uri="{FF2B5EF4-FFF2-40B4-BE49-F238E27FC236}">
              <a16:creationId xmlns="" xmlns:a16="http://schemas.microsoft.com/office/drawing/2014/main" id="{CCBADEC2-3147-41D4-A627-6BA703C3A33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82" name="3201 CuadroTexto">
          <a:extLst>
            <a:ext uri="{FF2B5EF4-FFF2-40B4-BE49-F238E27FC236}">
              <a16:creationId xmlns="" xmlns:a16="http://schemas.microsoft.com/office/drawing/2014/main" id="{DAF4351D-7D41-4ADD-BE5A-1CBEBC98AAE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83" name="3202 CuadroTexto">
          <a:extLst>
            <a:ext uri="{FF2B5EF4-FFF2-40B4-BE49-F238E27FC236}">
              <a16:creationId xmlns="" xmlns:a16="http://schemas.microsoft.com/office/drawing/2014/main" id="{E6ED1154-683C-4C73-9DAF-C24FCC6C70E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84" name="3203 CuadroTexto">
          <a:extLst>
            <a:ext uri="{FF2B5EF4-FFF2-40B4-BE49-F238E27FC236}">
              <a16:creationId xmlns="" xmlns:a16="http://schemas.microsoft.com/office/drawing/2014/main" id="{143A2E69-4D3D-45B6-B0E3-7AFA9EFCE7B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85" name="3204 CuadroTexto">
          <a:extLst>
            <a:ext uri="{FF2B5EF4-FFF2-40B4-BE49-F238E27FC236}">
              <a16:creationId xmlns="" xmlns:a16="http://schemas.microsoft.com/office/drawing/2014/main" id="{21BB1C3F-237D-47EC-8461-B3499DF5F17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86" name="3205 CuadroTexto">
          <a:extLst>
            <a:ext uri="{FF2B5EF4-FFF2-40B4-BE49-F238E27FC236}">
              <a16:creationId xmlns="" xmlns:a16="http://schemas.microsoft.com/office/drawing/2014/main" id="{93416735-2772-4C59-9A82-DFE360D498D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87" name="3206 CuadroTexto">
          <a:extLst>
            <a:ext uri="{FF2B5EF4-FFF2-40B4-BE49-F238E27FC236}">
              <a16:creationId xmlns="" xmlns:a16="http://schemas.microsoft.com/office/drawing/2014/main" id="{6C3F9C8F-9BB9-43C3-A708-84F0BA200E7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88" name="3207 CuadroTexto">
          <a:extLst>
            <a:ext uri="{FF2B5EF4-FFF2-40B4-BE49-F238E27FC236}">
              <a16:creationId xmlns="" xmlns:a16="http://schemas.microsoft.com/office/drawing/2014/main" id="{DB9E5127-40A7-4E39-9070-17ED0D4843D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89" name="3208 CuadroTexto">
          <a:extLst>
            <a:ext uri="{FF2B5EF4-FFF2-40B4-BE49-F238E27FC236}">
              <a16:creationId xmlns="" xmlns:a16="http://schemas.microsoft.com/office/drawing/2014/main" id="{4F2A989B-F5A9-46D7-84DC-65ED3C0D25D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90" name="3209 CuadroTexto">
          <a:extLst>
            <a:ext uri="{FF2B5EF4-FFF2-40B4-BE49-F238E27FC236}">
              <a16:creationId xmlns="" xmlns:a16="http://schemas.microsoft.com/office/drawing/2014/main" id="{56ADFBA5-A94F-4C36-A458-1B474F1198F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91" name="3210 CuadroTexto">
          <a:extLst>
            <a:ext uri="{FF2B5EF4-FFF2-40B4-BE49-F238E27FC236}">
              <a16:creationId xmlns="" xmlns:a16="http://schemas.microsoft.com/office/drawing/2014/main" id="{F7A18CCD-04E0-4F08-8EF7-2781EAC2D0F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92" name="3211 CuadroTexto">
          <a:extLst>
            <a:ext uri="{FF2B5EF4-FFF2-40B4-BE49-F238E27FC236}">
              <a16:creationId xmlns="" xmlns:a16="http://schemas.microsoft.com/office/drawing/2014/main" id="{E38AA300-D99E-459E-ADE7-A4FB08F8804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93" name="3212 CuadroTexto">
          <a:extLst>
            <a:ext uri="{FF2B5EF4-FFF2-40B4-BE49-F238E27FC236}">
              <a16:creationId xmlns="" xmlns:a16="http://schemas.microsoft.com/office/drawing/2014/main" id="{6B84B93D-3F84-4FDA-AECA-7F914D43ADB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94" name="3213 CuadroTexto">
          <a:extLst>
            <a:ext uri="{FF2B5EF4-FFF2-40B4-BE49-F238E27FC236}">
              <a16:creationId xmlns="" xmlns:a16="http://schemas.microsoft.com/office/drawing/2014/main" id="{9C7FFA7B-1635-4C8B-979D-968EAF8E3D9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95" name="3214 CuadroTexto">
          <a:extLst>
            <a:ext uri="{FF2B5EF4-FFF2-40B4-BE49-F238E27FC236}">
              <a16:creationId xmlns="" xmlns:a16="http://schemas.microsoft.com/office/drawing/2014/main" id="{C3FC03D1-1DF9-43BF-9961-85F9BA23B10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96" name="3215 CuadroTexto">
          <a:extLst>
            <a:ext uri="{FF2B5EF4-FFF2-40B4-BE49-F238E27FC236}">
              <a16:creationId xmlns="" xmlns:a16="http://schemas.microsoft.com/office/drawing/2014/main" id="{89E3E47F-9072-41AE-B2A4-10E421BDE10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97" name="3216 CuadroTexto">
          <a:extLst>
            <a:ext uri="{FF2B5EF4-FFF2-40B4-BE49-F238E27FC236}">
              <a16:creationId xmlns="" xmlns:a16="http://schemas.microsoft.com/office/drawing/2014/main" id="{3FDC27E3-D0B6-497F-8360-C0E10B05A24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98" name="3217 CuadroTexto">
          <a:extLst>
            <a:ext uri="{FF2B5EF4-FFF2-40B4-BE49-F238E27FC236}">
              <a16:creationId xmlns="" xmlns:a16="http://schemas.microsoft.com/office/drawing/2014/main" id="{BE1083A9-0CA9-4278-AA08-C790F5D5237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499" name="3218 CuadroTexto">
          <a:extLst>
            <a:ext uri="{FF2B5EF4-FFF2-40B4-BE49-F238E27FC236}">
              <a16:creationId xmlns="" xmlns:a16="http://schemas.microsoft.com/office/drawing/2014/main" id="{22F5A078-CB8E-4798-8B62-D0F24CFB1D3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00" name="3219 CuadroTexto">
          <a:extLst>
            <a:ext uri="{FF2B5EF4-FFF2-40B4-BE49-F238E27FC236}">
              <a16:creationId xmlns="" xmlns:a16="http://schemas.microsoft.com/office/drawing/2014/main" id="{13FD7916-0866-4C9D-A6F4-E4FB84ADF50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01" name="3220 CuadroTexto">
          <a:extLst>
            <a:ext uri="{FF2B5EF4-FFF2-40B4-BE49-F238E27FC236}">
              <a16:creationId xmlns="" xmlns:a16="http://schemas.microsoft.com/office/drawing/2014/main" id="{94DEE4BE-813E-4C96-8CDF-1CA1D1875B7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02" name="3221 CuadroTexto">
          <a:extLst>
            <a:ext uri="{FF2B5EF4-FFF2-40B4-BE49-F238E27FC236}">
              <a16:creationId xmlns="" xmlns:a16="http://schemas.microsoft.com/office/drawing/2014/main" id="{684660C1-6307-43D9-8CAA-180A7C922ED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03" name="3222 CuadroTexto">
          <a:extLst>
            <a:ext uri="{FF2B5EF4-FFF2-40B4-BE49-F238E27FC236}">
              <a16:creationId xmlns="" xmlns:a16="http://schemas.microsoft.com/office/drawing/2014/main" id="{912B40F7-E87F-497F-BC54-49509DD9291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04" name="3223 CuadroTexto">
          <a:extLst>
            <a:ext uri="{FF2B5EF4-FFF2-40B4-BE49-F238E27FC236}">
              <a16:creationId xmlns="" xmlns:a16="http://schemas.microsoft.com/office/drawing/2014/main" id="{BFFE9B8F-7C74-4732-AE97-6B33963C04E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05" name="3224 CuadroTexto">
          <a:extLst>
            <a:ext uri="{FF2B5EF4-FFF2-40B4-BE49-F238E27FC236}">
              <a16:creationId xmlns="" xmlns:a16="http://schemas.microsoft.com/office/drawing/2014/main" id="{683043D2-382E-43AF-B16D-B942EF6D3ED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06" name="3225 CuadroTexto">
          <a:extLst>
            <a:ext uri="{FF2B5EF4-FFF2-40B4-BE49-F238E27FC236}">
              <a16:creationId xmlns="" xmlns:a16="http://schemas.microsoft.com/office/drawing/2014/main" id="{7364BB59-D900-43F8-A861-5FB643385D0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07" name="3226 CuadroTexto">
          <a:extLst>
            <a:ext uri="{FF2B5EF4-FFF2-40B4-BE49-F238E27FC236}">
              <a16:creationId xmlns="" xmlns:a16="http://schemas.microsoft.com/office/drawing/2014/main" id="{12A26E66-1B59-4CEA-9E27-76757952933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08" name="3227 CuadroTexto">
          <a:extLst>
            <a:ext uri="{FF2B5EF4-FFF2-40B4-BE49-F238E27FC236}">
              <a16:creationId xmlns="" xmlns:a16="http://schemas.microsoft.com/office/drawing/2014/main" id="{BFA6986C-D4F0-444C-8745-9097F13BF93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09" name="3228 CuadroTexto">
          <a:extLst>
            <a:ext uri="{FF2B5EF4-FFF2-40B4-BE49-F238E27FC236}">
              <a16:creationId xmlns="" xmlns:a16="http://schemas.microsoft.com/office/drawing/2014/main" id="{1BE4A0D4-D6D8-4664-982D-0DC540DC8D1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10" name="3229 CuadroTexto">
          <a:extLst>
            <a:ext uri="{FF2B5EF4-FFF2-40B4-BE49-F238E27FC236}">
              <a16:creationId xmlns="" xmlns:a16="http://schemas.microsoft.com/office/drawing/2014/main" id="{EC6B56AC-AA46-4E63-A006-F989E380794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11" name="3230 CuadroTexto">
          <a:extLst>
            <a:ext uri="{FF2B5EF4-FFF2-40B4-BE49-F238E27FC236}">
              <a16:creationId xmlns="" xmlns:a16="http://schemas.microsoft.com/office/drawing/2014/main" id="{941357BE-32B5-4576-B773-2C2EB5362D7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12" name="3231 CuadroTexto">
          <a:extLst>
            <a:ext uri="{FF2B5EF4-FFF2-40B4-BE49-F238E27FC236}">
              <a16:creationId xmlns="" xmlns:a16="http://schemas.microsoft.com/office/drawing/2014/main" id="{645A6D44-2466-4704-9FD4-84715AD9800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13" name="3232 CuadroTexto">
          <a:extLst>
            <a:ext uri="{FF2B5EF4-FFF2-40B4-BE49-F238E27FC236}">
              <a16:creationId xmlns="" xmlns:a16="http://schemas.microsoft.com/office/drawing/2014/main" id="{CB0BC3C7-4621-42A9-86C0-1DF05E2F3B2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14" name="3233 CuadroTexto">
          <a:extLst>
            <a:ext uri="{FF2B5EF4-FFF2-40B4-BE49-F238E27FC236}">
              <a16:creationId xmlns="" xmlns:a16="http://schemas.microsoft.com/office/drawing/2014/main" id="{E06217E8-84A4-46A3-93AD-005EB65FF9E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15" name="3234 CuadroTexto">
          <a:extLst>
            <a:ext uri="{FF2B5EF4-FFF2-40B4-BE49-F238E27FC236}">
              <a16:creationId xmlns="" xmlns:a16="http://schemas.microsoft.com/office/drawing/2014/main" id="{6F8AE253-F0E5-4205-B3F5-3EE9112DA65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16" name="3235 CuadroTexto">
          <a:extLst>
            <a:ext uri="{FF2B5EF4-FFF2-40B4-BE49-F238E27FC236}">
              <a16:creationId xmlns="" xmlns:a16="http://schemas.microsoft.com/office/drawing/2014/main" id="{D9339B76-EA22-45EE-8F1D-980CBC8945C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17" name="3236 CuadroTexto">
          <a:extLst>
            <a:ext uri="{FF2B5EF4-FFF2-40B4-BE49-F238E27FC236}">
              <a16:creationId xmlns="" xmlns:a16="http://schemas.microsoft.com/office/drawing/2014/main" id="{C7600A33-35DC-4071-A3D1-716BFF323C6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18" name="3237 CuadroTexto">
          <a:extLst>
            <a:ext uri="{FF2B5EF4-FFF2-40B4-BE49-F238E27FC236}">
              <a16:creationId xmlns="" xmlns:a16="http://schemas.microsoft.com/office/drawing/2014/main" id="{18CEDC46-E5BE-46AA-A3ED-F35A65BFA18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19" name="3238 CuadroTexto">
          <a:extLst>
            <a:ext uri="{FF2B5EF4-FFF2-40B4-BE49-F238E27FC236}">
              <a16:creationId xmlns="" xmlns:a16="http://schemas.microsoft.com/office/drawing/2014/main" id="{D5DD8C52-0B03-4200-B242-1788DFC8075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20" name="3239 CuadroTexto">
          <a:extLst>
            <a:ext uri="{FF2B5EF4-FFF2-40B4-BE49-F238E27FC236}">
              <a16:creationId xmlns="" xmlns:a16="http://schemas.microsoft.com/office/drawing/2014/main" id="{66C553D9-E0C3-4CB4-9758-077FAB6C698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21" name="3240 CuadroTexto">
          <a:extLst>
            <a:ext uri="{FF2B5EF4-FFF2-40B4-BE49-F238E27FC236}">
              <a16:creationId xmlns="" xmlns:a16="http://schemas.microsoft.com/office/drawing/2014/main" id="{4ECDFC86-811D-494F-B488-E114C55E132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22" name="3241 CuadroTexto">
          <a:extLst>
            <a:ext uri="{FF2B5EF4-FFF2-40B4-BE49-F238E27FC236}">
              <a16:creationId xmlns="" xmlns:a16="http://schemas.microsoft.com/office/drawing/2014/main" id="{877EC591-DFEC-46EB-A15C-684350A1102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23" name="3242 CuadroTexto">
          <a:extLst>
            <a:ext uri="{FF2B5EF4-FFF2-40B4-BE49-F238E27FC236}">
              <a16:creationId xmlns="" xmlns:a16="http://schemas.microsoft.com/office/drawing/2014/main" id="{9DCD192B-E4EB-4890-ACE0-B7ECFB4CC7E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24" name="3243 CuadroTexto">
          <a:extLst>
            <a:ext uri="{FF2B5EF4-FFF2-40B4-BE49-F238E27FC236}">
              <a16:creationId xmlns="" xmlns:a16="http://schemas.microsoft.com/office/drawing/2014/main" id="{A5C978F1-9716-436F-8382-0832C8BCF44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25" name="3244 CuadroTexto">
          <a:extLst>
            <a:ext uri="{FF2B5EF4-FFF2-40B4-BE49-F238E27FC236}">
              <a16:creationId xmlns="" xmlns:a16="http://schemas.microsoft.com/office/drawing/2014/main" id="{5E812ACE-4363-4180-AC57-BC44CB5D0FC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26" name="3245 CuadroTexto">
          <a:extLst>
            <a:ext uri="{FF2B5EF4-FFF2-40B4-BE49-F238E27FC236}">
              <a16:creationId xmlns="" xmlns:a16="http://schemas.microsoft.com/office/drawing/2014/main" id="{F82A9303-577C-4886-8060-6B79534684F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27" name="3246 CuadroTexto">
          <a:extLst>
            <a:ext uri="{FF2B5EF4-FFF2-40B4-BE49-F238E27FC236}">
              <a16:creationId xmlns="" xmlns:a16="http://schemas.microsoft.com/office/drawing/2014/main" id="{EE706732-E72A-4FA5-A55B-5B6E72A3A1D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28" name="3247 CuadroTexto">
          <a:extLst>
            <a:ext uri="{FF2B5EF4-FFF2-40B4-BE49-F238E27FC236}">
              <a16:creationId xmlns="" xmlns:a16="http://schemas.microsoft.com/office/drawing/2014/main" id="{FAE52CB8-15D5-4CB5-8AF1-EB2C114BC7A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29" name="3248 CuadroTexto">
          <a:extLst>
            <a:ext uri="{FF2B5EF4-FFF2-40B4-BE49-F238E27FC236}">
              <a16:creationId xmlns="" xmlns:a16="http://schemas.microsoft.com/office/drawing/2014/main" id="{BD485906-3099-495D-99BE-4EBC82712C3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30" name="3249 CuadroTexto">
          <a:extLst>
            <a:ext uri="{FF2B5EF4-FFF2-40B4-BE49-F238E27FC236}">
              <a16:creationId xmlns="" xmlns:a16="http://schemas.microsoft.com/office/drawing/2014/main" id="{76350F5E-2608-42E6-A788-5AAF37DD960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31" name="3250 CuadroTexto">
          <a:extLst>
            <a:ext uri="{FF2B5EF4-FFF2-40B4-BE49-F238E27FC236}">
              <a16:creationId xmlns="" xmlns:a16="http://schemas.microsoft.com/office/drawing/2014/main" id="{74C46D28-E77D-4528-8F1F-E2F5520887F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32" name="3251 CuadroTexto">
          <a:extLst>
            <a:ext uri="{FF2B5EF4-FFF2-40B4-BE49-F238E27FC236}">
              <a16:creationId xmlns="" xmlns:a16="http://schemas.microsoft.com/office/drawing/2014/main" id="{DBA66AFD-870E-48EC-9A08-392118ED9C6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33" name="3252 CuadroTexto">
          <a:extLst>
            <a:ext uri="{FF2B5EF4-FFF2-40B4-BE49-F238E27FC236}">
              <a16:creationId xmlns="" xmlns:a16="http://schemas.microsoft.com/office/drawing/2014/main" id="{8D451826-03B8-4F84-88A1-4B6E2BE1FE1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34" name="3253 CuadroTexto">
          <a:extLst>
            <a:ext uri="{FF2B5EF4-FFF2-40B4-BE49-F238E27FC236}">
              <a16:creationId xmlns="" xmlns:a16="http://schemas.microsoft.com/office/drawing/2014/main" id="{BCC245AD-94F6-454E-9812-A5A457CE816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35" name="3254 CuadroTexto">
          <a:extLst>
            <a:ext uri="{FF2B5EF4-FFF2-40B4-BE49-F238E27FC236}">
              <a16:creationId xmlns="" xmlns:a16="http://schemas.microsoft.com/office/drawing/2014/main" id="{F8E046DA-27AC-4D5B-BCD2-2F432D8E420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36" name="3255 CuadroTexto">
          <a:extLst>
            <a:ext uri="{FF2B5EF4-FFF2-40B4-BE49-F238E27FC236}">
              <a16:creationId xmlns="" xmlns:a16="http://schemas.microsoft.com/office/drawing/2014/main" id="{629A150D-7745-40D8-891D-FEA451FF4CF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37" name="3256 CuadroTexto">
          <a:extLst>
            <a:ext uri="{FF2B5EF4-FFF2-40B4-BE49-F238E27FC236}">
              <a16:creationId xmlns="" xmlns:a16="http://schemas.microsoft.com/office/drawing/2014/main" id="{3A18C255-376B-43B5-8D67-FE4D2EBD66E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38" name="3257 CuadroTexto">
          <a:extLst>
            <a:ext uri="{FF2B5EF4-FFF2-40B4-BE49-F238E27FC236}">
              <a16:creationId xmlns="" xmlns:a16="http://schemas.microsoft.com/office/drawing/2014/main" id="{D035B93D-FAA2-4ED9-AA6F-C1E207BB12B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39" name="3258 CuadroTexto">
          <a:extLst>
            <a:ext uri="{FF2B5EF4-FFF2-40B4-BE49-F238E27FC236}">
              <a16:creationId xmlns="" xmlns:a16="http://schemas.microsoft.com/office/drawing/2014/main" id="{2229994A-72DB-46E7-B16F-7BB3AD40DEC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40" name="3259 CuadroTexto">
          <a:extLst>
            <a:ext uri="{FF2B5EF4-FFF2-40B4-BE49-F238E27FC236}">
              <a16:creationId xmlns="" xmlns:a16="http://schemas.microsoft.com/office/drawing/2014/main" id="{A7017164-ECAE-47FC-8EF7-9EFFEADD8FB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41" name="3260 CuadroTexto">
          <a:extLst>
            <a:ext uri="{FF2B5EF4-FFF2-40B4-BE49-F238E27FC236}">
              <a16:creationId xmlns="" xmlns:a16="http://schemas.microsoft.com/office/drawing/2014/main" id="{0FEC1466-AD81-4B85-9E7C-6F3296F9574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42" name="3261 CuadroTexto">
          <a:extLst>
            <a:ext uri="{FF2B5EF4-FFF2-40B4-BE49-F238E27FC236}">
              <a16:creationId xmlns="" xmlns:a16="http://schemas.microsoft.com/office/drawing/2014/main" id="{0399CFDD-F5A6-4979-9F57-AC9C1CFE245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43" name="3262 CuadroTexto">
          <a:extLst>
            <a:ext uri="{FF2B5EF4-FFF2-40B4-BE49-F238E27FC236}">
              <a16:creationId xmlns="" xmlns:a16="http://schemas.microsoft.com/office/drawing/2014/main" id="{28C5B2B7-7AFC-460B-B92A-84CA1778F8E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44" name="3263 CuadroTexto">
          <a:extLst>
            <a:ext uri="{FF2B5EF4-FFF2-40B4-BE49-F238E27FC236}">
              <a16:creationId xmlns="" xmlns:a16="http://schemas.microsoft.com/office/drawing/2014/main" id="{8738CB8D-9F7A-45A5-B3EA-25226A5769F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45" name="3264 CuadroTexto">
          <a:extLst>
            <a:ext uri="{FF2B5EF4-FFF2-40B4-BE49-F238E27FC236}">
              <a16:creationId xmlns="" xmlns:a16="http://schemas.microsoft.com/office/drawing/2014/main" id="{9C538F85-01FD-493C-92EF-08D5CEC7895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46" name="3265 CuadroTexto">
          <a:extLst>
            <a:ext uri="{FF2B5EF4-FFF2-40B4-BE49-F238E27FC236}">
              <a16:creationId xmlns="" xmlns:a16="http://schemas.microsoft.com/office/drawing/2014/main" id="{8412CE41-9491-4A89-9690-FFA2AF6D750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47" name="3266 CuadroTexto">
          <a:extLst>
            <a:ext uri="{FF2B5EF4-FFF2-40B4-BE49-F238E27FC236}">
              <a16:creationId xmlns="" xmlns:a16="http://schemas.microsoft.com/office/drawing/2014/main" id="{E0B3B84B-FBE2-40C5-9217-F517FAF0022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48" name="3267 CuadroTexto">
          <a:extLst>
            <a:ext uri="{FF2B5EF4-FFF2-40B4-BE49-F238E27FC236}">
              <a16:creationId xmlns="" xmlns:a16="http://schemas.microsoft.com/office/drawing/2014/main" id="{1C9BC021-67D7-4866-A7B4-F23953E28A4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49" name="3268 CuadroTexto">
          <a:extLst>
            <a:ext uri="{FF2B5EF4-FFF2-40B4-BE49-F238E27FC236}">
              <a16:creationId xmlns="" xmlns:a16="http://schemas.microsoft.com/office/drawing/2014/main" id="{F4C817E0-C690-4A79-879E-917846E8F2D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50" name="3269 CuadroTexto">
          <a:extLst>
            <a:ext uri="{FF2B5EF4-FFF2-40B4-BE49-F238E27FC236}">
              <a16:creationId xmlns="" xmlns:a16="http://schemas.microsoft.com/office/drawing/2014/main" id="{7A9EC152-4C76-477E-9E4F-F70BCE38345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51" name="3270 CuadroTexto">
          <a:extLst>
            <a:ext uri="{FF2B5EF4-FFF2-40B4-BE49-F238E27FC236}">
              <a16:creationId xmlns="" xmlns:a16="http://schemas.microsoft.com/office/drawing/2014/main" id="{95B7B283-58E8-4C8D-9BF0-7B660BD4E6F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52" name="3271 CuadroTexto">
          <a:extLst>
            <a:ext uri="{FF2B5EF4-FFF2-40B4-BE49-F238E27FC236}">
              <a16:creationId xmlns="" xmlns:a16="http://schemas.microsoft.com/office/drawing/2014/main" id="{744B0C6C-F373-4B69-B70D-D6DCF768579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53" name="3272 CuadroTexto">
          <a:extLst>
            <a:ext uri="{FF2B5EF4-FFF2-40B4-BE49-F238E27FC236}">
              <a16:creationId xmlns="" xmlns:a16="http://schemas.microsoft.com/office/drawing/2014/main" id="{8710A09E-01A1-478D-A278-801A8E208BA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54" name="3273 CuadroTexto">
          <a:extLst>
            <a:ext uri="{FF2B5EF4-FFF2-40B4-BE49-F238E27FC236}">
              <a16:creationId xmlns="" xmlns:a16="http://schemas.microsoft.com/office/drawing/2014/main" id="{8F3E72ED-5FF4-44CF-9DD7-86667A8E833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55" name="3274 CuadroTexto">
          <a:extLst>
            <a:ext uri="{FF2B5EF4-FFF2-40B4-BE49-F238E27FC236}">
              <a16:creationId xmlns="" xmlns:a16="http://schemas.microsoft.com/office/drawing/2014/main" id="{C650D491-6E2C-49BA-89B9-61836C36B91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56" name="3275 CuadroTexto">
          <a:extLst>
            <a:ext uri="{FF2B5EF4-FFF2-40B4-BE49-F238E27FC236}">
              <a16:creationId xmlns="" xmlns:a16="http://schemas.microsoft.com/office/drawing/2014/main" id="{D7D4FF62-0DB5-40E4-BEF0-9A70D081DAF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57" name="3276 CuadroTexto">
          <a:extLst>
            <a:ext uri="{FF2B5EF4-FFF2-40B4-BE49-F238E27FC236}">
              <a16:creationId xmlns="" xmlns:a16="http://schemas.microsoft.com/office/drawing/2014/main" id="{DEE9A7D7-13BB-48EB-B4D2-EE29A6F9822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58" name="3277 CuadroTexto">
          <a:extLst>
            <a:ext uri="{FF2B5EF4-FFF2-40B4-BE49-F238E27FC236}">
              <a16:creationId xmlns="" xmlns:a16="http://schemas.microsoft.com/office/drawing/2014/main" id="{D9DB47EF-DFD1-4C38-8BD9-FE074393759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59" name="3278 CuadroTexto">
          <a:extLst>
            <a:ext uri="{FF2B5EF4-FFF2-40B4-BE49-F238E27FC236}">
              <a16:creationId xmlns="" xmlns:a16="http://schemas.microsoft.com/office/drawing/2014/main" id="{D869C710-455C-4404-BFF3-C989D06820A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60" name="3279 CuadroTexto">
          <a:extLst>
            <a:ext uri="{FF2B5EF4-FFF2-40B4-BE49-F238E27FC236}">
              <a16:creationId xmlns="" xmlns:a16="http://schemas.microsoft.com/office/drawing/2014/main" id="{D180AE87-9A5A-46E3-BAD7-44C84C8B360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61" name="3280 CuadroTexto">
          <a:extLst>
            <a:ext uri="{FF2B5EF4-FFF2-40B4-BE49-F238E27FC236}">
              <a16:creationId xmlns="" xmlns:a16="http://schemas.microsoft.com/office/drawing/2014/main" id="{9E360B73-3282-47E4-941A-7CFFA4D8D7B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62" name="3281 CuadroTexto">
          <a:extLst>
            <a:ext uri="{FF2B5EF4-FFF2-40B4-BE49-F238E27FC236}">
              <a16:creationId xmlns="" xmlns:a16="http://schemas.microsoft.com/office/drawing/2014/main" id="{F9CE09F7-B19F-43AC-848D-8E1CCAC1FAF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63" name="3282 CuadroTexto">
          <a:extLst>
            <a:ext uri="{FF2B5EF4-FFF2-40B4-BE49-F238E27FC236}">
              <a16:creationId xmlns="" xmlns:a16="http://schemas.microsoft.com/office/drawing/2014/main" id="{A6EBFF4F-92A2-40D6-9AD7-FC0B2D70EA5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64" name="3283 CuadroTexto">
          <a:extLst>
            <a:ext uri="{FF2B5EF4-FFF2-40B4-BE49-F238E27FC236}">
              <a16:creationId xmlns="" xmlns:a16="http://schemas.microsoft.com/office/drawing/2014/main" id="{2A42368F-E1FC-4752-B236-2EBF06EB61B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65" name="3284 CuadroTexto">
          <a:extLst>
            <a:ext uri="{FF2B5EF4-FFF2-40B4-BE49-F238E27FC236}">
              <a16:creationId xmlns="" xmlns:a16="http://schemas.microsoft.com/office/drawing/2014/main" id="{F7CCCCC0-1817-4F6C-85D9-F25DE1BE2D3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66" name="3285 CuadroTexto">
          <a:extLst>
            <a:ext uri="{FF2B5EF4-FFF2-40B4-BE49-F238E27FC236}">
              <a16:creationId xmlns="" xmlns:a16="http://schemas.microsoft.com/office/drawing/2014/main" id="{90E130FB-8D66-4E8E-AE72-E4193A4964F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67" name="3286 CuadroTexto">
          <a:extLst>
            <a:ext uri="{FF2B5EF4-FFF2-40B4-BE49-F238E27FC236}">
              <a16:creationId xmlns="" xmlns:a16="http://schemas.microsoft.com/office/drawing/2014/main" id="{065BE8E7-6F85-47BC-985B-CFF6D96A824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68" name="3287 CuadroTexto">
          <a:extLst>
            <a:ext uri="{FF2B5EF4-FFF2-40B4-BE49-F238E27FC236}">
              <a16:creationId xmlns="" xmlns:a16="http://schemas.microsoft.com/office/drawing/2014/main" id="{7A26435E-0F31-4DCA-993D-B8996E97FEE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69" name="3288 CuadroTexto">
          <a:extLst>
            <a:ext uri="{FF2B5EF4-FFF2-40B4-BE49-F238E27FC236}">
              <a16:creationId xmlns="" xmlns:a16="http://schemas.microsoft.com/office/drawing/2014/main" id="{28EF375F-49A1-462C-92F3-4485D8BDAAC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70" name="3289 CuadroTexto">
          <a:extLst>
            <a:ext uri="{FF2B5EF4-FFF2-40B4-BE49-F238E27FC236}">
              <a16:creationId xmlns="" xmlns:a16="http://schemas.microsoft.com/office/drawing/2014/main" id="{451C70A9-C458-4B16-872B-21F22537BD9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71" name="3290 CuadroTexto">
          <a:extLst>
            <a:ext uri="{FF2B5EF4-FFF2-40B4-BE49-F238E27FC236}">
              <a16:creationId xmlns="" xmlns:a16="http://schemas.microsoft.com/office/drawing/2014/main" id="{DC95A3EE-FE24-4EC6-9E3A-A6B50D9CAF8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72" name="3291 CuadroTexto">
          <a:extLst>
            <a:ext uri="{FF2B5EF4-FFF2-40B4-BE49-F238E27FC236}">
              <a16:creationId xmlns="" xmlns:a16="http://schemas.microsoft.com/office/drawing/2014/main" id="{BDCA0A48-7615-4C73-A6D0-14CF54BC554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73" name="3292 CuadroTexto">
          <a:extLst>
            <a:ext uri="{FF2B5EF4-FFF2-40B4-BE49-F238E27FC236}">
              <a16:creationId xmlns="" xmlns:a16="http://schemas.microsoft.com/office/drawing/2014/main" id="{19253884-63E5-4301-85CF-96377F4CC6C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74" name="3293 CuadroTexto">
          <a:extLst>
            <a:ext uri="{FF2B5EF4-FFF2-40B4-BE49-F238E27FC236}">
              <a16:creationId xmlns="" xmlns:a16="http://schemas.microsoft.com/office/drawing/2014/main" id="{A2755BBF-FAE0-44B0-AAF4-2F62E9790D4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75" name="3294 CuadroTexto">
          <a:extLst>
            <a:ext uri="{FF2B5EF4-FFF2-40B4-BE49-F238E27FC236}">
              <a16:creationId xmlns="" xmlns:a16="http://schemas.microsoft.com/office/drawing/2014/main" id="{6B8824D3-967B-46DF-A0F7-E47E32589B0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76" name="3295 CuadroTexto">
          <a:extLst>
            <a:ext uri="{FF2B5EF4-FFF2-40B4-BE49-F238E27FC236}">
              <a16:creationId xmlns="" xmlns:a16="http://schemas.microsoft.com/office/drawing/2014/main" id="{7C6392CD-9F23-45B9-B347-70A3D9BBB71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77" name="3296 CuadroTexto">
          <a:extLst>
            <a:ext uri="{FF2B5EF4-FFF2-40B4-BE49-F238E27FC236}">
              <a16:creationId xmlns="" xmlns:a16="http://schemas.microsoft.com/office/drawing/2014/main" id="{84A358EF-5BE5-4C12-81B1-E7677DAEA0A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78" name="3297 CuadroTexto">
          <a:extLst>
            <a:ext uri="{FF2B5EF4-FFF2-40B4-BE49-F238E27FC236}">
              <a16:creationId xmlns="" xmlns:a16="http://schemas.microsoft.com/office/drawing/2014/main" id="{BE34374B-16D5-463A-9F91-C26D7ABD1E8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79" name="3298 CuadroTexto">
          <a:extLst>
            <a:ext uri="{FF2B5EF4-FFF2-40B4-BE49-F238E27FC236}">
              <a16:creationId xmlns="" xmlns:a16="http://schemas.microsoft.com/office/drawing/2014/main" id="{3791A7FB-AD28-401D-83EA-1F03F4269E0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80" name="3299 CuadroTexto">
          <a:extLst>
            <a:ext uri="{FF2B5EF4-FFF2-40B4-BE49-F238E27FC236}">
              <a16:creationId xmlns="" xmlns:a16="http://schemas.microsoft.com/office/drawing/2014/main" id="{1E5486AB-3509-4FE3-A1E3-865BC5A88E0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81" name="3300 CuadroTexto">
          <a:extLst>
            <a:ext uri="{FF2B5EF4-FFF2-40B4-BE49-F238E27FC236}">
              <a16:creationId xmlns="" xmlns:a16="http://schemas.microsoft.com/office/drawing/2014/main" id="{6C4E2932-5024-41A0-BF8D-28497852092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82" name="3301 CuadroTexto">
          <a:extLst>
            <a:ext uri="{FF2B5EF4-FFF2-40B4-BE49-F238E27FC236}">
              <a16:creationId xmlns="" xmlns:a16="http://schemas.microsoft.com/office/drawing/2014/main" id="{E3432AB1-D5AB-484C-B0AA-5DD7817EAE6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83" name="3302 CuadroTexto">
          <a:extLst>
            <a:ext uri="{FF2B5EF4-FFF2-40B4-BE49-F238E27FC236}">
              <a16:creationId xmlns="" xmlns:a16="http://schemas.microsoft.com/office/drawing/2014/main" id="{13C85F2F-FF78-4473-B91A-7C8303B6BF9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84" name="3303 CuadroTexto">
          <a:extLst>
            <a:ext uri="{FF2B5EF4-FFF2-40B4-BE49-F238E27FC236}">
              <a16:creationId xmlns="" xmlns:a16="http://schemas.microsoft.com/office/drawing/2014/main" id="{E3DD887B-3D14-4462-897E-B5DCC0C0DD2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85" name="3304 CuadroTexto">
          <a:extLst>
            <a:ext uri="{FF2B5EF4-FFF2-40B4-BE49-F238E27FC236}">
              <a16:creationId xmlns="" xmlns:a16="http://schemas.microsoft.com/office/drawing/2014/main" id="{E0F3CC46-4F09-49A6-9A92-90801A0FA99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86" name="3305 CuadroTexto">
          <a:extLst>
            <a:ext uri="{FF2B5EF4-FFF2-40B4-BE49-F238E27FC236}">
              <a16:creationId xmlns="" xmlns:a16="http://schemas.microsoft.com/office/drawing/2014/main" id="{C30D4E73-07F2-4CBD-964C-F574681FAB6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87" name="3306 CuadroTexto">
          <a:extLst>
            <a:ext uri="{FF2B5EF4-FFF2-40B4-BE49-F238E27FC236}">
              <a16:creationId xmlns="" xmlns:a16="http://schemas.microsoft.com/office/drawing/2014/main" id="{7C763554-2C27-45F1-B2D6-6F0B2D600B3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88" name="3307 CuadroTexto">
          <a:extLst>
            <a:ext uri="{FF2B5EF4-FFF2-40B4-BE49-F238E27FC236}">
              <a16:creationId xmlns="" xmlns:a16="http://schemas.microsoft.com/office/drawing/2014/main" id="{597CADC9-BE98-4F9A-913A-D05E8900FCD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89" name="3308 CuadroTexto">
          <a:extLst>
            <a:ext uri="{FF2B5EF4-FFF2-40B4-BE49-F238E27FC236}">
              <a16:creationId xmlns="" xmlns:a16="http://schemas.microsoft.com/office/drawing/2014/main" id="{9E43962E-97B5-431D-B2E0-077724ADC6A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90" name="3309 CuadroTexto">
          <a:extLst>
            <a:ext uri="{FF2B5EF4-FFF2-40B4-BE49-F238E27FC236}">
              <a16:creationId xmlns="" xmlns:a16="http://schemas.microsoft.com/office/drawing/2014/main" id="{590E0AD2-A0B4-4E5A-8E97-A6DEF6D1569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91" name="3310 CuadroTexto">
          <a:extLst>
            <a:ext uri="{FF2B5EF4-FFF2-40B4-BE49-F238E27FC236}">
              <a16:creationId xmlns="" xmlns:a16="http://schemas.microsoft.com/office/drawing/2014/main" id="{16982802-CBEE-4309-92F4-114E38D6DAE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92" name="3311 CuadroTexto">
          <a:extLst>
            <a:ext uri="{FF2B5EF4-FFF2-40B4-BE49-F238E27FC236}">
              <a16:creationId xmlns="" xmlns:a16="http://schemas.microsoft.com/office/drawing/2014/main" id="{E3D14235-B039-43FE-8661-E91A0A2B527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93" name="3312 CuadroTexto">
          <a:extLst>
            <a:ext uri="{FF2B5EF4-FFF2-40B4-BE49-F238E27FC236}">
              <a16:creationId xmlns="" xmlns:a16="http://schemas.microsoft.com/office/drawing/2014/main" id="{AC9D812D-B0E3-446C-B0F6-7BA7ED2FCF4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94" name="3313 CuadroTexto">
          <a:extLst>
            <a:ext uri="{FF2B5EF4-FFF2-40B4-BE49-F238E27FC236}">
              <a16:creationId xmlns="" xmlns:a16="http://schemas.microsoft.com/office/drawing/2014/main" id="{41350AC6-1EBF-42AE-8D51-8CF5072CD68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95" name="3314 CuadroTexto">
          <a:extLst>
            <a:ext uri="{FF2B5EF4-FFF2-40B4-BE49-F238E27FC236}">
              <a16:creationId xmlns="" xmlns:a16="http://schemas.microsoft.com/office/drawing/2014/main" id="{01224812-3551-41B2-AD01-CF865A7EF95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96" name="3315 CuadroTexto">
          <a:extLst>
            <a:ext uri="{FF2B5EF4-FFF2-40B4-BE49-F238E27FC236}">
              <a16:creationId xmlns="" xmlns:a16="http://schemas.microsoft.com/office/drawing/2014/main" id="{2F363149-3538-4D85-819D-8F60D3A4684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97" name="3316 CuadroTexto">
          <a:extLst>
            <a:ext uri="{FF2B5EF4-FFF2-40B4-BE49-F238E27FC236}">
              <a16:creationId xmlns="" xmlns:a16="http://schemas.microsoft.com/office/drawing/2014/main" id="{E61389C5-CB43-4EDA-ADA4-680FF305EBC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98" name="3317 CuadroTexto">
          <a:extLst>
            <a:ext uri="{FF2B5EF4-FFF2-40B4-BE49-F238E27FC236}">
              <a16:creationId xmlns="" xmlns:a16="http://schemas.microsoft.com/office/drawing/2014/main" id="{3BB23BB4-5729-43B6-A2EB-E2C3F4DA687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599" name="3318 CuadroTexto">
          <a:extLst>
            <a:ext uri="{FF2B5EF4-FFF2-40B4-BE49-F238E27FC236}">
              <a16:creationId xmlns="" xmlns:a16="http://schemas.microsoft.com/office/drawing/2014/main" id="{9676E655-F24D-4942-B6F7-B7210FEA5C3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00" name="3319 CuadroTexto">
          <a:extLst>
            <a:ext uri="{FF2B5EF4-FFF2-40B4-BE49-F238E27FC236}">
              <a16:creationId xmlns="" xmlns:a16="http://schemas.microsoft.com/office/drawing/2014/main" id="{B0CC301F-BD7C-425C-9E45-82DD4018C0C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01" name="3320 CuadroTexto">
          <a:extLst>
            <a:ext uri="{FF2B5EF4-FFF2-40B4-BE49-F238E27FC236}">
              <a16:creationId xmlns="" xmlns:a16="http://schemas.microsoft.com/office/drawing/2014/main" id="{7FAC2415-46BF-49D8-A1A7-4691AEF89A7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02" name="3321 CuadroTexto">
          <a:extLst>
            <a:ext uri="{FF2B5EF4-FFF2-40B4-BE49-F238E27FC236}">
              <a16:creationId xmlns="" xmlns:a16="http://schemas.microsoft.com/office/drawing/2014/main" id="{642E1CAD-3F9F-4954-9849-EF77B3A1469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03" name="3322 CuadroTexto">
          <a:extLst>
            <a:ext uri="{FF2B5EF4-FFF2-40B4-BE49-F238E27FC236}">
              <a16:creationId xmlns="" xmlns:a16="http://schemas.microsoft.com/office/drawing/2014/main" id="{A0E29912-220D-4F57-A384-6F65770369B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04" name="3323 CuadroTexto">
          <a:extLst>
            <a:ext uri="{FF2B5EF4-FFF2-40B4-BE49-F238E27FC236}">
              <a16:creationId xmlns="" xmlns:a16="http://schemas.microsoft.com/office/drawing/2014/main" id="{29AF235E-9F8F-4726-BFFD-2FCA47676FC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05" name="3324 CuadroTexto">
          <a:extLst>
            <a:ext uri="{FF2B5EF4-FFF2-40B4-BE49-F238E27FC236}">
              <a16:creationId xmlns="" xmlns:a16="http://schemas.microsoft.com/office/drawing/2014/main" id="{9EB9BC70-96A0-4A51-B4E6-76522BBDE59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06" name="3325 CuadroTexto">
          <a:extLst>
            <a:ext uri="{FF2B5EF4-FFF2-40B4-BE49-F238E27FC236}">
              <a16:creationId xmlns="" xmlns:a16="http://schemas.microsoft.com/office/drawing/2014/main" id="{E91E9CF4-0CEC-4B58-B4AE-D59B11DD064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07" name="3326 CuadroTexto">
          <a:extLst>
            <a:ext uri="{FF2B5EF4-FFF2-40B4-BE49-F238E27FC236}">
              <a16:creationId xmlns="" xmlns:a16="http://schemas.microsoft.com/office/drawing/2014/main" id="{A1DBAF45-046D-4F8B-A74D-FDF5A264019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08" name="3327 CuadroTexto">
          <a:extLst>
            <a:ext uri="{FF2B5EF4-FFF2-40B4-BE49-F238E27FC236}">
              <a16:creationId xmlns="" xmlns:a16="http://schemas.microsoft.com/office/drawing/2014/main" id="{E6BDF9B5-77CC-48B8-A982-9742CF8BF67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09" name="3328 CuadroTexto">
          <a:extLst>
            <a:ext uri="{FF2B5EF4-FFF2-40B4-BE49-F238E27FC236}">
              <a16:creationId xmlns="" xmlns:a16="http://schemas.microsoft.com/office/drawing/2014/main" id="{ED30746D-4378-4D38-A8A4-F85613840EE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10" name="3329 CuadroTexto">
          <a:extLst>
            <a:ext uri="{FF2B5EF4-FFF2-40B4-BE49-F238E27FC236}">
              <a16:creationId xmlns="" xmlns:a16="http://schemas.microsoft.com/office/drawing/2014/main" id="{4DB30200-48AD-4006-9D28-7A95AC03D92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11" name="3330 CuadroTexto">
          <a:extLst>
            <a:ext uri="{FF2B5EF4-FFF2-40B4-BE49-F238E27FC236}">
              <a16:creationId xmlns="" xmlns:a16="http://schemas.microsoft.com/office/drawing/2014/main" id="{89DA29A1-20F7-4E35-8E11-C82B282DF86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12" name="3331 CuadroTexto">
          <a:extLst>
            <a:ext uri="{FF2B5EF4-FFF2-40B4-BE49-F238E27FC236}">
              <a16:creationId xmlns="" xmlns:a16="http://schemas.microsoft.com/office/drawing/2014/main" id="{E599C9F8-2166-4AD9-B8F8-DDED4144587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13" name="3332 CuadroTexto">
          <a:extLst>
            <a:ext uri="{FF2B5EF4-FFF2-40B4-BE49-F238E27FC236}">
              <a16:creationId xmlns="" xmlns:a16="http://schemas.microsoft.com/office/drawing/2014/main" id="{175817F6-204E-4526-85D2-F359F8DE528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14" name="3333 CuadroTexto">
          <a:extLst>
            <a:ext uri="{FF2B5EF4-FFF2-40B4-BE49-F238E27FC236}">
              <a16:creationId xmlns="" xmlns:a16="http://schemas.microsoft.com/office/drawing/2014/main" id="{CC57BA87-3FBC-44C4-AD88-F6BD7235407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15" name="3334 CuadroTexto">
          <a:extLst>
            <a:ext uri="{FF2B5EF4-FFF2-40B4-BE49-F238E27FC236}">
              <a16:creationId xmlns="" xmlns:a16="http://schemas.microsoft.com/office/drawing/2014/main" id="{44168109-2807-40C2-95DB-7A5E9E3ECD7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16" name="3335 CuadroTexto">
          <a:extLst>
            <a:ext uri="{FF2B5EF4-FFF2-40B4-BE49-F238E27FC236}">
              <a16:creationId xmlns="" xmlns:a16="http://schemas.microsoft.com/office/drawing/2014/main" id="{89579636-4E7E-429E-92CF-F3E70879A1A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17" name="3336 CuadroTexto">
          <a:extLst>
            <a:ext uri="{FF2B5EF4-FFF2-40B4-BE49-F238E27FC236}">
              <a16:creationId xmlns="" xmlns:a16="http://schemas.microsoft.com/office/drawing/2014/main" id="{DE4910D0-9874-442F-B674-8ADD8A01318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18" name="3337 CuadroTexto">
          <a:extLst>
            <a:ext uri="{FF2B5EF4-FFF2-40B4-BE49-F238E27FC236}">
              <a16:creationId xmlns="" xmlns:a16="http://schemas.microsoft.com/office/drawing/2014/main" id="{57451F19-60EB-4F61-B3D7-E2997F40BD6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19" name="3338 CuadroTexto">
          <a:extLst>
            <a:ext uri="{FF2B5EF4-FFF2-40B4-BE49-F238E27FC236}">
              <a16:creationId xmlns="" xmlns:a16="http://schemas.microsoft.com/office/drawing/2014/main" id="{022C2B89-F3DB-4787-8DD9-757ACAF4A85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20" name="3339 CuadroTexto">
          <a:extLst>
            <a:ext uri="{FF2B5EF4-FFF2-40B4-BE49-F238E27FC236}">
              <a16:creationId xmlns="" xmlns:a16="http://schemas.microsoft.com/office/drawing/2014/main" id="{A27EABEB-0038-4EB8-9FA6-1547ED4F783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21" name="3340 CuadroTexto">
          <a:extLst>
            <a:ext uri="{FF2B5EF4-FFF2-40B4-BE49-F238E27FC236}">
              <a16:creationId xmlns="" xmlns:a16="http://schemas.microsoft.com/office/drawing/2014/main" id="{F2F02FD1-49A4-4D08-853D-6D33397BBB6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22" name="3341 CuadroTexto">
          <a:extLst>
            <a:ext uri="{FF2B5EF4-FFF2-40B4-BE49-F238E27FC236}">
              <a16:creationId xmlns="" xmlns:a16="http://schemas.microsoft.com/office/drawing/2014/main" id="{AC5AA304-45E4-493C-8521-72D75730A88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23" name="3342 CuadroTexto">
          <a:extLst>
            <a:ext uri="{FF2B5EF4-FFF2-40B4-BE49-F238E27FC236}">
              <a16:creationId xmlns="" xmlns:a16="http://schemas.microsoft.com/office/drawing/2014/main" id="{7CF70B3E-029E-469B-AB6F-39023CB3EDC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24" name="3343 CuadroTexto">
          <a:extLst>
            <a:ext uri="{FF2B5EF4-FFF2-40B4-BE49-F238E27FC236}">
              <a16:creationId xmlns="" xmlns:a16="http://schemas.microsoft.com/office/drawing/2014/main" id="{A3BC730F-2F36-4BBB-94FC-AC0D1AF193D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25" name="3344 CuadroTexto">
          <a:extLst>
            <a:ext uri="{FF2B5EF4-FFF2-40B4-BE49-F238E27FC236}">
              <a16:creationId xmlns="" xmlns:a16="http://schemas.microsoft.com/office/drawing/2014/main" id="{E55DE48D-5494-4500-9C77-7C14520FB98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26" name="3345 CuadroTexto">
          <a:extLst>
            <a:ext uri="{FF2B5EF4-FFF2-40B4-BE49-F238E27FC236}">
              <a16:creationId xmlns="" xmlns:a16="http://schemas.microsoft.com/office/drawing/2014/main" id="{F91E8997-72B7-4007-AEC8-C933F11A132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27" name="3346 CuadroTexto">
          <a:extLst>
            <a:ext uri="{FF2B5EF4-FFF2-40B4-BE49-F238E27FC236}">
              <a16:creationId xmlns="" xmlns:a16="http://schemas.microsoft.com/office/drawing/2014/main" id="{7BF12452-3011-4A65-B5FE-3E4AC753125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28" name="3347 CuadroTexto">
          <a:extLst>
            <a:ext uri="{FF2B5EF4-FFF2-40B4-BE49-F238E27FC236}">
              <a16:creationId xmlns="" xmlns:a16="http://schemas.microsoft.com/office/drawing/2014/main" id="{F9219375-1E1F-4E56-AE45-E5C70C17C7E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29" name="3348 CuadroTexto">
          <a:extLst>
            <a:ext uri="{FF2B5EF4-FFF2-40B4-BE49-F238E27FC236}">
              <a16:creationId xmlns="" xmlns:a16="http://schemas.microsoft.com/office/drawing/2014/main" id="{87038018-61E1-492F-BD46-C8390930705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30" name="3349 CuadroTexto">
          <a:extLst>
            <a:ext uri="{FF2B5EF4-FFF2-40B4-BE49-F238E27FC236}">
              <a16:creationId xmlns="" xmlns:a16="http://schemas.microsoft.com/office/drawing/2014/main" id="{C7D642A2-E121-4F18-94BC-A3B63BFA1B4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31" name="3350 CuadroTexto">
          <a:extLst>
            <a:ext uri="{FF2B5EF4-FFF2-40B4-BE49-F238E27FC236}">
              <a16:creationId xmlns="" xmlns:a16="http://schemas.microsoft.com/office/drawing/2014/main" id="{9F93A728-CBB2-411B-AC9A-2ED1ED2E914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32" name="3351 CuadroTexto">
          <a:extLst>
            <a:ext uri="{FF2B5EF4-FFF2-40B4-BE49-F238E27FC236}">
              <a16:creationId xmlns="" xmlns:a16="http://schemas.microsoft.com/office/drawing/2014/main" id="{5652024D-ED4B-4576-945C-128CA85B69E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33" name="3352 CuadroTexto">
          <a:extLst>
            <a:ext uri="{FF2B5EF4-FFF2-40B4-BE49-F238E27FC236}">
              <a16:creationId xmlns="" xmlns:a16="http://schemas.microsoft.com/office/drawing/2014/main" id="{B3197643-2697-4686-90CA-43660DF0897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34" name="3353 CuadroTexto">
          <a:extLst>
            <a:ext uri="{FF2B5EF4-FFF2-40B4-BE49-F238E27FC236}">
              <a16:creationId xmlns="" xmlns:a16="http://schemas.microsoft.com/office/drawing/2014/main" id="{EDEAB8CC-7962-41DC-8BAF-8EFF36C5ADF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35" name="3354 CuadroTexto">
          <a:extLst>
            <a:ext uri="{FF2B5EF4-FFF2-40B4-BE49-F238E27FC236}">
              <a16:creationId xmlns="" xmlns:a16="http://schemas.microsoft.com/office/drawing/2014/main" id="{9FE1FD14-048E-49DA-A949-04C91B0FF28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36" name="3355 CuadroTexto">
          <a:extLst>
            <a:ext uri="{FF2B5EF4-FFF2-40B4-BE49-F238E27FC236}">
              <a16:creationId xmlns="" xmlns:a16="http://schemas.microsoft.com/office/drawing/2014/main" id="{9A8B191D-657F-466C-AF21-DC637260B54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37" name="3356 CuadroTexto">
          <a:extLst>
            <a:ext uri="{FF2B5EF4-FFF2-40B4-BE49-F238E27FC236}">
              <a16:creationId xmlns="" xmlns:a16="http://schemas.microsoft.com/office/drawing/2014/main" id="{D03C2A65-0B91-42A8-B4D8-AC82F432DB8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38" name="3357 CuadroTexto">
          <a:extLst>
            <a:ext uri="{FF2B5EF4-FFF2-40B4-BE49-F238E27FC236}">
              <a16:creationId xmlns="" xmlns:a16="http://schemas.microsoft.com/office/drawing/2014/main" id="{B38E256C-41F4-4C0E-A9C5-1E378D53FB3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39" name="3358 CuadroTexto">
          <a:extLst>
            <a:ext uri="{FF2B5EF4-FFF2-40B4-BE49-F238E27FC236}">
              <a16:creationId xmlns="" xmlns:a16="http://schemas.microsoft.com/office/drawing/2014/main" id="{98BF2B36-562C-4502-8710-11A46C8274E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40" name="3359 CuadroTexto">
          <a:extLst>
            <a:ext uri="{FF2B5EF4-FFF2-40B4-BE49-F238E27FC236}">
              <a16:creationId xmlns="" xmlns:a16="http://schemas.microsoft.com/office/drawing/2014/main" id="{5A188CC7-DD89-459A-98AB-2FA640AF9D8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41" name="3360 CuadroTexto">
          <a:extLst>
            <a:ext uri="{FF2B5EF4-FFF2-40B4-BE49-F238E27FC236}">
              <a16:creationId xmlns="" xmlns:a16="http://schemas.microsoft.com/office/drawing/2014/main" id="{1DB4E768-AC77-4EED-A009-30451DA0F7A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42" name="3361 CuadroTexto">
          <a:extLst>
            <a:ext uri="{FF2B5EF4-FFF2-40B4-BE49-F238E27FC236}">
              <a16:creationId xmlns="" xmlns:a16="http://schemas.microsoft.com/office/drawing/2014/main" id="{81D3B49A-59A6-4705-9874-4AAB499F183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43" name="3362 CuadroTexto">
          <a:extLst>
            <a:ext uri="{FF2B5EF4-FFF2-40B4-BE49-F238E27FC236}">
              <a16:creationId xmlns="" xmlns:a16="http://schemas.microsoft.com/office/drawing/2014/main" id="{7FE3BEC7-C77D-40C8-ADC6-ACB04136506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44" name="3363 CuadroTexto">
          <a:extLst>
            <a:ext uri="{FF2B5EF4-FFF2-40B4-BE49-F238E27FC236}">
              <a16:creationId xmlns="" xmlns:a16="http://schemas.microsoft.com/office/drawing/2014/main" id="{A171D6C4-43E3-4888-AC86-6A3DC3684B9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45" name="3364 CuadroTexto">
          <a:extLst>
            <a:ext uri="{FF2B5EF4-FFF2-40B4-BE49-F238E27FC236}">
              <a16:creationId xmlns="" xmlns:a16="http://schemas.microsoft.com/office/drawing/2014/main" id="{AA4F53F7-7181-4D90-95CF-BF20319B587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46" name="3365 CuadroTexto">
          <a:extLst>
            <a:ext uri="{FF2B5EF4-FFF2-40B4-BE49-F238E27FC236}">
              <a16:creationId xmlns="" xmlns:a16="http://schemas.microsoft.com/office/drawing/2014/main" id="{3EB28509-3ADC-4DBF-96E8-F323ED9D371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47" name="3366 CuadroTexto">
          <a:extLst>
            <a:ext uri="{FF2B5EF4-FFF2-40B4-BE49-F238E27FC236}">
              <a16:creationId xmlns="" xmlns:a16="http://schemas.microsoft.com/office/drawing/2014/main" id="{2E0868C4-C2A1-4CC8-98B0-3E76B45FF8F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48" name="3367 CuadroTexto">
          <a:extLst>
            <a:ext uri="{FF2B5EF4-FFF2-40B4-BE49-F238E27FC236}">
              <a16:creationId xmlns="" xmlns:a16="http://schemas.microsoft.com/office/drawing/2014/main" id="{B4C71FDD-8714-4022-A4F8-8B025FDF5E8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49" name="3368 CuadroTexto">
          <a:extLst>
            <a:ext uri="{FF2B5EF4-FFF2-40B4-BE49-F238E27FC236}">
              <a16:creationId xmlns="" xmlns:a16="http://schemas.microsoft.com/office/drawing/2014/main" id="{4DA4D451-68AC-4265-8462-F591D385BC2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50" name="3369 CuadroTexto">
          <a:extLst>
            <a:ext uri="{FF2B5EF4-FFF2-40B4-BE49-F238E27FC236}">
              <a16:creationId xmlns="" xmlns:a16="http://schemas.microsoft.com/office/drawing/2014/main" id="{AEFA07CF-46EA-407B-B335-35B492AE838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51" name="3370 CuadroTexto">
          <a:extLst>
            <a:ext uri="{FF2B5EF4-FFF2-40B4-BE49-F238E27FC236}">
              <a16:creationId xmlns="" xmlns:a16="http://schemas.microsoft.com/office/drawing/2014/main" id="{B97C04F3-15CF-4205-AD8D-0AB9AD68899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52" name="3371 CuadroTexto">
          <a:extLst>
            <a:ext uri="{FF2B5EF4-FFF2-40B4-BE49-F238E27FC236}">
              <a16:creationId xmlns="" xmlns:a16="http://schemas.microsoft.com/office/drawing/2014/main" id="{B01C3CE1-405F-4F19-B97F-508825BCCCF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53" name="3372 CuadroTexto">
          <a:extLst>
            <a:ext uri="{FF2B5EF4-FFF2-40B4-BE49-F238E27FC236}">
              <a16:creationId xmlns="" xmlns:a16="http://schemas.microsoft.com/office/drawing/2014/main" id="{3DA9A3BF-07A6-4C92-B464-D52CC47B356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54" name="3373 CuadroTexto">
          <a:extLst>
            <a:ext uri="{FF2B5EF4-FFF2-40B4-BE49-F238E27FC236}">
              <a16:creationId xmlns="" xmlns:a16="http://schemas.microsoft.com/office/drawing/2014/main" id="{5ED41240-DFD3-432C-85FE-B69B1154EE4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55" name="3374 CuadroTexto">
          <a:extLst>
            <a:ext uri="{FF2B5EF4-FFF2-40B4-BE49-F238E27FC236}">
              <a16:creationId xmlns="" xmlns:a16="http://schemas.microsoft.com/office/drawing/2014/main" id="{B7DAC09D-E92B-4130-A5AB-BFA211DA323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56" name="3375 CuadroTexto">
          <a:extLst>
            <a:ext uri="{FF2B5EF4-FFF2-40B4-BE49-F238E27FC236}">
              <a16:creationId xmlns="" xmlns:a16="http://schemas.microsoft.com/office/drawing/2014/main" id="{AE20B1C8-4272-41A6-A875-8C176AEAE02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57" name="3376 CuadroTexto">
          <a:extLst>
            <a:ext uri="{FF2B5EF4-FFF2-40B4-BE49-F238E27FC236}">
              <a16:creationId xmlns="" xmlns:a16="http://schemas.microsoft.com/office/drawing/2014/main" id="{D4D1349D-3970-4F3B-A167-EB991CDA648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58" name="3377 CuadroTexto">
          <a:extLst>
            <a:ext uri="{FF2B5EF4-FFF2-40B4-BE49-F238E27FC236}">
              <a16:creationId xmlns="" xmlns:a16="http://schemas.microsoft.com/office/drawing/2014/main" id="{4CE93DCE-7CE3-46E7-8C96-A635338A8DC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59" name="3378 CuadroTexto">
          <a:extLst>
            <a:ext uri="{FF2B5EF4-FFF2-40B4-BE49-F238E27FC236}">
              <a16:creationId xmlns="" xmlns:a16="http://schemas.microsoft.com/office/drawing/2014/main" id="{E28E7C0A-513D-4E58-A0F2-7E1FA9FAE5C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60" name="3379 CuadroTexto">
          <a:extLst>
            <a:ext uri="{FF2B5EF4-FFF2-40B4-BE49-F238E27FC236}">
              <a16:creationId xmlns="" xmlns:a16="http://schemas.microsoft.com/office/drawing/2014/main" id="{02971DAF-8462-4C0D-8598-0E58022D564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61" name="3380 CuadroTexto">
          <a:extLst>
            <a:ext uri="{FF2B5EF4-FFF2-40B4-BE49-F238E27FC236}">
              <a16:creationId xmlns="" xmlns:a16="http://schemas.microsoft.com/office/drawing/2014/main" id="{361775BE-0D06-4CDD-8ED0-760728FEA2A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62" name="3381 CuadroTexto">
          <a:extLst>
            <a:ext uri="{FF2B5EF4-FFF2-40B4-BE49-F238E27FC236}">
              <a16:creationId xmlns="" xmlns:a16="http://schemas.microsoft.com/office/drawing/2014/main" id="{3716A0C6-3432-46C6-BD1B-88A229AB6BC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63" name="3382 CuadroTexto">
          <a:extLst>
            <a:ext uri="{FF2B5EF4-FFF2-40B4-BE49-F238E27FC236}">
              <a16:creationId xmlns="" xmlns:a16="http://schemas.microsoft.com/office/drawing/2014/main" id="{E0017A28-E6B7-48C8-B340-12F6CC18E57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64" name="3383 CuadroTexto">
          <a:extLst>
            <a:ext uri="{FF2B5EF4-FFF2-40B4-BE49-F238E27FC236}">
              <a16:creationId xmlns="" xmlns:a16="http://schemas.microsoft.com/office/drawing/2014/main" id="{375E9F3A-4532-4EBF-A10B-3E2340859E7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65" name="3384 CuadroTexto">
          <a:extLst>
            <a:ext uri="{FF2B5EF4-FFF2-40B4-BE49-F238E27FC236}">
              <a16:creationId xmlns="" xmlns:a16="http://schemas.microsoft.com/office/drawing/2014/main" id="{E9024082-74FF-4B5D-97A6-E1A0986347B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66" name="3385 CuadroTexto">
          <a:extLst>
            <a:ext uri="{FF2B5EF4-FFF2-40B4-BE49-F238E27FC236}">
              <a16:creationId xmlns="" xmlns:a16="http://schemas.microsoft.com/office/drawing/2014/main" id="{AC1A0EA6-B5A4-4D04-A1FB-2BB54D53E45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67" name="3386 CuadroTexto">
          <a:extLst>
            <a:ext uri="{FF2B5EF4-FFF2-40B4-BE49-F238E27FC236}">
              <a16:creationId xmlns="" xmlns:a16="http://schemas.microsoft.com/office/drawing/2014/main" id="{6F4C1750-6FD1-4EAD-99F0-1A74DDEC600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68" name="3387 CuadroTexto">
          <a:extLst>
            <a:ext uri="{FF2B5EF4-FFF2-40B4-BE49-F238E27FC236}">
              <a16:creationId xmlns="" xmlns:a16="http://schemas.microsoft.com/office/drawing/2014/main" id="{932025D2-70C7-4F53-88BC-88578E0B143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69" name="3388 CuadroTexto">
          <a:extLst>
            <a:ext uri="{FF2B5EF4-FFF2-40B4-BE49-F238E27FC236}">
              <a16:creationId xmlns="" xmlns:a16="http://schemas.microsoft.com/office/drawing/2014/main" id="{D39586B8-E470-45E7-AB82-8B1030F9A25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70" name="3389 CuadroTexto">
          <a:extLst>
            <a:ext uri="{FF2B5EF4-FFF2-40B4-BE49-F238E27FC236}">
              <a16:creationId xmlns="" xmlns:a16="http://schemas.microsoft.com/office/drawing/2014/main" id="{998DDB23-E010-4742-B2BD-CAD5E97787F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71" name="3390 CuadroTexto">
          <a:extLst>
            <a:ext uri="{FF2B5EF4-FFF2-40B4-BE49-F238E27FC236}">
              <a16:creationId xmlns="" xmlns:a16="http://schemas.microsoft.com/office/drawing/2014/main" id="{CEAC4005-D1C6-4B82-A806-77DAE129A81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72" name="3391 CuadroTexto">
          <a:extLst>
            <a:ext uri="{FF2B5EF4-FFF2-40B4-BE49-F238E27FC236}">
              <a16:creationId xmlns="" xmlns:a16="http://schemas.microsoft.com/office/drawing/2014/main" id="{68109153-A047-4B8C-B077-DA542F9EC2B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73" name="3392 CuadroTexto">
          <a:extLst>
            <a:ext uri="{FF2B5EF4-FFF2-40B4-BE49-F238E27FC236}">
              <a16:creationId xmlns="" xmlns:a16="http://schemas.microsoft.com/office/drawing/2014/main" id="{4A103445-5F41-4CAD-AFE6-556D1946BC5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74" name="3393 CuadroTexto">
          <a:extLst>
            <a:ext uri="{FF2B5EF4-FFF2-40B4-BE49-F238E27FC236}">
              <a16:creationId xmlns="" xmlns:a16="http://schemas.microsoft.com/office/drawing/2014/main" id="{BE7521E8-6832-4645-85AC-6B5420A1BB1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75" name="3394 CuadroTexto">
          <a:extLst>
            <a:ext uri="{FF2B5EF4-FFF2-40B4-BE49-F238E27FC236}">
              <a16:creationId xmlns="" xmlns:a16="http://schemas.microsoft.com/office/drawing/2014/main" id="{8F8C6E24-B2B6-4929-BFA5-69DEC099A54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76" name="3395 CuadroTexto">
          <a:extLst>
            <a:ext uri="{FF2B5EF4-FFF2-40B4-BE49-F238E27FC236}">
              <a16:creationId xmlns="" xmlns:a16="http://schemas.microsoft.com/office/drawing/2014/main" id="{9BED3A17-D10D-4521-83F9-1F407BB4471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77" name="3396 CuadroTexto">
          <a:extLst>
            <a:ext uri="{FF2B5EF4-FFF2-40B4-BE49-F238E27FC236}">
              <a16:creationId xmlns="" xmlns:a16="http://schemas.microsoft.com/office/drawing/2014/main" id="{D1789583-8A5F-4D25-8DA4-CE588B0B920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78" name="3397 CuadroTexto">
          <a:extLst>
            <a:ext uri="{FF2B5EF4-FFF2-40B4-BE49-F238E27FC236}">
              <a16:creationId xmlns="" xmlns:a16="http://schemas.microsoft.com/office/drawing/2014/main" id="{6C78A1BA-BA4D-4E12-9901-FF51A5A2C2E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79" name="3398 CuadroTexto">
          <a:extLst>
            <a:ext uri="{FF2B5EF4-FFF2-40B4-BE49-F238E27FC236}">
              <a16:creationId xmlns="" xmlns:a16="http://schemas.microsoft.com/office/drawing/2014/main" id="{DEE0F4D3-1D5B-4D3C-AC25-CCE10E560DE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80" name="3399 CuadroTexto">
          <a:extLst>
            <a:ext uri="{FF2B5EF4-FFF2-40B4-BE49-F238E27FC236}">
              <a16:creationId xmlns="" xmlns:a16="http://schemas.microsoft.com/office/drawing/2014/main" id="{9671226F-0857-441F-B785-65FC92D4EDA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81" name="3400 CuadroTexto">
          <a:extLst>
            <a:ext uri="{FF2B5EF4-FFF2-40B4-BE49-F238E27FC236}">
              <a16:creationId xmlns="" xmlns:a16="http://schemas.microsoft.com/office/drawing/2014/main" id="{85AF1ED1-42EE-4696-A12A-5B4533EDF97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82" name="3401 CuadroTexto">
          <a:extLst>
            <a:ext uri="{FF2B5EF4-FFF2-40B4-BE49-F238E27FC236}">
              <a16:creationId xmlns="" xmlns:a16="http://schemas.microsoft.com/office/drawing/2014/main" id="{5AFC8307-921E-46F9-A0CC-6E21416CBCD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83" name="3402 CuadroTexto">
          <a:extLst>
            <a:ext uri="{FF2B5EF4-FFF2-40B4-BE49-F238E27FC236}">
              <a16:creationId xmlns="" xmlns:a16="http://schemas.microsoft.com/office/drawing/2014/main" id="{4C68BC1E-A84A-441B-8DB2-133E5FAB911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84" name="3403 CuadroTexto">
          <a:extLst>
            <a:ext uri="{FF2B5EF4-FFF2-40B4-BE49-F238E27FC236}">
              <a16:creationId xmlns="" xmlns:a16="http://schemas.microsoft.com/office/drawing/2014/main" id="{6D4D50A1-612B-4DC9-A768-6DC83606899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85" name="3404 CuadroTexto">
          <a:extLst>
            <a:ext uri="{FF2B5EF4-FFF2-40B4-BE49-F238E27FC236}">
              <a16:creationId xmlns="" xmlns:a16="http://schemas.microsoft.com/office/drawing/2014/main" id="{B8645E24-2015-4BD0-8D7D-6F2ACEFF1CE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86" name="3405 CuadroTexto">
          <a:extLst>
            <a:ext uri="{FF2B5EF4-FFF2-40B4-BE49-F238E27FC236}">
              <a16:creationId xmlns="" xmlns:a16="http://schemas.microsoft.com/office/drawing/2014/main" id="{C012C258-F3C8-48E3-8A2C-45CCB391A3B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87" name="3406 CuadroTexto">
          <a:extLst>
            <a:ext uri="{FF2B5EF4-FFF2-40B4-BE49-F238E27FC236}">
              <a16:creationId xmlns="" xmlns:a16="http://schemas.microsoft.com/office/drawing/2014/main" id="{78C092BA-F66C-457F-AD0C-4B2C760940C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88" name="3407 CuadroTexto">
          <a:extLst>
            <a:ext uri="{FF2B5EF4-FFF2-40B4-BE49-F238E27FC236}">
              <a16:creationId xmlns="" xmlns:a16="http://schemas.microsoft.com/office/drawing/2014/main" id="{255DDDF3-8BF0-4E79-89DE-C6BCD51C1FA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89" name="3408 CuadroTexto">
          <a:extLst>
            <a:ext uri="{FF2B5EF4-FFF2-40B4-BE49-F238E27FC236}">
              <a16:creationId xmlns="" xmlns:a16="http://schemas.microsoft.com/office/drawing/2014/main" id="{9766397E-0222-4B39-B002-7506C31EBC3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90" name="3409 CuadroTexto">
          <a:extLst>
            <a:ext uri="{FF2B5EF4-FFF2-40B4-BE49-F238E27FC236}">
              <a16:creationId xmlns="" xmlns:a16="http://schemas.microsoft.com/office/drawing/2014/main" id="{F6099798-D30F-41D7-A7DB-8585AD2215C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91" name="3410 CuadroTexto">
          <a:extLst>
            <a:ext uri="{FF2B5EF4-FFF2-40B4-BE49-F238E27FC236}">
              <a16:creationId xmlns="" xmlns:a16="http://schemas.microsoft.com/office/drawing/2014/main" id="{299BD3AE-C098-462D-92C4-537928928C5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92" name="3411 CuadroTexto">
          <a:extLst>
            <a:ext uri="{FF2B5EF4-FFF2-40B4-BE49-F238E27FC236}">
              <a16:creationId xmlns="" xmlns:a16="http://schemas.microsoft.com/office/drawing/2014/main" id="{E7620A39-42B8-44DE-8F58-1BC3F1CC153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93" name="3412 CuadroTexto">
          <a:extLst>
            <a:ext uri="{FF2B5EF4-FFF2-40B4-BE49-F238E27FC236}">
              <a16:creationId xmlns="" xmlns:a16="http://schemas.microsoft.com/office/drawing/2014/main" id="{82260528-E0B3-4EDF-83F5-9B8C62C9594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94" name="3413 CuadroTexto">
          <a:extLst>
            <a:ext uri="{FF2B5EF4-FFF2-40B4-BE49-F238E27FC236}">
              <a16:creationId xmlns="" xmlns:a16="http://schemas.microsoft.com/office/drawing/2014/main" id="{1876C927-F2CA-47A1-9D6F-89F08E379AC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95" name="3414 CuadroTexto">
          <a:extLst>
            <a:ext uri="{FF2B5EF4-FFF2-40B4-BE49-F238E27FC236}">
              <a16:creationId xmlns="" xmlns:a16="http://schemas.microsoft.com/office/drawing/2014/main" id="{F0B82417-73C5-4412-9AC9-949E76B8DE9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96" name="3415 CuadroTexto">
          <a:extLst>
            <a:ext uri="{FF2B5EF4-FFF2-40B4-BE49-F238E27FC236}">
              <a16:creationId xmlns="" xmlns:a16="http://schemas.microsoft.com/office/drawing/2014/main" id="{C8D2157C-7D18-4A9D-8CD1-091DA9F82AE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97" name="3416 CuadroTexto">
          <a:extLst>
            <a:ext uri="{FF2B5EF4-FFF2-40B4-BE49-F238E27FC236}">
              <a16:creationId xmlns="" xmlns:a16="http://schemas.microsoft.com/office/drawing/2014/main" id="{FF95DACC-2802-4011-8C62-0EE1DB7FB27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98" name="3417 CuadroTexto">
          <a:extLst>
            <a:ext uri="{FF2B5EF4-FFF2-40B4-BE49-F238E27FC236}">
              <a16:creationId xmlns="" xmlns:a16="http://schemas.microsoft.com/office/drawing/2014/main" id="{41792A46-D178-44F4-A698-EF24BE5C0E5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699" name="3418 CuadroTexto">
          <a:extLst>
            <a:ext uri="{FF2B5EF4-FFF2-40B4-BE49-F238E27FC236}">
              <a16:creationId xmlns="" xmlns:a16="http://schemas.microsoft.com/office/drawing/2014/main" id="{6BECB9B7-85B0-47B5-982C-BF53908F36B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00" name="3419 CuadroTexto">
          <a:extLst>
            <a:ext uri="{FF2B5EF4-FFF2-40B4-BE49-F238E27FC236}">
              <a16:creationId xmlns="" xmlns:a16="http://schemas.microsoft.com/office/drawing/2014/main" id="{73FDE34D-40B2-4FD3-9585-72F49DC984F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01" name="3420 CuadroTexto">
          <a:extLst>
            <a:ext uri="{FF2B5EF4-FFF2-40B4-BE49-F238E27FC236}">
              <a16:creationId xmlns="" xmlns:a16="http://schemas.microsoft.com/office/drawing/2014/main" id="{C8128CBC-6CF2-496B-85CA-F109B4D8F7C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02" name="3421 CuadroTexto">
          <a:extLst>
            <a:ext uri="{FF2B5EF4-FFF2-40B4-BE49-F238E27FC236}">
              <a16:creationId xmlns="" xmlns:a16="http://schemas.microsoft.com/office/drawing/2014/main" id="{4FDD13E3-978D-424B-9016-8FE7737038E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03" name="3422 CuadroTexto">
          <a:extLst>
            <a:ext uri="{FF2B5EF4-FFF2-40B4-BE49-F238E27FC236}">
              <a16:creationId xmlns="" xmlns:a16="http://schemas.microsoft.com/office/drawing/2014/main" id="{EFFE6232-9FCB-4BA8-A30A-D86195D97D3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04" name="3423 CuadroTexto">
          <a:extLst>
            <a:ext uri="{FF2B5EF4-FFF2-40B4-BE49-F238E27FC236}">
              <a16:creationId xmlns="" xmlns:a16="http://schemas.microsoft.com/office/drawing/2014/main" id="{799CB203-BBFE-4405-939B-542F05292CB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05" name="3424 CuadroTexto">
          <a:extLst>
            <a:ext uri="{FF2B5EF4-FFF2-40B4-BE49-F238E27FC236}">
              <a16:creationId xmlns="" xmlns:a16="http://schemas.microsoft.com/office/drawing/2014/main" id="{BF1EB1D1-E7CA-4573-87A0-D358545D3B8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06" name="3425 CuadroTexto">
          <a:extLst>
            <a:ext uri="{FF2B5EF4-FFF2-40B4-BE49-F238E27FC236}">
              <a16:creationId xmlns="" xmlns:a16="http://schemas.microsoft.com/office/drawing/2014/main" id="{AE0F2207-B3BE-45E0-990C-647D9D462DC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07" name="3426 CuadroTexto">
          <a:extLst>
            <a:ext uri="{FF2B5EF4-FFF2-40B4-BE49-F238E27FC236}">
              <a16:creationId xmlns="" xmlns:a16="http://schemas.microsoft.com/office/drawing/2014/main" id="{B055A1FF-A95F-41CD-A800-D060225B706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08" name="3427 CuadroTexto">
          <a:extLst>
            <a:ext uri="{FF2B5EF4-FFF2-40B4-BE49-F238E27FC236}">
              <a16:creationId xmlns="" xmlns:a16="http://schemas.microsoft.com/office/drawing/2014/main" id="{6EEA8677-6C79-4953-9875-F097548EA04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09" name="3428 CuadroTexto">
          <a:extLst>
            <a:ext uri="{FF2B5EF4-FFF2-40B4-BE49-F238E27FC236}">
              <a16:creationId xmlns="" xmlns:a16="http://schemas.microsoft.com/office/drawing/2014/main" id="{DEE9E71E-9131-4E63-B100-6FAA891B1C7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10" name="3429 CuadroTexto">
          <a:extLst>
            <a:ext uri="{FF2B5EF4-FFF2-40B4-BE49-F238E27FC236}">
              <a16:creationId xmlns="" xmlns:a16="http://schemas.microsoft.com/office/drawing/2014/main" id="{655AB88D-FB65-4505-8F7C-95639CE3C96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11" name="3430 CuadroTexto">
          <a:extLst>
            <a:ext uri="{FF2B5EF4-FFF2-40B4-BE49-F238E27FC236}">
              <a16:creationId xmlns="" xmlns:a16="http://schemas.microsoft.com/office/drawing/2014/main" id="{0492A5FB-EC93-4115-880B-D9C7DF5725A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12" name="3431 CuadroTexto">
          <a:extLst>
            <a:ext uri="{FF2B5EF4-FFF2-40B4-BE49-F238E27FC236}">
              <a16:creationId xmlns="" xmlns:a16="http://schemas.microsoft.com/office/drawing/2014/main" id="{16C8E5EB-51A4-48D9-BED0-EFD21B05E7B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13" name="3432 CuadroTexto">
          <a:extLst>
            <a:ext uri="{FF2B5EF4-FFF2-40B4-BE49-F238E27FC236}">
              <a16:creationId xmlns="" xmlns:a16="http://schemas.microsoft.com/office/drawing/2014/main" id="{3EF43D53-FA33-4106-BBD9-BC7A5ED6FDA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14" name="3433 CuadroTexto">
          <a:extLst>
            <a:ext uri="{FF2B5EF4-FFF2-40B4-BE49-F238E27FC236}">
              <a16:creationId xmlns="" xmlns:a16="http://schemas.microsoft.com/office/drawing/2014/main" id="{3E2E15D7-FE12-4546-A345-9BD926CAB4A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15" name="3434 CuadroTexto">
          <a:extLst>
            <a:ext uri="{FF2B5EF4-FFF2-40B4-BE49-F238E27FC236}">
              <a16:creationId xmlns="" xmlns:a16="http://schemas.microsoft.com/office/drawing/2014/main" id="{5768E228-D009-43EF-864B-1DFB4FF485F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16" name="3435 CuadroTexto">
          <a:extLst>
            <a:ext uri="{FF2B5EF4-FFF2-40B4-BE49-F238E27FC236}">
              <a16:creationId xmlns="" xmlns:a16="http://schemas.microsoft.com/office/drawing/2014/main" id="{03A25218-5FB6-4D09-B765-E4927CCAB91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17" name="3436 CuadroTexto">
          <a:extLst>
            <a:ext uri="{FF2B5EF4-FFF2-40B4-BE49-F238E27FC236}">
              <a16:creationId xmlns="" xmlns:a16="http://schemas.microsoft.com/office/drawing/2014/main" id="{2D28223B-A296-430E-91E6-395A544C4C1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18" name="3437 CuadroTexto">
          <a:extLst>
            <a:ext uri="{FF2B5EF4-FFF2-40B4-BE49-F238E27FC236}">
              <a16:creationId xmlns="" xmlns:a16="http://schemas.microsoft.com/office/drawing/2014/main" id="{F1A74CEC-0B8A-40E7-A5F7-8A5DFF22A58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19" name="3438 CuadroTexto">
          <a:extLst>
            <a:ext uri="{FF2B5EF4-FFF2-40B4-BE49-F238E27FC236}">
              <a16:creationId xmlns="" xmlns:a16="http://schemas.microsoft.com/office/drawing/2014/main" id="{F11DB943-77FC-4CC5-A537-A4B93FB7F11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20" name="3439 CuadroTexto">
          <a:extLst>
            <a:ext uri="{FF2B5EF4-FFF2-40B4-BE49-F238E27FC236}">
              <a16:creationId xmlns="" xmlns:a16="http://schemas.microsoft.com/office/drawing/2014/main" id="{6013B7C2-AD68-4FDB-A9EC-045A2B5BC28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21" name="3440 CuadroTexto">
          <a:extLst>
            <a:ext uri="{FF2B5EF4-FFF2-40B4-BE49-F238E27FC236}">
              <a16:creationId xmlns="" xmlns:a16="http://schemas.microsoft.com/office/drawing/2014/main" id="{3A498798-78B6-4CE6-B354-68F6063D9E6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22" name="3441 CuadroTexto">
          <a:extLst>
            <a:ext uri="{FF2B5EF4-FFF2-40B4-BE49-F238E27FC236}">
              <a16:creationId xmlns="" xmlns:a16="http://schemas.microsoft.com/office/drawing/2014/main" id="{3463F35D-E60C-4D1B-92BB-550679F13B5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23" name="3442 CuadroTexto">
          <a:extLst>
            <a:ext uri="{FF2B5EF4-FFF2-40B4-BE49-F238E27FC236}">
              <a16:creationId xmlns="" xmlns:a16="http://schemas.microsoft.com/office/drawing/2014/main" id="{F0548E13-BE42-4921-B3CE-DFFA31B301E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24" name="3443 CuadroTexto">
          <a:extLst>
            <a:ext uri="{FF2B5EF4-FFF2-40B4-BE49-F238E27FC236}">
              <a16:creationId xmlns="" xmlns:a16="http://schemas.microsoft.com/office/drawing/2014/main" id="{0F3037D7-7FFB-4E8D-8C30-B3B1FD1E95B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25" name="3444 CuadroTexto">
          <a:extLst>
            <a:ext uri="{FF2B5EF4-FFF2-40B4-BE49-F238E27FC236}">
              <a16:creationId xmlns="" xmlns:a16="http://schemas.microsoft.com/office/drawing/2014/main" id="{1ECC85C4-DDB2-4EA2-AFAE-21E8A893386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26" name="3445 CuadroTexto">
          <a:extLst>
            <a:ext uri="{FF2B5EF4-FFF2-40B4-BE49-F238E27FC236}">
              <a16:creationId xmlns="" xmlns:a16="http://schemas.microsoft.com/office/drawing/2014/main" id="{B3DF2F32-6F62-4842-AC41-775E1568499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27" name="3446 CuadroTexto">
          <a:extLst>
            <a:ext uri="{FF2B5EF4-FFF2-40B4-BE49-F238E27FC236}">
              <a16:creationId xmlns="" xmlns:a16="http://schemas.microsoft.com/office/drawing/2014/main" id="{A560C1C1-C480-4A91-87DC-96BD1D3B350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28" name="3447 CuadroTexto">
          <a:extLst>
            <a:ext uri="{FF2B5EF4-FFF2-40B4-BE49-F238E27FC236}">
              <a16:creationId xmlns="" xmlns:a16="http://schemas.microsoft.com/office/drawing/2014/main" id="{DFCA7928-DEE0-4747-B911-370387DC4DB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29" name="3448 CuadroTexto">
          <a:extLst>
            <a:ext uri="{FF2B5EF4-FFF2-40B4-BE49-F238E27FC236}">
              <a16:creationId xmlns="" xmlns:a16="http://schemas.microsoft.com/office/drawing/2014/main" id="{1C40CF41-725F-47FF-8284-63E50084513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30" name="3449 CuadroTexto">
          <a:extLst>
            <a:ext uri="{FF2B5EF4-FFF2-40B4-BE49-F238E27FC236}">
              <a16:creationId xmlns="" xmlns:a16="http://schemas.microsoft.com/office/drawing/2014/main" id="{0B687B70-0D54-4A5A-B279-BE508F766BD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31" name="3450 CuadroTexto">
          <a:extLst>
            <a:ext uri="{FF2B5EF4-FFF2-40B4-BE49-F238E27FC236}">
              <a16:creationId xmlns="" xmlns:a16="http://schemas.microsoft.com/office/drawing/2014/main" id="{F791049C-4C31-4366-AF28-98F636FCD1A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32" name="3451 CuadroTexto">
          <a:extLst>
            <a:ext uri="{FF2B5EF4-FFF2-40B4-BE49-F238E27FC236}">
              <a16:creationId xmlns="" xmlns:a16="http://schemas.microsoft.com/office/drawing/2014/main" id="{6D3D4FF9-B334-43AA-8546-832C738964D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33" name="3452 CuadroTexto">
          <a:extLst>
            <a:ext uri="{FF2B5EF4-FFF2-40B4-BE49-F238E27FC236}">
              <a16:creationId xmlns="" xmlns:a16="http://schemas.microsoft.com/office/drawing/2014/main" id="{9C7EFDB7-B2C1-4179-A78D-6EBC37E25A6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34" name="3453 CuadroTexto">
          <a:extLst>
            <a:ext uri="{FF2B5EF4-FFF2-40B4-BE49-F238E27FC236}">
              <a16:creationId xmlns="" xmlns:a16="http://schemas.microsoft.com/office/drawing/2014/main" id="{196BDFBF-D41E-42A0-8CC1-F050EB36259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35" name="3454 CuadroTexto">
          <a:extLst>
            <a:ext uri="{FF2B5EF4-FFF2-40B4-BE49-F238E27FC236}">
              <a16:creationId xmlns="" xmlns:a16="http://schemas.microsoft.com/office/drawing/2014/main" id="{2CB50BAF-0A4C-4B4C-A20E-C2E0CC33CA9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36" name="3455 CuadroTexto">
          <a:extLst>
            <a:ext uri="{FF2B5EF4-FFF2-40B4-BE49-F238E27FC236}">
              <a16:creationId xmlns="" xmlns:a16="http://schemas.microsoft.com/office/drawing/2014/main" id="{63ED178C-371E-4ADD-9055-8C0112B773C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37" name="3456 CuadroTexto">
          <a:extLst>
            <a:ext uri="{FF2B5EF4-FFF2-40B4-BE49-F238E27FC236}">
              <a16:creationId xmlns="" xmlns:a16="http://schemas.microsoft.com/office/drawing/2014/main" id="{83648E03-CA4F-4E42-B69F-E6158AA5D56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38" name="3457 CuadroTexto">
          <a:extLst>
            <a:ext uri="{FF2B5EF4-FFF2-40B4-BE49-F238E27FC236}">
              <a16:creationId xmlns="" xmlns:a16="http://schemas.microsoft.com/office/drawing/2014/main" id="{CF62AEB1-D33E-43BE-A923-FD441B9B203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39" name="3458 CuadroTexto">
          <a:extLst>
            <a:ext uri="{FF2B5EF4-FFF2-40B4-BE49-F238E27FC236}">
              <a16:creationId xmlns="" xmlns:a16="http://schemas.microsoft.com/office/drawing/2014/main" id="{D94A486F-AA6B-4C9F-8534-4BE21C788EF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40" name="3459 CuadroTexto">
          <a:extLst>
            <a:ext uri="{FF2B5EF4-FFF2-40B4-BE49-F238E27FC236}">
              <a16:creationId xmlns="" xmlns:a16="http://schemas.microsoft.com/office/drawing/2014/main" id="{AD913612-BFED-4F37-B4D6-04C4B6D613A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41" name="3460 CuadroTexto">
          <a:extLst>
            <a:ext uri="{FF2B5EF4-FFF2-40B4-BE49-F238E27FC236}">
              <a16:creationId xmlns="" xmlns:a16="http://schemas.microsoft.com/office/drawing/2014/main" id="{D48ED2B4-5E18-41CF-A910-EA44D03725A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42" name="3461 CuadroTexto">
          <a:extLst>
            <a:ext uri="{FF2B5EF4-FFF2-40B4-BE49-F238E27FC236}">
              <a16:creationId xmlns="" xmlns:a16="http://schemas.microsoft.com/office/drawing/2014/main" id="{7AFF5DB5-B5C8-4BBB-9CBC-87A7F629603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43" name="3462 CuadroTexto">
          <a:extLst>
            <a:ext uri="{FF2B5EF4-FFF2-40B4-BE49-F238E27FC236}">
              <a16:creationId xmlns="" xmlns:a16="http://schemas.microsoft.com/office/drawing/2014/main" id="{156A94B5-9259-4698-A9B0-3F81A35E3A3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44" name="3463 CuadroTexto">
          <a:extLst>
            <a:ext uri="{FF2B5EF4-FFF2-40B4-BE49-F238E27FC236}">
              <a16:creationId xmlns="" xmlns:a16="http://schemas.microsoft.com/office/drawing/2014/main" id="{24D701E7-8DE2-46C6-AAB4-A9F2D6D36A5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45" name="3464 CuadroTexto">
          <a:extLst>
            <a:ext uri="{FF2B5EF4-FFF2-40B4-BE49-F238E27FC236}">
              <a16:creationId xmlns="" xmlns:a16="http://schemas.microsoft.com/office/drawing/2014/main" id="{2B00B593-D711-4F27-A274-D2FFD2BB34C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46" name="3465 CuadroTexto">
          <a:extLst>
            <a:ext uri="{FF2B5EF4-FFF2-40B4-BE49-F238E27FC236}">
              <a16:creationId xmlns="" xmlns:a16="http://schemas.microsoft.com/office/drawing/2014/main" id="{99D70EF3-7044-4564-B6F9-092C1CD605C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47" name="3466 CuadroTexto">
          <a:extLst>
            <a:ext uri="{FF2B5EF4-FFF2-40B4-BE49-F238E27FC236}">
              <a16:creationId xmlns="" xmlns:a16="http://schemas.microsoft.com/office/drawing/2014/main" id="{325BABFD-435D-412D-8ACD-A6061C163D2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48" name="3467 CuadroTexto">
          <a:extLst>
            <a:ext uri="{FF2B5EF4-FFF2-40B4-BE49-F238E27FC236}">
              <a16:creationId xmlns="" xmlns:a16="http://schemas.microsoft.com/office/drawing/2014/main" id="{0D877CDC-AF1D-47F6-B81B-00B01C40126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49" name="3468 CuadroTexto">
          <a:extLst>
            <a:ext uri="{FF2B5EF4-FFF2-40B4-BE49-F238E27FC236}">
              <a16:creationId xmlns="" xmlns:a16="http://schemas.microsoft.com/office/drawing/2014/main" id="{2FEE7D6C-B37B-46CC-BAC3-A73DD3A5DEB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50" name="3469 CuadroTexto">
          <a:extLst>
            <a:ext uri="{FF2B5EF4-FFF2-40B4-BE49-F238E27FC236}">
              <a16:creationId xmlns="" xmlns:a16="http://schemas.microsoft.com/office/drawing/2014/main" id="{489ED283-769B-4A3A-AF0D-136FB09D8D8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51" name="3470 CuadroTexto">
          <a:extLst>
            <a:ext uri="{FF2B5EF4-FFF2-40B4-BE49-F238E27FC236}">
              <a16:creationId xmlns="" xmlns:a16="http://schemas.microsoft.com/office/drawing/2014/main" id="{FD24F9BA-EF57-4AA8-A37F-146D93B63DA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52" name="3471 CuadroTexto">
          <a:extLst>
            <a:ext uri="{FF2B5EF4-FFF2-40B4-BE49-F238E27FC236}">
              <a16:creationId xmlns="" xmlns:a16="http://schemas.microsoft.com/office/drawing/2014/main" id="{3B9103DD-A470-429A-AF8C-F2BBE283F8F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53" name="3472 CuadroTexto">
          <a:extLst>
            <a:ext uri="{FF2B5EF4-FFF2-40B4-BE49-F238E27FC236}">
              <a16:creationId xmlns="" xmlns:a16="http://schemas.microsoft.com/office/drawing/2014/main" id="{EAC32564-5966-42AE-9F07-85FDFA4D4A2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54" name="3473 CuadroTexto">
          <a:extLst>
            <a:ext uri="{FF2B5EF4-FFF2-40B4-BE49-F238E27FC236}">
              <a16:creationId xmlns="" xmlns:a16="http://schemas.microsoft.com/office/drawing/2014/main" id="{87F7970C-FCA8-4C80-813A-2367336C586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55" name="3474 CuadroTexto">
          <a:extLst>
            <a:ext uri="{FF2B5EF4-FFF2-40B4-BE49-F238E27FC236}">
              <a16:creationId xmlns="" xmlns:a16="http://schemas.microsoft.com/office/drawing/2014/main" id="{F2AD6EDA-879F-4AE3-8F35-750657CB8DD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56" name="3475 CuadroTexto">
          <a:extLst>
            <a:ext uri="{FF2B5EF4-FFF2-40B4-BE49-F238E27FC236}">
              <a16:creationId xmlns="" xmlns:a16="http://schemas.microsoft.com/office/drawing/2014/main" id="{ABC82E55-3C72-430F-A55F-27BED995AC9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57" name="3476 CuadroTexto">
          <a:extLst>
            <a:ext uri="{FF2B5EF4-FFF2-40B4-BE49-F238E27FC236}">
              <a16:creationId xmlns="" xmlns:a16="http://schemas.microsoft.com/office/drawing/2014/main" id="{9E51073C-0A9E-4256-83FF-329246E75B8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58" name="3477 CuadroTexto">
          <a:extLst>
            <a:ext uri="{FF2B5EF4-FFF2-40B4-BE49-F238E27FC236}">
              <a16:creationId xmlns="" xmlns:a16="http://schemas.microsoft.com/office/drawing/2014/main" id="{D92A10FE-BADE-4928-8176-DA8552829B2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59" name="3478 CuadroTexto">
          <a:extLst>
            <a:ext uri="{FF2B5EF4-FFF2-40B4-BE49-F238E27FC236}">
              <a16:creationId xmlns="" xmlns:a16="http://schemas.microsoft.com/office/drawing/2014/main" id="{B081BF79-F37F-464A-9697-52B7AEEE37F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60" name="3479 CuadroTexto">
          <a:extLst>
            <a:ext uri="{FF2B5EF4-FFF2-40B4-BE49-F238E27FC236}">
              <a16:creationId xmlns="" xmlns:a16="http://schemas.microsoft.com/office/drawing/2014/main" id="{34F69D63-0981-4A84-B1A2-EA7FE6B8861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61" name="3480 CuadroTexto">
          <a:extLst>
            <a:ext uri="{FF2B5EF4-FFF2-40B4-BE49-F238E27FC236}">
              <a16:creationId xmlns="" xmlns:a16="http://schemas.microsoft.com/office/drawing/2014/main" id="{F8F64B2C-EBCF-4D4F-86C9-5AB5C8DD2D7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62" name="3481 CuadroTexto">
          <a:extLst>
            <a:ext uri="{FF2B5EF4-FFF2-40B4-BE49-F238E27FC236}">
              <a16:creationId xmlns="" xmlns:a16="http://schemas.microsoft.com/office/drawing/2014/main" id="{0966627C-0D69-4C4B-997C-3DB4B042858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63" name="3482 CuadroTexto">
          <a:extLst>
            <a:ext uri="{FF2B5EF4-FFF2-40B4-BE49-F238E27FC236}">
              <a16:creationId xmlns="" xmlns:a16="http://schemas.microsoft.com/office/drawing/2014/main" id="{F00CD2D5-1142-45CB-BB78-5CC33913205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64" name="3483 CuadroTexto">
          <a:extLst>
            <a:ext uri="{FF2B5EF4-FFF2-40B4-BE49-F238E27FC236}">
              <a16:creationId xmlns="" xmlns:a16="http://schemas.microsoft.com/office/drawing/2014/main" id="{1C61DB39-D6AE-484F-8598-439E99C8F66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65" name="3484 CuadroTexto">
          <a:extLst>
            <a:ext uri="{FF2B5EF4-FFF2-40B4-BE49-F238E27FC236}">
              <a16:creationId xmlns="" xmlns:a16="http://schemas.microsoft.com/office/drawing/2014/main" id="{A448FCBA-D05D-471F-8C59-B3C46B3BF8D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66" name="3485 CuadroTexto">
          <a:extLst>
            <a:ext uri="{FF2B5EF4-FFF2-40B4-BE49-F238E27FC236}">
              <a16:creationId xmlns="" xmlns:a16="http://schemas.microsoft.com/office/drawing/2014/main" id="{8A54A6C5-4033-4F0C-9461-DC3AE8A9AE2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67" name="3486 CuadroTexto">
          <a:extLst>
            <a:ext uri="{FF2B5EF4-FFF2-40B4-BE49-F238E27FC236}">
              <a16:creationId xmlns="" xmlns:a16="http://schemas.microsoft.com/office/drawing/2014/main" id="{A2E9803D-B54E-45E6-B2AB-17D71AC3A3C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68" name="3487 CuadroTexto">
          <a:extLst>
            <a:ext uri="{FF2B5EF4-FFF2-40B4-BE49-F238E27FC236}">
              <a16:creationId xmlns="" xmlns:a16="http://schemas.microsoft.com/office/drawing/2014/main" id="{10153937-46FF-43B0-B77C-7BD17A6CBC9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69" name="3488 CuadroTexto">
          <a:extLst>
            <a:ext uri="{FF2B5EF4-FFF2-40B4-BE49-F238E27FC236}">
              <a16:creationId xmlns="" xmlns:a16="http://schemas.microsoft.com/office/drawing/2014/main" id="{AE0298A2-03D1-44A5-B787-EFDBC59A23D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70" name="3489 CuadroTexto">
          <a:extLst>
            <a:ext uri="{FF2B5EF4-FFF2-40B4-BE49-F238E27FC236}">
              <a16:creationId xmlns="" xmlns:a16="http://schemas.microsoft.com/office/drawing/2014/main" id="{2BBB8001-F88D-40F9-B874-A03DB08D316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71" name="3490 CuadroTexto">
          <a:extLst>
            <a:ext uri="{FF2B5EF4-FFF2-40B4-BE49-F238E27FC236}">
              <a16:creationId xmlns="" xmlns:a16="http://schemas.microsoft.com/office/drawing/2014/main" id="{41DAFD74-9043-41E3-BAE3-8BD61E6E251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72" name="3491 CuadroTexto">
          <a:extLst>
            <a:ext uri="{FF2B5EF4-FFF2-40B4-BE49-F238E27FC236}">
              <a16:creationId xmlns="" xmlns:a16="http://schemas.microsoft.com/office/drawing/2014/main" id="{CEC03CFD-480A-409B-9C5F-457AC4A8579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73" name="3492 CuadroTexto">
          <a:extLst>
            <a:ext uri="{FF2B5EF4-FFF2-40B4-BE49-F238E27FC236}">
              <a16:creationId xmlns="" xmlns:a16="http://schemas.microsoft.com/office/drawing/2014/main" id="{62F74FBC-BE85-49DE-BCE2-450B946ED67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74" name="3493 CuadroTexto">
          <a:extLst>
            <a:ext uri="{FF2B5EF4-FFF2-40B4-BE49-F238E27FC236}">
              <a16:creationId xmlns="" xmlns:a16="http://schemas.microsoft.com/office/drawing/2014/main" id="{ACEDBECF-880F-42F1-8E0E-5B6247BA2EA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75" name="3494 CuadroTexto">
          <a:extLst>
            <a:ext uri="{FF2B5EF4-FFF2-40B4-BE49-F238E27FC236}">
              <a16:creationId xmlns="" xmlns:a16="http://schemas.microsoft.com/office/drawing/2014/main" id="{E6D767F8-77AB-4FBD-851E-574A1580A28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76" name="3495 CuadroTexto">
          <a:extLst>
            <a:ext uri="{FF2B5EF4-FFF2-40B4-BE49-F238E27FC236}">
              <a16:creationId xmlns="" xmlns:a16="http://schemas.microsoft.com/office/drawing/2014/main" id="{C714F1BA-D928-47DB-A9B0-1E82E401721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77" name="3496 CuadroTexto">
          <a:extLst>
            <a:ext uri="{FF2B5EF4-FFF2-40B4-BE49-F238E27FC236}">
              <a16:creationId xmlns="" xmlns:a16="http://schemas.microsoft.com/office/drawing/2014/main" id="{19913752-BCA2-41FA-BF29-FF566821AA2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78" name="3497 CuadroTexto">
          <a:extLst>
            <a:ext uri="{FF2B5EF4-FFF2-40B4-BE49-F238E27FC236}">
              <a16:creationId xmlns="" xmlns:a16="http://schemas.microsoft.com/office/drawing/2014/main" id="{B82C758F-2DC6-480B-95A0-D03FDF87B29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79" name="3498 CuadroTexto">
          <a:extLst>
            <a:ext uri="{FF2B5EF4-FFF2-40B4-BE49-F238E27FC236}">
              <a16:creationId xmlns="" xmlns:a16="http://schemas.microsoft.com/office/drawing/2014/main" id="{030ED747-B8DE-4D0B-B532-2E03D00BB55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80" name="3499 CuadroTexto">
          <a:extLst>
            <a:ext uri="{FF2B5EF4-FFF2-40B4-BE49-F238E27FC236}">
              <a16:creationId xmlns="" xmlns:a16="http://schemas.microsoft.com/office/drawing/2014/main" id="{5C0FCC8E-1B51-41E6-A2B4-922BAD8EA96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81" name="3500 CuadroTexto">
          <a:extLst>
            <a:ext uri="{FF2B5EF4-FFF2-40B4-BE49-F238E27FC236}">
              <a16:creationId xmlns="" xmlns:a16="http://schemas.microsoft.com/office/drawing/2014/main" id="{AD2E5D7C-61AC-4AA5-948E-9BC1EE2A4DE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82" name="3501 CuadroTexto">
          <a:extLst>
            <a:ext uri="{FF2B5EF4-FFF2-40B4-BE49-F238E27FC236}">
              <a16:creationId xmlns="" xmlns:a16="http://schemas.microsoft.com/office/drawing/2014/main" id="{0AB7C3FF-AE0F-4082-9391-7778FDB86DD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83" name="3502 CuadroTexto">
          <a:extLst>
            <a:ext uri="{FF2B5EF4-FFF2-40B4-BE49-F238E27FC236}">
              <a16:creationId xmlns="" xmlns:a16="http://schemas.microsoft.com/office/drawing/2014/main" id="{80236A98-2B3F-427F-BB07-CD7D6C71510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84" name="3503 CuadroTexto">
          <a:extLst>
            <a:ext uri="{FF2B5EF4-FFF2-40B4-BE49-F238E27FC236}">
              <a16:creationId xmlns="" xmlns:a16="http://schemas.microsoft.com/office/drawing/2014/main" id="{8C58A8D8-5FFF-41E2-9C94-7D515AA850A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85" name="3504 CuadroTexto">
          <a:extLst>
            <a:ext uri="{FF2B5EF4-FFF2-40B4-BE49-F238E27FC236}">
              <a16:creationId xmlns="" xmlns:a16="http://schemas.microsoft.com/office/drawing/2014/main" id="{123156FE-2965-4FC6-80C1-27C8284CA98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86" name="3505 CuadroTexto">
          <a:extLst>
            <a:ext uri="{FF2B5EF4-FFF2-40B4-BE49-F238E27FC236}">
              <a16:creationId xmlns="" xmlns:a16="http://schemas.microsoft.com/office/drawing/2014/main" id="{FC6DADE2-A894-4FBB-94E2-C694F20E4F3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87" name="3506 CuadroTexto">
          <a:extLst>
            <a:ext uri="{FF2B5EF4-FFF2-40B4-BE49-F238E27FC236}">
              <a16:creationId xmlns="" xmlns:a16="http://schemas.microsoft.com/office/drawing/2014/main" id="{3B4DBCE4-DE21-49B4-BEFF-5EBA7B65335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88" name="3507 CuadroTexto">
          <a:extLst>
            <a:ext uri="{FF2B5EF4-FFF2-40B4-BE49-F238E27FC236}">
              <a16:creationId xmlns="" xmlns:a16="http://schemas.microsoft.com/office/drawing/2014/main" id="{1D025827-00B4-4B12-906A-8F10F64721B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89" name="3508 CuadroTexto">
          <a:extLst>
            <a:ext uri="{FF2B5EF4-FFF2-40B4-BE49-F238E27FC236}">
              <a16:creationId xmlns="" xmlns:a16="http://schemas.microsoft.com/office/drawing/2014/main" id="{9E4EF47D-B5D8-4F91-8176-457C6F68243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90" name="3509 CuadroTexto">
          <a:extLst>
            <a:ext uri="{FF2B5EF4-FFF2-40B4-BE49-F238E27FC236}">
              <a16:creationId xmlns="" xmlns:a16="http://schemas.microsoft.com/office/drawing/2014/main" id="{CBBDB372-0693-4008-9865-930B67EE69C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91" name="3510 CuadroTexto">
          <a:extLst>
            <a:ext uri="{FF2B5EF4-FFF2-40B4-BE49-F238E27FC236}">
              <a16:creationId xmlns="" xmlns:a16="http://schemas.microsoft.com/office/drawing/2014/main" id="{33C05172-A297-41EB-814B-1411BD544CB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92" name="3511 CuadroTexto">
          <a:extLst>
            <a:ext uri="{FF2B5EF4-FFF2-40B4-BE49-F238E27FC236}">
              <a16:creationId xmlns="" xmlns:a16="http://schemas.microsoft.com/office/drawing/2014/main" id="{860D1F33-4BDF-45C5-B1A3-ABCE514563B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93" name="3512 CuadroTexto">
          <a:extLst>
            <a:ext uri="{FF2B5EF4-FFF2-40B4-BE49-F238E27FC236}">
              <a16:creationId xmlns="" xmlns:a16="http://schemas.microsoft.com/office/drawing/2014/main" id="{BACDED9E-5D0A-4B29-8714-F9306A8775F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94" name="3513 CuadroTexto">
          <a:extLst>
            <a:ext uri="{FF2B5EF4-FFF2-40B4-BE49-F238E27FC236}">
              <a16:creationId xmlns="" xmlns:a16="http://schemas.microsoft.com/office/drawing/2014/main" id="{353D24BA-342B-4C2E-BEB7-873720DA17E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95" name="3514 CuadroTexto">
          <a:extLst>
            <a:ext uri="{FF2B5EF4-FFF2-40B4-BE49-F238E27FC236}">
              <a16:creationId xmlns="" xmlns:a16="http://schemas.microsoft.com/office/drawing/2014/main" id="{35D2932D-75CD-4F70-825A-CE97EFED914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96" name="3515 CuadroTexto">
          <a:extLst>
            <a:ext uri="{FF2B5EF4-FFF2-40B4-BE49-F238E27FC236}">
              <a16:creationId xmlns="" xmlns:a16="http://schemas.microsoft.com/office/drawing/2014/main" id="{3F762DFC-BD0B-47A1-9DEE-35126A1416D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97" name="3516 CuadroTexto">
          <a:extLst>
            <a:ext uri="{FF2B5EF4-FFF2-40B4-BE49-F238E27FC236}">
              <a16:creationId xmlns="" xmlns:a16="http://schemas.microsoft.com/office/drawing/2014/main" id="{45798AC3-11E5-47DF-B9C3-B94FFCA0F9A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98" name="3517 CuadroTexto">
          <a:extLst>
            <a:ext uri="{FF2B5EF4-FFF2-40B4-BE49-F238E27FC236}">
              <a16:creationId xmlns="" xmlns:a16="http://schemas.microsoft.com/office/drawing/2014/main" id="{D3D97A50-9E0E-4B69-A11E-DE5F92C63BF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799" name="3518 CuadroTexto">
          <a:extLst>
            <a:ext uri="{FF2B5EF4-FFF2-40B4-BE49-F238E27FC236}">
              <a16:creationId xmlns="" xmlns:a16="http://schemas.microsoft.com/office/drawing/2014/main" id="{6A791E4B-0B84-4C38-BE41-BC433CA62A2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00" name="3519 CuadroTexto">
          <a:extLst>
            <a:ext uri="{FF2B5EF4-FFF2-40B4-BE49-F238E27FC236}">
              <a16:creationId xmlns="" xmlns:a16="http://schemas.microsoft.com/office/drawing/2014/main" id="{6950FBA5-E0FA-4985-B077-67AD1FDE440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01" name="3520 CuadroTexto">
          <a:extLst>
            <a:ext uri="{FF2B5EF4-FFF2-40B4-BE49-F238E27FC236}">
              <a16:creationId xmlns="" xmlns:a16="http://schemas.microsoft.com/office/drawing/2014/main" id="{41564423-44F1-4E82-B0F8-A3BF4F1460F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02" name="3521 CuadroTexto">
          <a:extLst>
            <a:ext uri="{FF2B5EF4-FFF2-40B4-BE49-F238E27FC236}">
              <a16:creationId xmlns="" xmlns:a16="http://schemas.microsoft.com/office/drawing/2014/main" id="{E2302D1A-BF4D-4BBC-9235-F159EC7C8B0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03" name="3522 CuadroTexto">
          <a:extLst>
            <a:ext uri="{FF2B5EF4-FFF2-40B4-BE49-F238E27FC236}">
              <a16:creationId xmlns="" xmlns:a16="http://schemas.microsoft.com/office/drawing/2014/main" id="{CA46B611-0A93-41DC-B887-F4CCED3B348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04" name="3523 CuadroTexto">
          <a:extLst>
            <a:ext uri="{FF2B5EF4-FFF2-40B4-BE49-F238E27FC236}">
              <a16:creationId xmlns="" xmlns:a16="http://schemas.microsoft.com/office/drawing/2014/main" id="{DEB48201-4737-4078-AE42-DB64B88D51C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05" name="3524 CuadroTexto">
          <a:extLst>
            <a:ext uri="{FF2B5EF4-FFF2-40B4-BE49-F238E27FC236}">
              <a16:creationId xmlns="" xmlns:a16="http://schemas.microsoft.com/office/drawing/2014/main" id="{90E9C7AD-B98D-4C0A-BD19-3562D65CFF7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06" name="3525 CuadroTexto">
          <a:extLst>
            <a:ext uri="{FF2B5EF4-FFF2-40B4-BE49-F238E27FC236}">
              <a16:creationId xmlns="" xmlns:a16="http://schemas.microsoft.com/office/drawing/2014/main" id="{AA75D994-2C82-47F6-882B-A8BF75A3505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07" name="3526 CuadroTexto">
          <a:extLst>
            <a:ext uri="{FF2B5EF4-FFF2-40B4-BE49-F238E27FC236}">
              <a16:creationId xmlns="" xmlns:a16="http://schemas.microsoft.com/office/drawing/2014/main" id="{D1F4B3FA-6EB6-4781-82F8-717F7D7BB78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08" name="3527 CuadroTexto">
          <a:extLst>
            <a:ext uri="{FF2B5EF4-FFF2-40B4-BE49-F238E27FC236}">
              <a16:creationId xmlns="" xmlns:a16="http://schemas.microsoft.com/office/drawing/2014/main" id="{29E726DE-0C2C-4B90-95CA-6FB5C7785C7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09" name="3528 CuadroTexto">
          <a:extLst>
            <a:ext uri="{FF2B5EF4-FFF2-40B4-BE49-F238E27FC236}">
              <a16:creationId xmlns="" xmlns:a16="http://schemas.microsoft.com/office/drawing/2014/main" id="{78BD4FE3-8C11-4198-924A-FBE5ACD93E0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10" name="3529 CuadroTexto">
          <a:extLst>
            <a:ext uri="{FF2B5EF4-FFF2-40B4-BE49-F238E27FC236}">
              <a16:creationId xmlns="" xmlns:a16="http://schemas.microsoft.com/office/drawing/2014/main" id="{2F0B6188-F973-4F34-B492-B57DFA99E0D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11" name="3530 CuadroTexto">
          <a:extLst>
            <a:ext uri="{FF2B5EF4-FFF2-40B4-BE49-F238E27FC236}">
              <a16:creationId xmlns="" xmlns:a16="http://schemas.microsoft.com/office/drawing/2014/main" id="{F5DCE29A-B25A-4B18-8C40-6218393CD72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12" name="3531 CuadroTexto">
          <a:extLst>
            <a:ext uri="{FF2B5EF4-FFF2-40B4-BE49-F238E27FC236}">
              <a16:creationId xmlns="" xmlns:a16="http://schemas.microsoft.com/office/drawing/2014/main" id="{79F31FAB-877C-4772-BE84-2F2AE03654A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13" name="3532 CuadroTexto">
          <a:extLst>
            <a:ext uri="{FF2B5EF4-FFF2-40B4-BE49-F238E27FC236}">
              <a16:creationId xmlns="" xmlns:a16="http://schemas.microsoft.com/office/drawing/2014/main" id="{81480444-1825-42D5-A542-522D32AC88A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14" name="3533 CuadroTexto">
          <a:extLst>
            <a:ext uri="{FF2B5EF4-FFF2-40B4-BE49-F238E27FC236}">
              <a16:creationId xmlns="" xmlns:a16="http://schemas.microsoft.com/office/drawing/2014/main" id="{64DF2BE0-3836-40AE-8262-2FC91715D53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15" name="3534 CuadroTexto">
          <a:extLst>
            <a:ext uri="{FF2B5EF4-FFF2-40B4-BE49-F238E27FC236}">
              <a16:creationId xmlns="" xmlns:a16="http://schemas.microsoft.com/office/drawing/2014/main" id="{AA0BC128-E9B3-4CCD-B8CB-58EE8905367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16" name="3535 CuadroTexto">
          <a:extLst>
            <a:ext uri="{FF2B5EF4-FFF2-40B4-BE49-F238E27FC236}">
              <a16:creationId xmlns="" xmlns:a16="http://schemas.microsoft.com/office/drawing/2014/main" id="{5B2F7907-8FEA-4487-87F3-3CE0A98FCE8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17" name="3536 CuadroTexto">
          <a:extLst>
            <a:ext uri="{FF2B5EF4-FFF2-40B4-BE49-F238E27FC236}">
              <a16:creationId xmlns="" xmlns:a16="http://schemas.microsoft.com/office/drawing/2014/main" id="{37DD78C3-7631-43CF-869F-52B977DF4D6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18" name="3537 CuadroTexto">
          <a:extLst>
            <a:ext uri="{FF2B5EF4-FFF2-40B4-BE49-F238E27FC236}">
              <a16:creationId xmlns="" xmlns:a16="http://schemas.microsoft.com/office/drawing/2014/main" id="{131F1B02-7EB8-4B33-B781-DA03759E104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19" name="3538 CuadroTexto">
          <a:extLst>
            <a:ext uri="{FF2B5EF4-FFF2-40B4-BE49-F238E27FC236}">
              <a16:creationId xmlns="" xmlns:a16="http://schemas.microsoft.com/office/drawing/2014/main" id="{89659F65-66D3-40B0-8CE2-C7239001A3E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20" name="3539 CuadroTexto">
          <a:extLst>
            <a:ext uri="{FF2B5EF4-FFF2-40B4-BE49-F238E27FC236}">
              <a16:creationId xmlns="" xmlns:a16="http://schemas.microsoft.com/office/drawing/2014/main" id="{310ED418-F5A4-4A3E-A98D-C744C7C3CA7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21" name="3540 CuadroTexto">
          <a:extLst>
            <a:ext uri="{FF2B5EF4-FFF2-40B4-BE49-F238E27FC236}">
              <a16:creationId xmlns="" xmlns:a16="http://schemas.microsoft.com/office/drawing/2014/main" id="{DCDEECD1-918C-436D-8417-D8CBB951FF9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22" name="3541 CuadroTexto">
          <a:extLst>
            <a:ext uri="{FF2B5EF4-FFF2-40B4-BE49-F238E27FC236}">
              <a16:creationId xmlns="" xmlns:a16="http://schemas.microsoft.com/office/drawing/2014/main" id="{1EF8C6D1-6A2E-471A-8C8F-98751DC2684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23" name="3542 CuadroTexto">
          <a:extLst>
            <a:ext uri="{FF2B5EF4-FFF2-40B4-BE49-F238E27FC236}">
              <a16:creationId xmlns="" xmlns:a16="http://schemas.microsoft.com/office/drawing/2014/main" id="{2C7E33F5-F32F-4803-A813-546C01BD0BB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24" name="3543 CuadroTexto">
          <a:extLst>
            <a:ext uri="{FF2B5EF4-FFF2-40B4-BE49-F238E27FC236}">
              <a16:creationId xmlns="" xmlns:a16="http://schemas.microsoft.com/office/drawing/2014/main" id="{C2AB647A-40D8-4018-8B60-50F4132054A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25" name="3544 CuadroTexto">
          <a:extLst>
            <a:ext uri="{FF2B5EF4-FFF2-40B4-BE49-F238E27FC236}">
              <a16:creationId xmlns="" xmlns:a16="http://schemas.microsoft.com/office/drawing/2014/main" id="{21054427-5DFC-4650-B71A-73F9AD7DEC3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26" name="3545 CuadroTexto">
          <a:extLst>
            <a:ext uri="{FF2B5EF4-FFF2-40B4-BE49-F238E27FC236}">
              <a16:creationId xmlns="" xmlns:a16="http://schemas.microsoft.com/office/drawing/2014/main" id="{473C02FA-5C57-4119-A6BB-F5B811986E6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27" name="3546 CuadroTexto">
          <a:extLst>
            <a:ext uri="{FF2B5EF4-FFF2-40B4-BE49-F238E27FC236}">
              <a16:creationId xmlns="" xmlns:a16="http://schemas.microsoft.com/office/drawing/2014/main" id="{104A79C8-9D6C-4F57-992D-2DFC9BB065F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28" name="3547 CuadroTexto">
          <a:extLst>
            <a:ext uri="{FF2B5EF4-FFF2-40B4-BE49-F238E27FC236}">
              <a16:creationId xmlns="" xmlns:a16="http://schemas.microsoft.com/office/drawing/2014/main" id="{47834AF0-0A31-4632-9274-8A35A299503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29" name="3548 CuadroTexto">
          <a:extLst>
            <a:ext uri="{FF2B5EF4-FFF2-40B4-BE49-F238E27FC236}">
              <a16:creationId xmlns="" xmlns:a16="http://schemas.microsoft.com/office/drawing/2014/main" id="{0A346790-6F89-40E2-9AFF-45617C23322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30" name="3549 CuadroTexto">
          <a:extLst>
            <a:ext uri="{FF2B5EF4-FFF2-40B4-BE49-F238E27FC236}">
              <a16:creationId xmlns="" xmlns:a16="http://schemas.microsoft.com/office/drawing/2014/main" id="{5CD800EB-14D3-436A-91B3-0326BFF633F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31" name="3550 CuadroTexto">
          <a:extLst>
            <a:ext uri="{FF2B5EF4-FFF2-40B4-BE49-F238E27FC236}">
              <a16:creationId xmlns="" xmlns:a16="http://schemas.microsoft.com/office/drawing/2014/main" id="{29CAE165-A986-426D-B2A1-9E1FB03DFB8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32" name="3551 CuadroTexto">
          <a:extLst>
            <a:ext uri="{FF2B5EF4-FFF2-40B4-BE49-F238E27FC236}">
              <a16:creationId xmlns="" xmlns:a16="http://schemas.microsoft.com/office/drawing/2014/main" id="{854E6FAD-2BC3-4104-810E-4FC9A47F333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33" name="3552 CuadroTexto">
          <a:extLst>
            <a:ext uri="{FF2B5EF4-FFF2-40B4-BE49-F238E27FC236}">
              <a16:creationId xmlns="" xmlns:a16="http://schemas.microsoft.com/office/drawing/2014/main" id="{AF6D087F-A4D0-4513-A1B5-7A2A40FDDF6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34" name="3553 CuadroTexto">
          <a:extLst>
            <a:ext uri="{FF2B5EF4-FFF2-40B4-BE49-F238E27FC236}">
              <a16:creationId xmlns="" xmlns:a16="http://schemas.microsoft.com/office/drawing/2014/main" id="{474D0719-B081-4316-996F-B28002AFE4E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35" name="3554 CuadroTexto">
          <a:extLst>
            <a:ext uri="{FF2B5EF4-FFF2-40B4-BE49-F238E27FC236}">
              <a16:creationId xmlns="" xmlns:a16="http://schemas.microsoft.com/office/drawing/2014/main" id="{6B238BA2-BD73-449D-B49F-3071626A1D1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36" name="3555 CuadroTexto">
          <a:extLst>
            <a:ext uri="{FF2B5EF4-FFF2-40B4-BE49-F238E27FC236}">
              <a16:creationId xmlns="" xmlns:a16="http://schemas.microsoft.com/office/drawing/2014/main" id="{ABF18673-480C-41D4-8974-D2AC49B8E9F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37" name="3556 CuadroTexto">
          <a:extLst>
            <a:ext uri="{FF2B5EF4-FFF2-40B4-BE49-F238E27FC236}">
              <a16:creationId xmlns="" xmlns:a16="http://schemas.microsoft.com/office/drawing/2014/main" id="{08924A10-7AE9-4BDE-9B77-7FE778BF951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38" name="3557 CuadroTexto">
          <a:extLst>
            <a:ext uri="{FF2B5EF4-FFF2-40B4-BE49-F238E27FC236}">
              <a16:creationId xmlns="" xmlns:a16="http://schemas.microsoft.com/office/drawing/2014/main" id="{B33F8642-7275-4BF0-8CF3-A4585237E51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39" name="3558 CuadroTexto">
          <a:extLst>
            <a:ext uri="{FF2B5EF4-FFF2-40B4-BE49-F238E27FC236}">
              <a16:creationId xmlns="" xmlns:a16="http://schemas.microsoft.com/office/drawing/2014/main" id="{8630E57A-5AF9-42EB-93F0-9C308B36859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40" name="3559 CuadroTexto">
          <a:extLst>
            <a:ext uri="{FF2B5EF4-FFF2-40B4-BE49-F238E27FC236}">
              <a16:creationId xmlns="" xmlns:a16="http://schemas.microsoft.com/office/drawing/2014/main" id="{78D99C1D-A608-4A9E-B140-0F5E2536376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41" name="3560 CuadroTexto">
          <a:extLst>
            <a:ext uri="{FF2B5EF4-FFF2-40B4-BE49-F238E27FC236}">
              <a16:creationId xmlns="" xmlns:a16="http://schemas.microsoft.com/office/drawing/2014/main" id="{D1D23CFA-5A64-48AD-932D-BA3876534B7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42" name="3561 CuadroTexto">
          <a:extLst>
            <a:ext uri="{FF2B5EF4-FFF2-40B4-BE49-F238E27FC236}">
              <a16:creationId xmlns="" xmlns:a16="http://schemas.microsoft.com/office/drawing/2014/main" id="{3AB14CDF-47E1-41EF-B46E-090C0C96086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43" name="3562 CuadroTexto">
          <a:extLst>
            <a:ext uri="{FF2B5EF4-FFF2-40B4-BE49-F238E27FC236}">
              <a16:creationId xmlns="" xmlns:a16="http://schemas.microsoft.com/office/drawing/2014/main" id="{6A24DBC1-CD16-4F14-ABA4-0B174EA4564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44" name="3563 CuadroTexto">
          <a:extLst>
            <a:ext uri="{FF2B5EF4-FFF2-40B4-BE49-F238E27FC236}">
              <a16:creationId xmlns="" xmlns:a16="http://schemas.microsoft.com/office/drawing/2014/main" id="{B51234EE-9475-4222-B8CA-0592C6E3E5A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45" name="3564 CuadroTexto">
          <a:extLst>
            <a:ext uri="{FF2B5EF4-FFF2-40B4-BE49-F238E27FC236}">
              <a16:creationId xmlns="" xmlns:a16="http://schemas.microsoft.com/office/drawing/2014/main" id="{0F151285-AC5A-479A-AEF9-D68D7280DA0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46" name="3565 CuadroTexto">
          <a:extLst>
            <a:ext uri="{FF2B5EF4-FFF2-40B4-BE49-F238E27FC236}">
              <a16:creationId xmlns="" xmlns:a16="http://schemas.microsoft.com/office/drawing/2014/main" id="{57B04BD3-9BC4-4023-8483-8DCC4D3E8AF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47" name="3566 CuadroTexto">
          <a:extLst>
            <a:ext uri="{FF2B5EF4-FFF2-40B4-BE49-F238E27FC236}">
              <a16:creationId xmlns="" xmlns:a16="http://schemas.microsoft.com/office/drawing/2014/main" id="{BBF1B0A8-9BE1-4970-9A98-A215FD307C4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48" name="3567 CuadroTexto">
          <a:extLst>
            <a:ext uri="{FF2B5EF4-FFF2-40B4-BE49-F238E27FC236}">
              <a16:creationId xmlns="" xmlns:a16="http://schemas.microsoft.com/office/drawing/2014/main" id="{C9E338F1-013C-4F4B-BE32-448B1BDB75E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49" name="3568 CuadroTexto">
          <a:extLst>
            <a:ext uri="{FF2B5EF4-FFF2-40B4-BE49-F238E27FC236}">
              <a16:creationId xmlns="" xmlns:a16="http://schemas.microsoft.com/office/drawing/2014/main" id="{55ADB3E6-184E-4716-A9BB-9D3ECCAEC00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50" name="3569 CuadroTexto">
          <a:extLst>
            <a:ext uri="{FF2B5EF4-FFF2-40B4-BE49-F238E27FC236}">
              <a16:creationId xmlns="" xmlns:a16="http://schemas.microsoft.com/office/drawing/2014/main" id="{C38EEE66-69A1-487D-9B8A-2B5227AB35D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51" name="3570 CuadroTexto">
          <a:extLst>
            <a:ext uri="{FF2B5EF4-FFF2-40B4-BE49-F238E27FC236}">
              <a16:creationId xmlns="" xmlns:a16="http://schemas.microsoft.com/office/drawing/2014/main" id="{429755B8-75C1-42C5-8591-F2A4FF44F76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52" name="3571 CuadroTexto">
          <a:extLst>
            <a:ext uri="{FF2B5EF4-FFF2-40B4-BE49-F238E27FC236}">
              <a16:creationId xmlns="" xmlns:a16="http://schemas.microsoft.com/office/drawing/2014/main" id="{0FEAE0FD-2E12-48DF-B66E-E3B7596962E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53" name="3572 CuadroTexto">
          <a:extLst>
            <a:ext uri="{FF2B5EF4-FFF2-40B4-BE49-F238E27FC236}">
              <a16:creationId xmlns="" xmlns:a16="http://schemas.microsoft.com/office/drawing/2014/main" id="{EF135CAA-D1A0-4DB5-BB10-B8D9A49D20D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54" name="3573 CuadroTexto">
          <a:extLst>
            <a:ext uri="{FF2B5EF4-FFF2-40B4-BE49-F238E27FC236}">
              <a16:creationId xmlns="" xmlns:a16="http://schemas.microsoft.com/office/drawing/2014/main" id="{1A247EEA-E52A-430F-90E5-B3F7EAC7901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55" name="3574 CuadroTexto">
          <a:extLst>
            <a:ext uri="{FF2B5EF4-FFF2-40B4-BE49-F238E27FC236}">
              <a16:creationId xmlns="" xmlns:a16="http://schemas.microsoft.com/office/drawing/2014/main" id="{C35D3BAC-5247-4FC9-BE44-90695532E8E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56" name="3575 CuadroTexto">
          <a:extLst>
            <a:ext uri="{FF2B5EF4-FFF2-40B4-BE49-F238E27FC236}">
              <a16:creationId xmlns="" xmlns:a16="http://schemas.microsoft.com/office/drawing/2014/main" id="{F8A98EF5-9EB6-4CEF-9635-A6B4CFE9FEA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57" name="3576 CuadroTexto">
          <a:extLst>
            <a:ext uri="{FF2B5EF4-FFF2-40B4-BE49-F238E27FC236}">
              <a16:creationId xmlns="" xmlns:a16="http://schemas.microsoft.com/office/drawing/2014/main" id="{423CE6EE-2001-45D1-8463-BE33FA871BA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58" name="3577 CuadroTexto">
          <a:extLst>
            <a:ext uri="{FF2B5EF4-FFF2-40B4-BE49-F238E27FC236}">
              <a16:creationId xmlns="" xmlns:a16="http://schemas.microsoft.com/office/drawing/2014/main" id="{B466C6B5-4E93-401E-92D1-1BE567C1251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59" name="3578 CuadroTexto">
          <a:extLst>
            <a:ext uri="{FF2B5EF4-FFF2-40B4-BE49-F238E27FC236}">
              <a16:creationId xmlns="" xmlns:a16="http://schemas.microsoft.com/office/drawing/2014/main" id="{B0604236-EFAB-440C-A050-35032A2DBD0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60" name="3579 CuadroTexto">
          <a:extLst>
            <a:ext uri="{FF2B5EF4-FFF2-40B4-BE49-F238E27FC236}">
              <a16:creationId xmlns="" xmlns:a16="http://schemas.microsoft.com/office/drawing/2014/main" id="{45CDDF1E-D246-48E0-A7E5-DAA5570C691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61" name="3580 CuadroTexto">
          <a:extLst>
            <a:ext uri="{FF2B5EF4-FFF2-40B4-BE49-F238E27FC236}">
              <a16:creationId xmlns="" xmlns:a16="http://schemas.microsoft.com/office/drawing/2014/main" id="{04E8F575-CD42-40F5-8DAF-51E2391DA75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62" name="3581 CuadroTexto">
          <a:extLst>
            <a:ext uri="{FF2B5EF4-FFF2-40B4-BE49-F238E27FC236}">
              <a16:creationId xmlns="" xmlns:a16="http://schemas.microsoft.com/office/drawing/2014/main" id="{7C46FFBD-DC27-439A-9D00-A5C46EFC250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63" name="3582 CuadroTexto">
          <a:extLst>
            <a:ext uri="{FF2B5EF4-FFF2-40B4-BE49-F238E27FC236}">
              <a16:creationId xmlns="" xmlns:a16="http://schemas.microsoft.com/office/drawing/2014/main" id="{8F6269D0-47F0-4C34-9EB3-74EA66DE2C3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64" name="3583 CuadroTexto">
          <a:extLst>
            <a:ext uri="{FF2B5EF4-FFF2-40B4-BE49-F238E27FC236}">
              <a16:creationId xmlns="" xmlns:a16="http://schemas.microsoft.com/office/drawing/2014/main" id="{8A9E7BA3-DFCF-4B00-B961-1B10DF6E755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65" name="3584 CuadroTexto">
          <a:extLst>
            <a:ext uri="{FF2B5EF4-FFF2-40B4-BE49-F238E27FC236}">
              <a16:creationId xmlns="" xmlns:a16="http://schemas.microsoft.com/office/drawing/2014/main" id="{C81244A8-394D-487F-898C-FBF6D1B20E7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66" name="3585 CuadroTexto">
          <a:extLst>
            <a:ext uri="{FF2B5EF4-FFF2-40B4-BE49-F238E27FC236}">
              <a16:creationId xmlns="" xmlns:a16="http://schemas.microsoft.com/office/drawing/2014/main" id="{9CD8C0E2-6EAE-4C4E-AA46-08147729E20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67" name="3586 CuadroTexto">
          <a:extLst>
            <a:ext uri="{FF2B5EF4-FFF2-40B4-BE49-F238E27FC236}">
              <a16:creationId xmlns="" xmlns:a16="http://schemas.microsoft.com/office/drawing/2014/main" id="{E0F93052-1FEF-42F4-9A70-7A3041E3195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68" name="3587 CuadroTexto">
          <a:extLst>
            <a:ext uri="{FF2B5EF4-FFF2-40B4-BE49-F238E27FC236}">
              <a16:creationId xmlns="" xmlns:a16="http://schemas.microsoft.com/office/drawing/2014/main" id="{81202288-3879-448E-92A0-7B3A527DF91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69" name="3588 CuadroTexto">
          <a:extLst>
            <a:ext uri="{FF2B5EF4-FFF2-40B4-BE49-F238E27FC236}">
              <a16:creationId xmlns="" xmlns:a16="http://schemas.microsoft.com/office/drawing/2014/main" id="{91C2CAFD-E477-4887-AE4D-9650B751A04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70" name="3589 CuadroTexto">
          <a:extLst>
            <a:ext uri="{FF2B5EF4-FFF2-40B4-BE49-F238E27FC236}">
              <a16:creationId xmlns="" xmlns:a16="http://schemas.microsoft.com/office/drawing/2014/main" id="{95EA80B1-EC4C-45AF-B6B1-9A71BC21B4D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71" name="3590 CuadroTexto">
          <a:extLst>
            <a:ext uri="{FF2B5EF4-FFF2-40B4-BE49-F238E27FC236}">
              <a16:creationId xmlns="" xmlns:a16="http://schemas.microsoft.com/office/drawing/2014/main" id="{EA15CB60-4083-4696-9668-C177E478F16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72" name="3591 CuadroTexto">
          <a:extLst>
            <a:ext uri="{FF2B5EF4-FFF2-40B4-BE49-F238E27FC236}">
              <a16:creationId xmlns="" xmlns:a16="http://schemas.microsoft.com/office/drawing/2014/main" id="{B32191A6-CEEB-4556-A29A-A0D63B6EA9C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73" name="3592 CuadroTexto">
          <a:extLst>
            <a:ext uri="{FF2B5EF4-FFF2-40B4-BE49-F238E27FC236}">
              <a16:creationId xmlns="" xmlns:a16="http://schemas.microsoft.com/office/drawing/2014/main" id="{831B872C-E6C7-4E25-817F-6BD7F39E107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74" name="3593 CuadroTexto">
          <a:extLst>
            <a:ext uri="{FF2B5EF4-FFF2-40B4-BE49-F238E27FC236}">
              <a16:creationId xmlns="" xmlns:a16="http://schemas.microsoft.com/office/drawing/2014/main" id="{04A4A3E3-8B5A-477F-A02E-7B386033EEF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75" name="3594 CuadroTexto">
          <a:extLst>
            <a:ext uri="{FF2B5EF4-FFF2-40B4-BE49-F238E27FC236}">
              <a16:creationId xmlns="" xmlns:a16="http://schemas.microsoft.com/office/drawing/2014/main" id="{39342632-296E-4F45-9025-96A123CEC7D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76" name="3595 CuadroTexto">
          <a:extLst>
            <a:ext uri="{FF2B5EF4-FFF2-40B4-BE49-F238E27FC236}">
              <a16:creationId xmlns="" xmlns:a16="http://schemas.microsoft.com/office/drawing/2014/main" id="{763A3453-FC3D-4EF2-8E88-7E57A7FEB5F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77" name="3596 CuadroTexto">
          <a:extLst>
            <a:ext uri="{FF2B5EF4-FFF2-40B4-BE49-F238E27FC236}">
              <a16:creationId xmlns="" xmlns:a16="http://schemas.microsoft.com/office/drawing/2014/main" id="{F30C3BA4-06F7-4CFC-9D29-CC9A21C31DD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78" name="3597 CuadroTexto">
          <a:extLst>
            <a:ext uri="{FF2B5EF4-FFF2-40B4-BE49-F238E27FC236}">
              <a16:creationId xmlns="" xmlns:a16="http://schemas.microsoft.com/office/drawing/2014/main" id="{AE9A9F68-3EA2-4794-BE89-1F1844D1809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79" name="3598 CuadroTexto">
          <a:extLst>
            <a:ext uri="{FF2B5EF4-FFF2-40B4-BE49-F238E27FC236}">
              <a16:creationId xmlns="" xmlns:a16="http://schemas.microsoft.com/office/drawing/2014/main" id="{3B4E74C6-717A-40F6-9CC1-AA0CA51E0B4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80" name="3599 CuadroTexto">
          <a:extLst>
            <a:ext uri="{FF2B5EF4-FFF2-40B4-BE49-F238E27FC236}">
              <a16:creationId xmlns="" xmlns:a16="http://schemas.microsoft.com/office/drawing/2014/main" id="{6F1D5A9E-C106-41F4-88EB-8C9A2CFD7BA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81" name="3600 CuadroTexto">
          <a:extLst>
            <a:ext uri="{FF2B5EF4-FFF2-40B4-BE49-F238E27FC236}">
              <a16:creationId xmlns="" xmlns:a16="http://schemas.microsoft.com/office/drawing/2014/main" id="{D340EDFF-DD41-4ADD-A158-B2D32A06C85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82" name="3601 CuadroTexto">
          <a:extLst>
            <a:ext uri="{FF2B5EF4-FFF2-40B4-BE49-F238E27FC236}">
              <a16:creationId xmlns="" xmlns:a16="http://schemas.microsoft.com/office/drawing/2014/main" id="{8CCD7452-3DB0-491D-9FF7-04F33BF496E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83" name="3602 CuadroTexto">
          <a:extLst>
            <a:ext uri="{FF2B5EF4-FFF2-40B4-BE49-F238E27FC236}">
              <a16:creationId xmlns="" xmlns:a16="http://schemas.microsoft.com/office/drawing/2014/main" id="{8C185337-D550-4DB5-92D7-647C7BF7DE9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84" name="3603 CuadroTexto">
          <a:extLst>
            <a:ext uri="{FF2B5EF4-FFF2-40B4-BE49-F238E27FC236}">
              <a16:creationId xmlns="" xmlns:a16="http://schemas.microsoft.com/office/drawing/2014/main" id="{A3FAEE40-9459-48B0-89B4-1237F722905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85" name="3604 CuadroTexto">
          <a:extLst>
            <a:ext uri="{FF2B5EF4-FFF2-40B4-BE49-F238E27FC236}">
              <a16:creationId xmlns="" xmlns:a16="http://schemas.microsoft.com/office/drawing/2014/main" id="{9E296DF3-D404-41D7-992B-6100EAD3B1D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86" name="3605 CuadroTexto">
          <a:extLst>
            <a:ext uri="{FF2B5EF4-FFF2-40B4-BE49-F238E27FC236}">
              <a16:creationId xmlns="" xmlns:a16="http://schemas.microsoft.com/office/drawing/2014/main" id="{820C0AE7-D2AC-42FF-A06E-F60B0651A8F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87" name="3606 CuadroTexto">
          <a:extLst>
            <a:ext uri="{FF2B5EF4-FFF2-40B4-BE49-F238E27FC236}">
              <a16:creationId xmlns="" xmlns:a16="http://schemas.microsoft.com/office/drawing/2014/main" id="{B24EA9EE-8196-4E8E-85F3-8FE81995425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88" name="3607 CuadroTexto">
          <a:extLst>
            <a:ext uri="{FF2B5EF4-FFF2-40B4-BE49-F238E27FC236}">
              <a16:creationId xmlns="" xmlns:a16="http://schemas.microsoft.com/office/drawing/2014/main" id="{201E1FE0-F8A3-4163-ABBA-483E63FFA53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89" name="3608 CuadroTexto">
          <a:extLst>
            <a:ext uri="{FF2B5EF4-FFF2-40B4-BE49-F238E27FC236}">
              <a16:creationId xmlns="" xmlns:a16="http://schemas.microsoft.com/office/drawing/2014/main" id="{550FDF4D-15DE-461A-81C9-A77C2E3C1B8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90" name="3609 CuadroTexto">
          <a:extLst>
            <a:ext uri="{FF2B5EF4-FFF2-40B4-BE49-F238E27FC236}">
              <a16:creationId xmlns="" xmlns:a16="http://schemas.microsoft.com/office/drawing/2014/main" id="{97E91505-4A74-4E53-987C-9DDA0BBEFEB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91" name="3610 CuadroTexto">
          <a:extLst>
            <a:ext uri="{FF2B5EF4-FFF2-40B4-BE49-F238E27FC236}">
              <a16:creationId xmlns="" xmlns:a16="http://schemas.microsoft.com/office/drawing/2014/main" id="{4BB29D4F-D0B8-462F-B2FC-08E4CAD80D8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92" name="3611 CuadroTexto">
          <a:extLst>
            <a:ext uri="{FF2B5EF4-FFF2-40B4-BE49-F238E27FC236}">
              <a16:creationId xmlns="" xmlns:a16="http://schemas.microsoft.com/office/drawing/2014/main" id="{9CB2131B-A89B-4705-889A-5FC7FC7D854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93" name="3612 CuadroTexto">
          <a:extLst>
            <a:ext uri="{FF2B5EF4-FFF2-40B4-BE49-F238E27FC236}">
              <a16:creationId xmlns="" xmlns:a16="http://schemas.microsoft.com/office/drawing/2014/main" id="{30A30C62-F1C0-457D-B49E-AC32A9C9431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94" name="3613 CuadroTexto">
          <a:extLst>
            <a:ext uri="{FF2B5EF4-FFF2-40B4-BE49-F238E27FC236}">
              <a16:creationId xmlns="" xmlns:a16="http://schemas.microsoft.com/office/drawing/2014/main" id="{57FC41B7-A6E2-404F-992B-E31556F3036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95" name="3614 CuadroTexto">
          <a:extLst>
            <a:ext uri="{FF2B5EF4-FFF2-40B4-BE49-F238E27FC236}">
              <a16:creationId xmlns="" xmlns:a16="http://schemas.microsoft.com/office/drawing/2014/main" id="{F5D58164-CABF-4824-86B7-8B761F5AB9C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96" name="3615 CuadroTexto">
          <a:extLst>
            <a:ext uri="{FF2B5EF4-FFF2-40B4-BE49-F238E27FC236}">
              <a16:creationId xmlns="" xmlns:a16="http://schemas.microsoft.com/office/drawing/2014/main" id="{671B6BC2-81E1-49B8-BC24-690C7D876AE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97" name="3616 CuadroTexto">
          <a:extLst>
            <a:ext uri="{FF2B5EF4-FFF2-40B4-BE49-F238E27FC236}">
              <a16:creationId xmlns="" xmlns:a16="http://schemas.microsoft.com/office/drawing/2014/main" id="{5D0C7EE0-8F92-481F-B3E0-E52F52CEC46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98" name="3617 CuadroTexto">
          <a:extLst>
            <a:ext uri="{FF2B5EF4-FFF2-40B4-BE49-F238E27FC236}">
              <a16:creationId xmlns="" xmlns:a16="http://schemas.microsoft.com/office/drawing/2014/main" id="{C8DCFE5F-E1E2-46E1-B7DB-68A31D2FFC0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899" name="3618 CuadroTexto">
          <a:extLst>
            <a:ext uri="{FF2B5EF4-FFF2-40B4-BE49-F238E27FC236}">
              <a16:creationId xmlns="" xmlns:a16="http://schemas.microsoft.com/office/drawing/2014/main" id="{79E7E4CF-2B59-4054-B255-4D82694DCBB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00" name="3619 CuadroTexto">
          <a:extLst>
            <a:ext uri="{FF2B5EF4-FFF2-40B4-BE49-F238E27FC236}">
              <a16:creationId xmlns="" xmlns:a16="http://schemas.microsoft.com/office/drawing/2014/main" id="{09876C54-B71D-4ECE-8712-18E8B2CC6C7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01" name="3620 CuadroTexto">
          <a:extLst>
            <a:ext uri="{FF2B5EF4-FFF2-40B4-BE49-F238E27FC236}">
              <a16:creationId xmlns="" xmlns:a16="http://schemas.microsoft.com/office/drawing/2014/main" id="{8F6FA80B-C858-416B-A996-A6879711E2A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02" name="3621 CuadroTexto">
          <a:extLst>
            <a:ext uri="{FF2B5EF4-FFF2-40B4-BE49-F238E27FC236}">
              <a16:creationId xmlns="" xmlns:a16="http://schemas.microsoft.com/office/drawing/2014/main" id="{1E84C39C-FD66-4631-B51B-4334220FB65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03" name="3622 CuadroTexto">
          <a:extLst>
            <a:ext uri="{FF2B5EF4-FFF2-40B4-BE49-F238E27FC236}">
              <a16:creationId xmlns="" xmlns:a16="http://schemas.microsoft.com/office/drawing/2014/main" id="{8C4D35CC-1DC3-4BCF-86A2-12B6D1E462B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04" name="3623 CuadroTexto">
          <a:extLst>
            <a:ext uri="{FF2B5EF4-FFF2-40B4-BE49-F238E27FC236}">
              <a16:creationId xmlns="" xmlns:a16="http://schemas.microsoft.com/office/drawing/2014/main" id="{FD2FE78B-8FE9-489C-824A-1DC0125D306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05" name="3624 CuadroTexto">
          <a:extLst>
            <a:ext uri="{FF2B5EF4-FFF2-40B4-BE49-F238E27FC236}">
              <a16:creationId xmlns="" xmlns:a16="http://schemas.microsoft.com/office/drawing/2014/main" id="{888E054E-B04F-41F8-B7B8-C39050FB6F6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06" name="3625 CuadroTexto">
          <a:extLst>
            <a:ext uri="{FF2B5EF4-FFF2-40B4-BE49-F238E27FC236}">
              <a16:creationId xmlns="" xmlns:a16="http://schemas.microsoft.com/office/drawing/2014/main" id="{71B3BE10-6122-4832-BB76-288421F13AD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07" name="3626 CuadroTexto">
          <a:extLst>
            <a:ext uri="{FF2B5EF4-FFF2-40B4-BE49-F238E27FC236}">
              <a16:creationId xmlns="" xmlns:a16="http://schemas.microsoft.com/office/drawing/2014/main" id="{1DAF6AFC-01B2-4A2C-9AB6-5D00B72590C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08" name="3627 CuadroTexto">
          <a:extLst>
            <a:ext uri="{FF2B5EF4-FFF2-40B4-BE49-F238E27FC236}">
              <a16:creationId xmlns="" xmlns:a16="http://schemas.microsoft.com/office/drawing/2014/main" id="{D76EB508-524F-486D-8931-4D463A9BD53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09" name="3628 CuadroTexto">
          <a:extLst>
            <a:ext uri="{FF2B5EF4-FFF2-40B4-BE49-F238E27FC236}">
              <a16:creationId xmlns="" xmlns:a16="http://schemas.microsoft.com/office/drawing/2014/main" id="{672B07D0-6BE1-4ABE-BD91-04B73ED3718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10" name="3629 CuadroTexto">
          <a:extLst>
            <a:ext uri="{FF2B5EF4-FFF2-40B4-BE49-F238E27FC236}">
              <a16:creationId xmlns="" xmlns:a16="http://schemas.microsoft.com/office/drawing/2014/main" id="{47A1B1BE-2853-4962-971E-2180712557E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11" name="3630 CuadroTexto">
          <a:extLst>
            <a:ext uri="{FF2B5EF4-FFF2-40B4-BE49-F238E27FC236}">
              <a16:creationId xmlns="" xmlns:a16="http://schemas.microsoft.com/office/drawing/2014/main" id="{3E38A357-7D9D-4BE3-8792-DFA379CABFC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12" name="3631 CuadroTexto">
          <a:extLst>
            <a:ext uri="{FF2B5EF4-FFF2-40B4-BE49-F238E27FC236}">
              <a16:creationId xmlns="" xmlns:a16="http://schemas.microsoft.com/office/drawing/2014/main" id="{36E0282B-1F04-4BBC-88E9-98557B520E6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13" name="3632 CuadroTexto">
          <a:extLst>
            <a:ext uri="{FF2B5EF4-FFF2-40B4-BE49-F238E27FC236}">
              <a16:creationId xmlns="" xmlns:a16="http://schemas.microsoft.com/office/drawing/2014/main" id="{BF98D053-CBFC-4360-9DFA-D80634F2D7A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14" name="3633 CuadroTexto">
          <a:extLst>
            <a:ext uri="{FF2B5EF4-FFF2-40B4-BE49-F238E27FC236}">
              <a16:creationId xmlns="" xmlns:a16="http://schemas.microsoft.com/office/drawing/2014/main" id="{E38D9F3C-0A11-44E5-AA50-41473ADEF5A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15" name="3634 CuadroTexto">
          <a:extLst>
            <a:ext uri="{FF2B5EF4-FFF2-40B4-BE49-F238E27FC236}">
              <a16:creationId xmlns="" xmlns:a16="http://schemas.microsoft.com/office/drawing/2014/main" id="{F1816F35-D2A5-4B45-9246-91F9F773EC1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16" name="3635 CuadroTexto">
          <a:extLst>
            <a:ext uri="{FF2B5EF4-FFF2-40B4-BE49-F238E27FC236}">
              <a16:creationId xmlns="" xmlns:a16="http://schemas.microsoft.com/office/drawing/2014/main" id="{94A05AE5-2F83-485F-8C91-6B41FF2EC41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17" name="3636 CuadroTexto">
          <a:extLst>
            <a:ext uri="{FF2B5EF4-FFF2-40B4-BE49-F238E27FC236}">
              <a16:creationId xmlns="" xmlns:a16="http://schemas.microsoft.com/office/drawing/2014/main" id="{E42E680A-A6D5-4DF5-9328-10DC44192EC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18" name="3637 CuadroTexto">
          <a:extLst>
            <a:ext uri="{FF2B5EF4-FFF2-40B4-BE49-F238E27FC236}">
              <a16:creationId xmlns="" xmlns:a16="http://schemas.microsoft.com/office/drawing/2014/main" id="{DDDC0373-B3C1-41E2-A7E0-49B77BEC4CD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19" name="3638 CuadroTexto">
          <a:extLst>
            <a:ext uri="{FF2B5EF4-FFF2-40B4-BE49-F238E27FC236}">
              <a16:creationId xmlns="" xmlns:a16="http://schemas.microsoft.com/office/drawing/2014/main" id="{7BA4F3FB-2614-49C7-8A3B-884390E30AE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20" name="3639 CuadroTexto">
          <a:extLst>
            <a:ext uri="{FF2B5EF4-FFF2-40B4-BE49-F238E27FC236}">
              <a16:creationId xmlns="" xmlns:a16="http://schemas.microsoft.com/office/drawing/2014/main" id="{FB3C7204-BFF9-4872-932A-3BBA6DEF2B1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21" name="3640 CuadroTexto">
          <a:extLst>
            <a:ext uri="{FF2B5EF4-FFF2-40B4-BE49-F238E27FC236}">
              <a16:creationId xmlns="" xmlns:a16="http://schemas.microsoft.com/office/drawing/2014/main" id="{1FD8AD3E-B2B1-48BD-B836-FE3A770E80A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22" name="3641 CuadroTexto">
          <a:extLst>
            <a:ext uri="{FF2B5EF4-FFF2-40B4-BE49-F238E27FC236}">
              <a16:creationId xmlns="" xmlns:a16="http://schemas.microsoft.com/office/drawing/2014/main" id="{DE27ADC9-3D45-49EB-9181-1F70C7B82EF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23" name="3642 CuadroTexto">
          <a:extLst>
            <a:ext uri="{FF2B5EF4-FFF2-40B4-BE49-F238E27FC236}">
              <a16:creationId xmlns="" xmlns:a16="http://schemas.microsoft.com/office/drawing/2014/main" id="{93EBCCE1-EF3F-424B-AB2B-FB38607B325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24" name="3643 CuadroTexto">
          <a:extLst>
            <a:ext uri="{FF2B5EF4-FFF2-40B4-BE49-F238E27FC236}">
              <a16:creationId xmlns="" xmlns:a16="http://schemas.microsoft.com/office/drawing/2014/main" id="{2C659F1D-C690-410C-BC34-CF51EAD6648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25" name="3644 CuadroTexto">
          <a:extLst>
            <a:ext uri="{FF2B5EF4-FFF2-40B4-BE49-F238E27FC236}">
              <a16:creationId xmlns="" xmlns:a16="http://schemas.microsoft.com/office/drawing/2014/main" id="{374FC787-EF00-490F-B28E-575418E5E86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26" name="3645 CuadroTexto">
          <a:extLst>
            <a:ext uri="{FF2B5EF4-FFF2-40B4-BE49-F238E27FC236}">
              <a16:creationId xmlns="" xmlns:a16="http://schemas.microsoft.com/office/drawing/2014/main" id="{3537D15C-C09B-483F-87E8-0C298A99DCF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27" name="3646 CuadroTexto">
          <a:extLst>
            <a:ext uri="{FF2B5EF4-FFF2-40B4-BE49-F238E27FC236}">
              <a16:creationId xmlns="" xmlns:a16="http://schemas.microsoft.com/office/drawing/2014/main" id="{08F51B5E-05D7-48B1-AFE4-95F7848DD52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28" name="3647 CuadroTexto">
          <a:extLst>
            <a:ext uri="{FF2B5EF4-FFF2-40B4-BE49-F238E27FC236}">
              <a16:creationId xmlns="" xmlns:a16="http://schemas.microsoft.com/office/drawing/2014/main" id="{669F5C80-02A2-4E8E-99DD-F22CFF48B05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29" name="3648 CuadroTexto">
          <a:extLst>
            <a:ext uri="{FF2B5EF4-FFF2-40B4-BE49-F238E27FC236}">
              <a16:creationId xmlns="" xmlns:a16="http://schemas.microsoft.com/office/drawing/2014/main" id="{F80A45F6-FFE1-40ED-90F5-75D027FE4B0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30" name="3649 CuadroTexto">
          <a:extLst>
            <a:ext uri="{FF2B5EF4-FFF2-40B4-BE49-F238E27FC236}">
              <a16:creationId xmlns="" xmlns:a16="http://schemas.microsoft.com/office/drawing/2014/main" id="{C7B348E6-0F65-4B86-9175-C864558A807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31" name="3650 CuadroTexto">
          <a:extLst>
            <a:ext uri="{FF2B5EF4-FFF2-40B4-BE49-F238E27FC236}">
              <a16:creationId xmlns="" xmlns:a16="http://schemas.microsoft.com/office/drawing/2014/main" id="{B4CB1D4A-B78D-4D54-91EE-FD376F6D0C7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32" name="3651 CuadroTexto">
          <a:extLst>
            <a:ext uri="{FF2B5EF4-FFF2-40B4-BE49-F238E27FC236}">
              <a16:creationId xmlns="" xmlns:a16="http://schemas.microsoft.com/office/drawing/2014/main" id="{E517CEC9-EED5-4029-B076-F28160EAEBA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33" name="3652 CuadroTexto">
          <a:extLst>
            <a:ext uri="{FF2B5EF4-FFF2-40B4-BE49-F238E27FC236}">
              <a16:creationId xmlns="" xmlns:a16="http://schemas.microsoft.com/office/drawing/2014/main" id="{C441A64E-3C93-404B-9E83-4C03507AA14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34" name="3653 CuadroTexto">
          <a:extLst>
            <a:ext uri="{FF2B5EF4-FFF2-40B4-BE49-F238E27FC236}">
              <a16:creationId xmlns="" xmlns:a16="http://schemas.microsoft.com/office/drawing/2014/main" id="{4983D970-8482-4C32-A477-629360DDB10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35" name="3654 CuadroTexto">
          <a:extLst>
            <a:ext uri="{FF2B5EF4-FFF2-40B4-BE49-F238E27FC236}">
              <a16:creationId xmlns="" xmlns:a16="http://schemas.microsoft.com/office/drawing/2014/main" id="{CAD4F86A-FCCB-4627-A3C3-8867816194D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36" name="3655 CuadroTexto">
          <a:extLst>
            <a:ext uri="{FF2B5EF4-FFF2-40B4-BE49-F238E27FC236}">
              <a16:creationId xmlns="" xmlns:a16="http://schemas.microsoft.com/office/drawing/2014/main" id="{15718AE9-D45C-4525-8BA9-97A8056F569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37" name="3656 CuadroTexto">
          <a:extLst>
            <a:ext uri="{FF2B5EF4-FFF2-40B4-BE49-F238E27FC236}">
              <a16:creationId xmlns="" xmlns:a16="http://schemas.microsoft.com/office/drawing/2014/main" id="{02B7CB2F-475F-4EC1-8AAB-04A61F51E64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38" name="3657 CuadroTexto">
          <a:extLst>
            <a:ext uri="{FF2B5EF4-FFF2-40B4-BE49-F238E27FC236}">
              <a16:creationId xmlns="" xmlns:a16="http://schemas.microsoft.com/office/drawing/2014/main" id="{4CF57D5A-3AA4-4043-A1FD-E4EA12D0F01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39" name="3658 CuadroTexto">
          <a:extLst>
            <a:ext uri="{FF2B5EF4-FFF2-40B4-BE49-F238E27FC236}">
              <a16:creationId xmlns="" xmlns:a16="http://schemas.microsoft.com/office/drawing/2014/main" id="{2D841030-3A87-4F13-9092-BE33809E375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40" name="3659 CuadroTexto">
          <a:extLst>
            <a:ext uri="{FF2B5EF4-FFF2-40B4-BE49-F238E27FC236}">
              <a16:creationId xmlns="" xmlns:a16="http://schemas.microsoft.com/office/drawing/2014/main" id="{C0A3BCF7-524B-449B-98F5-FB349D4B4502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41" name="3660 CuadroTexto">
          <a:extLst>
            <a:ext uri="{FF2B5EF4-FFF2-40B4-BE49-F238E27FC236}">
              <a16:creationId xmlns="" xmlns:a16="http://schemas.microsoft.com/office/drawing/2014/main" id="{2902C0C3-6ECC-4216-8BC8-59CF933852D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42" name="3661 CuadroTexto">
          <a:extLst>
            <a:ext uri="{FF2B5EF4-FFF2-40B4-BE49-F238E27FC236}">
              <a16:creationId xmlns="" xmlns:a16="http://schemas.microsoft.com/office/drawing/2014/main" id="{0DD0A3A8-58B8-4E3A-9D97-48FD1435CA7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43" name="3662 CuadroTexto">
          <a:extLst>
            <a:ext uri="{FF2B5EF4-FFF2-40B4-BE49-F238E27FC236}">
              <a16:creationId xmlns="" xmlns:a16="http://schemas.microsoft.com/office/drawing/2014/main" id="{0A6D51A6-F4C5-45FB-B5DA-900B4766F62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44" name="3663 CuadroTexto">
          <a:extLst>
            <a:ext uri="{FF2B5EF4-FFF2-40B4-BE49-F238E27FC236}">
              <a16:creationId xmlns="" xmlns:a16="http://schemas.microsoft.com/office/drawing/2014/main" id="{38789871-5B44-479E-B8A1-29A9480D776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45" name="3664 CuadroTexto">
          <a:extLst>
            <a:ext uri="{FF2B5EF4-FFF2-40B4-BE49-F238E27FC236}">
              <a16:creationId xmlns="" xmlns:a16="http://schemas.microsoft.com/office/drawing/2014/main" id="{A0B434CE-07F8-4ED6-978A-5215D6D539B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46" name="3665 CuadroTexto">
          <a:extLst>
            <a:ext uri="{FF2B5EF4-FFF2-40B4-BE49-F238E27FC236}">
              <a16:creationId xmlns="" xmlns:a16="http://schemas.microsoft.com/office/drawing/2014/main" id="{4738AE8B-D9F8-4FE7-BF30-638B0F8B068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47" name="3666 CuadroTexto">
          <a:extLst>
            <a:ext uri="{FF2B5EF4-FFF2-40B4-BE49-F238E27FC236}">
              <a16:creationId xmlns="" xmlns:a16="http://schemas.microsoft.com/office/drawing/2014/main" id="{C596572B-04F9-4F0B-B9DD-3E153331575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48" name="3667 CuadroTexto">
          <a:extLst>
            <a:ext uri="{FF2B5EF4-FFF2-40B4-BE49-F238E27FC236}">
              <a16:creationId xmlns="" xmlns:a16="http://schemas.microsoft.com/office/drawing/2014/main" id="{2A82C8EE-31C3-41B9-967C-FB76D82DA1E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49" name="3668 CuadroTexto">
          <a:extLst>
            <a:ext uri="{FF2B5EF4-FFF2-40B4-BE49-F238E27FC236}">
              <a16:creationId xmlns="" xmlns:a16="http://schemas.microsoft.com/office/drawing/2014/main" id="{ECED24EE-0E66-434F-B1D1-55949EDF3D8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50" name="3669 CuadroTexto">
          <a:extLst>
            <a:ext uri="{FF2B5EF4-FFF2-40B4-BE49-F238E27FC236}">
              <a16:creationId xmlns="" xmlns:a16="http://schemas.microsoft.com/office/drawing/2014/main" id="{E7FA271D-2341-477D-828E-634F169ECD7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51" name="3670 CuadroTexto">
          <a:extLst>
            <a:ext uri="{FF2B5EF4-FFF2-40B4-BE49-F238E27FC236}">
              <a16:creationId xmlns="" xmlns:a16="http://schemas.microsoft.com/office/drawing/2014/main" id="{25BC2561-9FE5-40E9-B7FD-2382864AAA1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52" name="3671 CuadroTexto">
          <a:extLst>
            <a:ext uri="{FF2B5EF4-FFF2-40B4-BE49-F238E27FC236}">
              <a16:creationId xmlns="" xmlns:a16="http://schemas.microsoft.com/office/drawing/2014/main" id="{33F1D962-5B40-4B27-80AD-8D46FF4552D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53" name="3672 CuadroTexto">
          <a:extLst>
            <a:ext uri="{FF2B5EF4-FFF2-40B4-BE49-F238E27FC236}">
              <a16:creationId xmlns="" xmlns:a16="http://schemas.microsoft.com/office/drawing/2014/main" id="{CC090C3C-98B8-4879-8F90-9D59577D8F9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54" name="3673 CuadroTexto">
          <a:extLst>
            <a:ext uri="{FF2B5EF4-FFF2-40B4-BE49-F238E27FC236}">
              <a16:creationId xmlns="" xmlns:a16="http://schemas.microsoft.com/office/drawing/2014/main" id="{0FE2B3E4-3C48-442B-B7CC-7753544EBC1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55" name="3674 CuadroTexto">
          <a:extLst>
            <a:ext uri="{FF2B5EF4-FFF2-40B4-BE49-F238E27FC236}">
              <a16:creationId xmlns="" xmlns:a16="http://schemas.microsoft.com/office/drawing/2014/main" id="{5790CCED-3CD4-4F17-BF71-984CF9B18B4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56" name="3675 CuadroTexto">
          <a:extLst>
            <a:ext uri="{FF2B5EF4-FFF2-40B4-BE49-F238E27FC236}">
              <a16:creationId xmlns="" xmlns:a16="http://schemas.microsoft.com/office/drawing/2014/main" id="{257BD843-7F67-47E2-8282-1878BB68AD0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57" name="3676 CuadroTexto">
          <a:extLst>
            <a:ext uri="{FF2B5EF4-FFF2-40B4-BE49-F238E27FC236}">
              <a16:creationId xmlns="" xmlns:a16="http://schemas.microsoft.com/office/drawing/2014/main" id="{576C7610-1A9B-49CC-974C-8C64E9EF079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58" name="3677 CuadroTexto">
          <a:extLst>
            <a:ext uri="{FF2B5EF4-FFF2-40B4-BE49-F238E27FC236}">
              <a16:creationId xmlns="" xmlns:a16="http://schemas.microsoft.com/office/drawing/2014/main" id="{37AB9228-3FAA-425A-9A19-91408737864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59" name="3678 CuadroTexto">
          <a:extLst>
            <a:ext uri="{FF2B5EF4-FFF2-40B4-BE49-F238E27FC236}">
              <a16:creationId xmlns="" xmlns:a16="http://schemas.microsoft.com/office/drawing/2014/main" id="{57200D39-0AEC-40E6-BDE6-129F2B3ADE9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60" name="3679 CuadroTexto">
          <a:extLst>
            <a:ext uri="{FF2B5EF4-FFF2-40B4-BE49-F238E27FC236}">
              <a16:creationId xmlns="" xmlns:a16="http://schemas.microsoft.com/office/drawing/2014/main" id="{D4E3267C-5BFA-43F2-A981-AD500586977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61" name="3680 CuadroTexto">
          <a:extLst>
            <a:ext uri="{FF2B5EF4-FFF2-40B4-BE49-F238E27FC236}">
              <a16:creationId xmlns="" xmlns:a16="http://schemas.microsoft.com/office/drawing/2014/main" id="{54005C9C-791D-4099-9C58-6380975FE83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62" name="3681 CuadroTexto">
          <a:extLst>
            <a:ext uri="{FF2B5EF4-FFF2-40B4-BE49-F238E27FC236}">
              <a16:creationId xmlns="" xmlns:a16="http://schemas.microsoft.com/office/drawing/2014/main" id="{3E460A5C-60D4-4FFA-B7C4-5C2871F85D4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63" name="3682 CuadroTexto">
          <a:extLst>
            <a:ext uri="{FF2B5EF4-FFF2-40B4-BE49-F238E27FC236}">
              <a16:creationId xmlns="" xmlns:a16="http://schemas.microsoft.com/office/drawing/2014/main" id="{60FF3F05-7625-4414-9935-A11B77D915F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64" name="3683 CuadroTexto">
          <a:extLst>
            <a:ext uri="{FF2B5EF4-FFF2-40B4-BE49-F238E27FC236}">
              <a16:creationId xmlns="" xmlns:a16="http://schemas.microsoft.com/office/drawing/2014/main" id="{1EDBADFC-AA90-4E3D-9CD4-C23A21A40C4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65" name="3684 CuadroTexto">
          <a:extLst>
            <a:ext uri="{FF2B5EF4-FFF2-40B4-BE49-F238E27FC236}">
              <a16:creationId xmlns="" xmlns:a16="http://schemas.microsoft.com/office/drawing/2014/main" id="{3AD5C26E-6816-4133-A6C1-51A8A18123E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66" name="3685 CuadroTexto">
          <a:extLst>
            <a:ext uri="{FF2B5EF4-FFF2-40B4-BE49-F238E27FC236}">
              <a16:creationId xmlns="" xmlns:a16="http://schemas.microsoft.com/office/drawing/2014/main" id="{F054616F-BE1F-4F22-83ED-6C7A66CB74D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67" name="3686 CuadroTexto">
          <a:extLst>
            <a:ext uri="{FF2B5EF4-FFF2-40B4-BE49-F238E27FC236}">
              <a16:creationId xmlns="" xmlns:a16="http://schemas.microsoft.com/office/drawing/2014/main" id="{93DF3B46-8E2C-4C14-83B8-BE3DB05B434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68" name="3687 CuadroTexto">
          <a:extLst>
            <a:ext uri="{FF2B5EF4-FFF2-40B4-BE49-F238E27FC236}">
              <a16:creationId xmlns="" xmlns:a16="http://schemas.microsoft.com/office/drawing/2014/main" id="{BC9BDB4E-9B8F-4F36-9F6C-F90EDCB8F7F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69" name="3688 CuadroTexto">
          <a:extLst>
            <a:ext uri="{FF2B5EF4-FFF2-40B4-BE49-F238E27FC236}">
              <a16:creationId xmlns="" xmlns:a16="http://schemas.microsoft.com/office/drawing/2014/main" id="{3D62750E-5551-4615-94EC-30A829D5082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70" name="3689 CuadroTexto">
          <a:extLst>
            <a:ext uri="{FF2B5EF4-FFF2-40B4-BE49-F238E27FC236}">
              <a16:creationId xmlns="" xmlns:a16="http://schemas.microsoft.com/office/drawing/2014/main" id="{9BC87FD0-2A24-4342-A0C3-0B0C4DE78C7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71" name="3690 CuadroTexto">
          <a:extLst>
            <a:ext uri="{FF2B5EF4-FFF2-40B4-BE49-F238E27FC236}">
              <a16:creationId xmlns="" xmlns:a16="http://schemas.microsoft.com/office/drawing/2014/main" id="{C34FD369-368D-4CB7-9DD0-C7DB278EE76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72" name="3691 CuadroTexto">
          <a:extLst>
            <a:ext uri="{FF2B5EF4-FFF2-40B4-BE49-F238E27FC236}">
              <a16:creationId xmlns="" xmlns:a16="http://schemas.microsoft.com/office/drawing/2014/main" id="{97DD14A1-4BA1-42BB-A5FE-A337DE39229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73" name="3692 CuadroTexto">
          <a:extLst>
            <a:ext uri="{FF2B5EF4-FFF2-40B4-BE49-F238E27FC236}">
              <a16:creationId xmlns="" xmlns:a16="http://schemas.microsoft.com/office/drawing/2014/main" id="{FC626845-9F91-46E7-A962-79CA9A2FCEE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74" name="3693 CuadroTexto">
          <a:extLst>
            <a:ext uri="{FF2B5EF4-FFF2-40B4-BE49-F238E27FC236}">
              <a16:creationId xmlns="" xmlns:a16="http://schemas.microsoft.com/office/drawing/2014/main" id="{334D6575-8299-44B0-9078-83DA49C6E63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75" name="3694 CuadroTexto">
          <a:extLst>
            <a:ext uri="{FF2B5EF4-FFF2-40B4-BE49-F238E27FC236}">
              <a16:creationId xmlns="" xmlns:a16="http://schemas.microsoft.com/office/drawing/2014/main" id="{A2BBE761-2AD1-4656-A20B-09FB5A0ABA5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76" name="3695 CuadroTexto">
          <a:extLst>
            <a:ext uri="{FF2B5EF4-FFF2-40B4-BE49-F238E27FC236}">
              <a16:creationId xmlns="" xmlns:a16="http://schemas.microsoft.com/office/drawing/2014/main" id="{CCCDA526-9A21-4003-BEDE-AE515610FFE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77" name="3696 CuadroTexto">
          <a:extLst>
            <a:ext uri="{FF2B5EF4-FFF2-40B4-BE49-F238E27FC236}">
              <a16:creationId xmlns="" xmlns:a16="http://schemas.microsoft.com/office/drawing/2014/main" id="{B070A93B-38D8-42EE-BE20-C8ABDD54CBC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78" name="3697 CuadroTexto">
          <a:extLst>
            <a:ext uri="{FF2B5EF4-FFF2-40B4-BE49-F238E27FC236}">
              <a16:creationId xmlns="" xmlns:a16="http://schemas.microsoft.com/office/drawing/2014/main" id="{E815312E-CDC3-4A03-9AB3-6AB481B0FEF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79" name="3698 CuadroTexto">
          <a:extLst>
            <a:ext uri="{FF2B5EF4-FFF2-40B4-BE49-F238E27FC236}">
              <a16:creationId xmlns="" xmlns:a16="http://schemas.microsoft.com/office/drawing/2014/main" id="{578AE949-D72B-4766-B1A0-00A7470B869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80" name="3699 CuadroTexto">
          <a:extLst>
            <a:ext uri="{FF2B5EF4-FFF2-40B4-BE49-F238E27FC236}">
              <a16:creationId xmlns="" xmlns:a16="http://schemas.microsoft.com/office/drawing/2014/main" id="{2C18B341-FF54-4FCB-A183-64424D6E686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81" name="3700 CuadroTexto">
          <a:extLst>
            <a:ext uri="{FF2B5EF4-FFF2-40B4-BE49-F238E27FC236}">
              <a16:creationId xmlns="" xmlns:a16="http://schemas.microsoft.com/office/drawing/2014/main" id="{C05567B4-94DC-49EF-95F4-EE72A6AF37A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82" name="3701 CuadroTexto">
          <a:extLst>
            <a:ext uri="{FF2B5EF4-FFF2-40B4-BE49-F238E27FC236}">
              <a16:creationId xmlns="" xmlns:a16="http://schemas.microsoft.com/office/drawing/2014/main" id="{33424DAC-AB6D-4B57-AAB4-35930E352A4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83" name="3702 CuadroTexto">
          <a:extLst>
            <a:ext uri="{FF2B5EF4-FFF2-40B4-BE49-F238E27FC236}">
              <a16:creationId xmlns="" xmlns:a16="http://schemas.microsoft.com/office/drawing/2014/main" id="{F349B8BA-7154-45CD-ABC9-1F2260A70D7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84" name="3703 CuadroTexto">
          <a:extLst>
            <a:ext uri="{FF2B5EF4-FFF2-40B4-BE49-F238E27FC236}">
              <a16:creationId xmlns="" xmlns:a16="http://schemas.microsoft.com/office/drawing/2014/main" id="{F6EDE6F4-2E8F-41E7-85C9-4D56434EB4D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85" name="3704 CuadroTexto">
          <a:extLst>
            <a:ext uri="{FF2B5EF4-FFF2-40B4-BE49-F238E27FC236}">
              <a16:creationId xmlns="" xmlns:a16="http://schemas.microsoft.com/office/drawing/2014/main" id="{99519D2A-AF2A-4066-8E82-BD01070DC1E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86" name="3705 CuadroTexto">
          <a:extLst>
            <a:ext uri="{FF2B5EF4-FFF2-40B4-BE49-F238E27FC236}">
              <a16:creationId xmlns="" xmlns:a16="http://schemas.microsoft.com/office/drawing/2014/main" id="{7FA394C4-1E9A-4D38-863B-5FC0E95AEF83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87" name="3706 CuadroTexto">
          <a:extLst>
            <a:ext uri="{FF2B5EF4-FFF2-40B4-BE49-F238E27FC236}">
              <a16:creationId xmlns="" xmlns:a16="http://schemas.microsoft.com/office/drawing/2014/main" id="{8388127C-DE7C-4082-8D05-4258A855442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88" name="3707 CuadroTexto">
          <a:extLst>
            <a:ext uri="{FF2B5EF4-FFF2-40B4-BE49-F238E27FC236}">
              <a16:creationId xmlns="" xmlns:a16="http://schemas.microsoft.com/office/drawing/2014/main" id="{045947F2-ED12-4EB5-9659-BFA0385F60A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89" name="3708 CuadroTexto">
          <a:extLst>
            <a:ext uri="{FF2B5EF4-FFF2-40B4-BE49-F238E27FC236}">
              <a16:creationId xmlns="" xmlns:a16="http://schemas.microsoft.com/office/drawing/2014/main" id="{C4A3B2AE-20DA-4ACF-A984-24D86A2ACA7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90" name="3709 CuadroTexto">
          <a:extLst>
            <a:ext uri="{FF2B5EF4-FFF2-40B4-BE49-F238E27FC236}">
              <a16:creationId xmlns="" xmlns:a16="http://schemas.microsoft.com/office/drawing/2014/main" id="{59C2D14C-3DEF-4813-BFDD-1BAB212F4BA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91" name="3710 CuadroTexto">
          <a:extLst>
            <a:ext uri="{FF2B5EF4-FFF2-40B4-BE49-F238E27FC236}">
              <a16:creationId xmlns="" xmlns:a16="http://schemas.microsoft.com/office/drawing/2014/main" id="{36626C86-AA17-4B9E-B46B-DD9738F510E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92" name="3711 CuadroTexto">
          <a:extLst>
            <a:ext uri="{FF2B5EF4-FFF2-40B4-BE49-F238E27FC236}">
              <a16:creationId xmlns="" xmlns:a16="http://schemas.microsoft.com/office/drawing/2014/main" id="{ACE308FF-76AF-458E-BD66-93429C2CA4C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93" name="3712 CuadroTexto">
          <a:extLst>
            <a:ext uri="{FF2B5EF4-FFF2-40B4-BE49-F238E27FC236}">
              <a16:creationId xmlns="" xmlns:a16="http://schemas.microsoft.com/office/drawing/2014/main" id="{02892375-4C02-4788-BB72-3F9EEDCE836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94" name="3713 CuadroTexto">
          <a:extLst>
            <a:ext uri="{FF2B5EF4-FFF2-40B4-BE49-F238E27FC236}">
              <a16:creationId xmlns="" xmlns:a16="http://schemas.microsoft.com/office/drawing/2014/main" id="{EEA21F3D-B8B4-41AB-9759-BEE47955476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95" name="3714 CuadroTexto">
          <a:extLst>
            <a:ext uri="{FF2B5EF4-FFF2-40B4-BE49-F238E27FC236}">
              <a16:creationId xmlns="" xmlns:a16="http://schemas.microsoft.com/office/drawing/2014/main" id="{31ECBF9C-71C3-4B0D-B66F-3B58D5B2267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96" name="3715 CuadroTexto">
          <a:extLst>
            <a:ext uri="{FF2B5EF4-FFF2-40B4-BE49-F238E27FC236}">
              <a16:creationId xmlns="" xmlns:a16="http://schemas.microsoft.com/office/drawing/2014/main" id="{91A1A303-A6EA-4BB2-BD2A-C9DEB046EB3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97" name="3716 CuadroTexto">
          <a:extLst>
            <a:ext uri="{FF2B5EF4-FFF2-40B4-BE49-F238E27FC236}">
              <a16:creationId xmlns="" xmlns:a16="http://schemas.microsoft.com/office/drawing/2014/main" id="{786651BC-18F2-457F-A69D-D3FBCC53E4A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98" name="3717 CuadroTexto">
          <a:extLst>
            <a:ext uri="{FF2B5EF4-FFF2-40B4-BE49-F238E27FC236}">
              <a16:creationId xmlns="" xmlns:a16="http://schemas.microsoft.com/office/drawing/2014/main" id="{1DBCDE6E-55A3-4AB4-B788-D212A2A2F16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6999" name="3718 CuadroTexto">
          <a:extLst>
            <a:ext uri="{FF2B5EF4-FFF2-40B4-BE49-F238E27FC236}">
              <a16:creationId xmlns="" xmlns:a16="http://schemas.microsoft.com/office/drawing/2014/main" id="{C893959D-95B1-4122-966A-F734EA8E36E0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7000" name="3719 CuadroTexto">
          <a:extLst>
            <a:ext uri="{FF2B5EF4-FFF2-40B4-BE49-F238E27FC236}">
              <a16:creationId xmlns="" xmlns:a16="http://schemas.microsoft.com/office/drawing/2014/main" id="{81E1AC15-53C6-4722-8077-50DDC3FB483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7001" name="3720 CuadroTexto">
          <a:extLst>
            <a:ext uri="{FF2B5EF4-FFF2-40B4-BE49-F238E27FC236}">
              <a16:creationId xmlns="" xmlns:a16="http://schemas.microsoft.com/office/drawing/2014/main" id="{66EBE6E2-88F8-4829-A73C-BD11B275145F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7002" name="3721 CuadroTexto">
          <a:extLst>
            <a:ext uri="{FF2B5EF4-FFF2-40B4-BE49-F238E27FC236}">
              <a16:creationId xmlns="" xmlns:a16="http://schemas.microsoft.com/office/drawing/2014/main" id="{DA04C134-CDB6-4F88-B183-DF3DA18951F6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7003" name="3722 CuadroTexto">
          <a:extLst>
            <a:ext uri="{FF2B5EF4-FFF2-40B4-BE49-F238E27FC236}">
              <a16:creationId xmlns="" xmlns:a16="http://schemas.microsoft.com/office/drawing/2014/main" id="{8ED049D3-A3D7-4B68-85AA-5E9E4C5D2C1C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7004" name="3723 CuadroTexto">
          <a:extLst>
            <a:ext uri="{FF2B5EF4-FFF2-40B4-BE49-F238E27FC236}">
              <a16:creationId xmlns="" xmlns:a16="http://schemas.microsoft.com/office/drawing/2014/main" id="{6F3FC20C-351C-409E-BA54-5CA698D6627E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7005" name="3724 CuadroTexto">
          <a:extLst>
            <a:ext uri="{FF2B5EF4-FFF2-40B4-BE49-F238E27FC236}">
              <a16:creationId xmlns="" xmlns:a16="http://schemas.microsoft.com/office/drawing/2014/main" id="{82EEE83A-13AD-4172-9A43-E8B8AB6E3A5B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7006" name="3725 CuadroTexto">
          <a:extLst>
            <a:ext uri="{FF2B5EF4-FFF2-40B4-BE49-F238E27FC236}">
              <a16:creationId xmlns="" xmlns:a16="http://schemas.microsoft.com/office/drawing/2014/main" id="{0D49C9B9-5901-4466-810A-610B39869CD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7007" name="3726 CuadroTexto">
          <a:extLst>
            <a:ext uri="{FF2B5EF4-FFF2-40B4-BE49-F238E27FC236}">
              <a16:creationId xmlns="" xmlns:a16="http://schemas.microsoft.com/office/drawing/2014/main" id="{AB2FA34A-05F7-4E0B-A94E-96D19220030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7008" name="3727 CuadroTexto">
          <a:extLst>
            <a:ext uri="{FF2B5EF4-FFF2-40B4-BE49-F238E27FC236}">
              <a16:creationId xmlns="" xmlns:a16="http://schemas.microsoft.com/office/drawing/2014/main" id="{36479602-BBA3-49F7-AC65-A108BAC4CDCD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7009" name="3728 CuadroTexto">
          <a:extLst>
            <a:ext uri="{FF2B5EF4-FFF2-40B4-BE49-F238E27FC236}">
              <a16:creationId xmlns="" xmlns:a16="http://schemas.microsoft.com/office/drawing/2014/main" id="{58C3702E-B181-4B7A-9C6E-3305F9A2646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7010" name="3729 CuadroTexto">
          <a:extLst>
            <a:ext uri="{FF2B5EF4-FFF2-40B4-BE49-F238E27FC236}">
              <a16:creationId xmlns="" xmlns:a16="http://schemas.microsoft.com/office/drawing/2014/main" id="{4D39B41C-1484-4CAD-83D3-A1AB3500EC29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7011" name="3730 CuadroTexto">
          <a:extLst>
            <a:ext uri="{FF2B5EF4-FFF2-40B4-BE49-F238E27FC236}">
              <a16:creationId xmlns="" xmlns:a16="http://schemas.microsoft.com/office/drawing/2014/main" id="{0C6C58B0-68C1-4C6D-8080-EDA691A4A4A5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7012" name="3731 CuadroTexto">
          <a:extLst>
            <a:ext uri="{FF2B5EF4-FFF2-40B4-BE49-F238E27FC236}">
              <a16:creationId xmlns="" xmlns:a16="http://schemas.microsoft.com/office/drawing/2014/main" id="{C83AB28A-E7BE-4FCB-8D1A-C922EE1C27F7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7013" name="3732 CuadroTexto">
          <a:extLst>
            <a:ext uri="{FF2B5EF4-FFF2-40B4-BE49-F238E27FC236}">
              <a16:creationId xmlns="" xmlns:a16="http://schemas.microsoft.com/office/drawing/2014/main" id="{8F32F51D-2364-417D-8309-2491B0AE752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7014" name="3733 CuadroTexto">
          <a:extLst>
            <a:ext uri="{FF2B5EF4-FFF2-40B4-BE49-F238E27FC236}">
              <a16:creationId xmlns="" xmlns:a16="http://schemas.microsoft.com/office/drawing/2014/main" id="{D913B5F0-866F-449C-AFF3-E335A95EE771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7015" name="3734 CuadroTexto">
          <a:extLst>
            <a:ext uri="{FF2B5EF4-FFF2-40B4-BE49-F238E27FC236}">
              <a16:creationId xmlns="" xmlns:a16="http://schemas.microsoft.com/office/drawing/2014/main" id="{5621A6CD-CBD4-4DCE-AD96-D261B040F0DA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7016" name="3735 CuadroTexto">
          <a:extLst>
            <a:ext uri="{FF2B5EF4-FFF2-40B4-BE49-F238E27FC236}">
              <a16:creationId xmlns="" xmlns:a16="http://schemas.microsoft.com/office/drawing/2014/main" id="{90698BB6-DCEC-432A-99C5-5C11838532D4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oneCellAnchor>
    <xdr:from>
      <xdr:col>3</xdr:col>
      <xdr:colOff>571500</xdr:colOff>
      <xdr:row>203</xdr:row>
      <xdr:rowOff>0</xdr:rowOff>
    </xdr:from>
    <xdr:ext cx="184731" cy="264560"/>
    <xdr:sp macro="" textlink="">
      <xdr:nvSpPr>
        <xdr:cNvPr id="7017" name="3736 CuadroTexto">
          <a:extLst>
            <a:ext uri="{FF2B5EF4-FFF2-40B4-BE49-F238E27FC236}">
              <a16:creationId xmlns="" xmlns:a16="http://schemas.microsoft.com/office/drawing/2014/main" id="{7D3D9D8B-C80B-410E-A9F2-F27719044018}"/>
            </a:ext>
          </a:extLst>
        </xdr:cNvPr>
        <xdr:cNvSpPr txBox="1"/>
      </xdr:nvSpPr>
      <xdr:spPr>
        <a:xfrm>
          <a:off x="183070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GT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2333625</xdr:colOff>
      <xdr:row>4</xdr:row>
      <xdr:rowOff>28575</xdr:rowOff>
    </xdr:to>
    <xdr:pic>
      <xdr:nvPicPr>
        <xdr:cNvPr id="21962" name="Picture 2">
          <a:extLst>
            <a:ext uri="{FF2B5EF4-FFF2-40B4-BE49-F238E27FC236}">
              <a16:creationId xmlns="" xmlns:a16="http://schemas.microsoft.com/office/drawing/2014/main" id="{00000000-0008-0000-0200-0000CA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2819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1504950</xdr:colOff>
      <xdr:row>2</xdr:row>
      <xdr:rowOff>238125</xdr:rowOff>
    </xdr:to>
    <xdr:pic>
      <xdr:nvPicPr>
        <xdr:cNvPr id="22982" name="Picture 2">
          <a:extLst>
            <a:ext uri="{FF2B5EF4-FFF2-40B4-BE49-F238E27FC236}">
              <a16:creationId xmlns="" xmlns:a16="http://schemas.microsoft.com/office/drawing/2014/main" id="{00000000-0008-0000-0300-0000C6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0"/>
          <a:ext cx="2028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2</xdr:row>
      <xdr:rowOff>0</xdr:rowOff>
    </xdr:from>
    <xdr:to>
      <xdr:col>1</xdr:col>
      <xdr:colOff>3038475</xdr:colOff>
      <xdr:row>6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09575"/>
          <a:ext cx="2571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8"/>
  <sheetViews>
    <sheetView showGridLines="0" tabSelected="1" zoomScale="78" zoomScaleNormal="78" workbookViewId="0">
      <selection activeCell="C21" sqref="C21"/>
    </sheetView>
  </sheetViews>
  <sheetFormatPr baseColWidth="10" defaultColWidth="11.5703125" defaultRowHeight="12.75" x14ac:dyDescent="0.2"/>
  <cols>
    <col min="1" max="1" width="6.5703125" style="6" customWidth="1"/>
    <col min="2" max="2" width="42.5703125" style="7" customWidth="1"/>
    <col min="3" max="3" width="27.85546875" style="8" customWidth="1"/>
    <col min="4" max="4" width="12.42578125" style="8" customWidth="1"/>
    <col min="5" max="16" width="15.140625" style="8" customWidth="1"/>
    <col min="17" max="20" width="15.140625" style="8" hidden="1" customWidth="1"/>
    <col min="21" max="21" width="15.140625" style="8" customWidth="1"/>
    <col min="22" max="22" width="14.42578125" style="8" customWidth="1"/>
    <col min="23" max="23" width="12.140625" style="8" customWidth="1"/>
    <col min="24" max="28" width="11.5703125" style="9" customWidth="1"/>
    <col min="29" max="16384" width="11.5703125" style="9"/>
  </cols>
  <sheetData>
    <row r="1" spans="1:26" ht="19.5" customHeight="1" x14ac:dyDescent="0.2">
      <c r="A1" s="187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</row>
    <row r="2" spans="1:26" ht="12.75" customHeight="1" x14ac:dyDescent="0.2">
      <c r="A2" s="187" t="s">
        <v>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</row>
    <row r="3" spans="1:26" ht="14.25" customHeight="1" x14ac:dyDescent="0.2">
      <c r="A3" s="187" t="s">
        <v>5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</row>
    <row r="4" spans="1:26" ht="14.25" customHeight="1" x14ac:dyDescent="0.2">
      <c r="A4" s="187" t="s">
        <v>291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8"/>
      <c r="Q4" s="188"/>
      <c r="R4" s="188"/>
      <c r="S4" s="188"/>
      <c r="T4" s="188"/>
      <c r="U4" s="188"/>
      <c r="V4" s="188"/>
      <c r="W4" s="188"/>
      <c r="X4" s="10"/>
      <c r="Y4" s="10"/>
      <c r="Z4" s="10"/>
    </row>
    <row r="5" spans="1:26" ht="14.25" customHeight="1" x14ac:dyDescent="0.2">
      <c r="A5" s="187" t="s">
        <v>855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8"/>
      <c r="Q5" s="188"/>
      <c r="R5" s="188"/>
      <c r="S5" s="188"/>
      <c r="T5" s="188"/>
      <c r="U5" s="188"/>
      <c r="V5" s="188"/>
      <c r="W5" s="188"/>
      <c r="X5" s="10"/>
      <c r="Y5" s="10"/>
      <c r="Z5" s="10"/>
    </row>
    <row r="6" spans="1:26" ht="14.25" customHeight="1" x14ac:dyDescent="0.2">
      <c r="A6" s="187" t="s">
        <v>6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8"/>
      <c r="Q6" s="188"/>
      <c r="R6" s="188"/>
      <c r="S6" s="188"/>
      <c r="T6" s="188"/>
      <c r="U6" s="188"/>
      <c r="V6" s="188"/>
      <c r="W6" s="188"/>
      <c r="X6" s="11"/>
      <c r="Y6" s="11"/>
      <c r="Z6" s="11"/>
    </row>
    <row r="7" spans="1:26" ht="13.5" thickBot="1" x14ac:dyDescent="0.25">
      <c r="A7" s="185" t="s">
        <v>1119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6"/>
      <c r="Q7" s="186"/>
      <c r="R7" s="186"/>
      <c r="S7" s="186"/>
      <c r="T7" s="186"/>
      <c r="U7" s="186"/>
      <c r="V7" s="186"/>
      <c r="W7" s="186"/>
    </row>
    <row r="8" spans="1:26" ht="12.95" customHeight="1" x14ac:dyDescent="0.2">
      <c r="A8" s="177" t="s">
        <v>7</v>
      </c>
      <c r="B8" s="181" t="s">
        <v>11</v>
      </c>
      <c r="C8" s="183" t="s">
        <v>12</v>
      </c>
      <c r="D8" s="181" t="s">
        <v>13</v>
      </c>
      <c r="E8" s="181" t="s">
        <v>3</v>
      </c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 t="s">
        <v>22</v>
      </c>
      <c r="R8" s="181"/>
      <c r="S8" s="181"/>
      <c r="T8" s="181"/>
      <c r="U8" s="181"/>
      <c r="V8" s="183" t="s">
        <v>21</v>
      </c>
      <c r="W8" s="179" t="s">
        <v>23</v>
      </c>
    </row>
    <row r="9" spans="1:26" ht="24.75" thickBot="1" x14ac:dyDescent="0.25">
      <c r="A9" s="178"/>
      <c r="B9" s="182"/>
      <c r="C9" s="184"/>
      <c r="D9" s="182"/>
      <c r="E9" s="33" t="s">
        <v>430</v>
      </c>
      <c r="F9" s="33" t="s">
        <v>431</v>
      </c>
      <c r="G9" s="33" t="s">
        <v>14</v>
      </c>
      <c r="H9" s="33" t="s">
        <v>432</v>
      </c>
      <c r="I9" s="33" t="s">
        <v>433</v>
      </c>
      <c r="J9" s="33" t="s">
        <v>15</v>
      </c>
      <c r="K9" s="33" t="s">
        <v>16</v>
      </c>
      <c r="L9" s="33" t="s">
        <v>745</v>
      </c>
      <c r="M9" s="33" t="s">
        <v>17</v>
      </c>
      <c r="N9" s="33" t="s">
        <v>434</v>
      </c>
      <c r="O9" s="33" t="s">
        <v>747</v>
      </c>
      <c r="P9" s="33" t="s">
        <v>8</v>
      </c>
      <c r="Q9" s="33" t="s">
        <v>18</v>
      </c>
      <c r="R9" s="33" t="s">
        <v>725</v>
      </c>
      <c r="S9" s="33" t="s">
        <v>19</v>
      </c>
      <c r="T9" s="33" t="s">
        <v>435</v>
      </c>
      <c r="U9" s="33" t="s">
        <v>20</v>
      </c>
      <c r="V9" s="184"/>
      <c r="W9" s="180"/>
    </row>
    <row r="10" spans="1:26" ht="60.75" customHeight="1" x14ac:dyDescent="0.2">
      <c r="A10" s="130">
        <v>1</v>
      </c>
      <c r="B10" s="55" t="s">
        <v>436</v>
      </c>
      <c r="C10" s="55" t="s">
        <v>437</v>
      </c>
      <c r="D10" s="56">
        <v>2885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5">
        <f>SUM(D10:N10)</f>
        <v>2885</v>
      </c>
      <c r="Q10" s="55">
        <f t="shared" ref="Q10:Q38" si="0">(D10+E10+F10+G10+H10+I10+J10+K10+N10)*3%</f>
        <v>86.55</v>
      </c>
      <c r="R10" s="55">
        <f>(D10+E10+F10+G10+H10+I10+J10+K10+N10)*11%</f>
        <v>317.35000000000002</v>
      </c>
      <c r="S10" s="55" t="s">
        <v>438</v>
      </c>
      <c r="T10" s="55">
        <v>0</v>
      </c>
      <c r="U10" s="23">
        <f>(Q10+R10+T10)</f>
        <v>403.9</v>
      </c>
      <c r="V10" s="23">
        <f t="shared" ref="V10:V71" si="1">P10-U10</f>
        <v>2481.1</v>
      </c>
      <c r="W10" s="24">
        <v>0</v>
      </c>
      <c r="X10" s="128"/>
      <c r="Y10" s="128"/>
      <c r="Z10" s="128"/>
    </row>
    <row r="11" spans="1:26" ht="33.950000000000003" customHeight="1" x14ac:dyDescent="0.2">
      <c r="A11" s="130">
        <v>2</v>
      </c>
      <c r="B11" s="21" t="s">
        <v>439</v>
      </c>
      <c r="C11" s="58" t="s">
        <v>990</v>
      </c>
      <c r="D11" s="59">
        <v>1074</v>
      </c>
      <c r="E11" s="60">
        <v>1000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600</v>
      </c>
      <c r="M11" s="61">
        <v>250</v>
      </c>
      <c r="N11" s="61">
        <v>0</v>
      </c>
      <c r="O11" s="61">
        <v>0</v>
      </c>
      <c r="P11" s="55">
        <f t="shared" ref="P11:P73" si="2">SUM(D11:N11)</f>
        <v>2924</v>
      </c>
      <c r="Q11" s="58">
        <f>(D11+E11+F11+G11+H11+I11+J11+K11+N11+L11)*3%</f>
        <v>80.22</v>
      </c>
      <c r="R11" s="58">
        <f>(D11+E11+F11+G11+H11+I11+J11+K11+N11+L11)*11%</f>
        <v>294.14</v>
      </c>
      <c r="S11" s="58">
        <v>0</v>
      </c>
      <c r="T11" s="55">
        <v>0</v>
      </c>
      <c r="U11" s="5">
        <f t="shared" ref="U11:U71" si="3">(Q11+R11+T11)</f>
        <v>374.36</v>
      </c>
      <c r="V11" s="5">
        <f t="shared" si="1"/>
        <v>2549.64</v>
      </c>
      <c r="W11" s="24">
        <v>0</v>
      </c>
      <c r="X11" s="128"/>
      <c r="Y11" s="128"/>
      <c r="Z11" s="128"/>
    </row>
    <row r="12" spans="1:26" ht="33.950000000000003" customHeight="1" x14ac:dyDescent="0.2">
      <c r="A12" s="130">
        <v>3</v>
      </c>
      <c r="B12" s="62" t="s">
        <v>441</v>
      </c>
      <c r="C12" s="62" t="s">
        <v>442</v>
      </c>
      <c r="D12" s="61">
        <v>1350</v>
      </c>
      <c r="E12" s="61">
        <v>2000</v>
      </c>
      <c r="F12" s="61">
        <v>0</v>
      </c>
      <c r="G12" s="61">
        <v>0</v>
      </c>
      <c r="H12" s="61">
        <v>1600</v>
      </c>
      <c r="I12" s="61">
        <v>2900</v>
      </c>
      <c r="J12" s="61">
        <v>0</v>
      </c>
      <c r="K12" s="61">
        <v>50</v>
      </c>
      <c r="L12" s="61">
        <v>0</v>
      </c>
      <c r="M12" s="61">
        <v>250</v>
      </c>
      <c r="N12" s="61">
        <v>0</v>
      </c>
      <c r="O12" s="61">
        <v>0</v>
      </c>
      <c r="P12" s="55">
        <f t="shared" si="2"/>
        <v>8150</v>
      </c>
      <c r="Q12" s="58">
        <f t="shared" si="0"/>
        <v>237</v>
      </c>
      <c r="R12" s="58">
        <f>(D12+E12+F12+G12+H12+I12+J12+K12+N12)*13%</f>
        <v>1027</v>
      </c>
      <c r="S12" s="58">
        <v>145.13</v>
      </c>
      <c r="T12" s="55">
        <v>106.18</v>
      </c>
      <c r="U12" s="5">
        <f t="shared" si="3"/>
        <v>1370.18</v>
      </c>
      <c r="V12" s="5">
        <f t="shared" si="1"/>
        <v>6779.82</v>
      </c>
      <c r="W12" s="24">
        <v>0</v>
      </c>
      <c r="X12" s="128"/>
      <c r="Y12" s="128"/>
      <c r="Z12" s="128"/>
    </row>
    <row r="13" spans="1:26" ht="33.950000000000003" customHeight="1" x14ac:dyDescent="0.2">
      <c r="A13" s="130">
        <v>4</v>
      </c>
      <c r="B13" s="58" t="s">
        <v>443</v>
      </c>
      <c r="C13" s="62" t="s">
        <v>442</v>
      </c>
      <c r="D13" s="63">
        <v>1350</v>
      </c>
      <c r="E13" s="61">
        <v>2000</v>
      </c>
      <c r="F13" s="61">
        <v>0</v>
      </c>
      <c r="G13" s="61">
        <v>0</v>
      </c>
      <c r="H13" s="61">
        <v>0</v>
      </c>
      <c r="I13" s="61">
        <v>4500</v>
      </c>
      <c r="J13" s="61">
        <v>0</v>
      </c>
      <c r="K13" s="61">
        <v>0</v>
      </c>
      <c r="L13" s="61">
        <v>0</v>
      </c>
      <c r="M13" s="61">
        <v>250</v>
      </c>
      <c r="N13" s="61">
        <v>0</v>
      </c>
      <c r="O13" s="61">
        <v>0</v>
      </c>
      <c r="P13" s="55">
        <f t="shared" si="2"/>
        <v>8100</v>
      </c>
      <c r="Q13" s="58">
        <f t="shared" si="0"/>
        <v>235.5</v>
      </c>
      <c r="R13" s="58">
        <f>(D13+E13+F13+G13+H13+I13+J13+K13+N13)*13%</f>
        <v>1020.5</v>
      </c>
      <c r="S13" s="58">
        <v>143.03</v>
      </c>
      <c r="T13" s="55">
        <v>0</v>
      </c>
      <c r="U13" s="5">
        <f t="shared" si="3"/>
        <v>1256</v>
      </c>
      <c r="V13" s="5">
        <f t="shared" si="1"/>
        <v>6844</v>
      </c>
      <c r="W13" s="24">
        <v>0</v>
      </c>
      <c r="X13" s="128"/>
      <c r="Y13" s="128"/>
      <c r="Z13" s="128"/>
    </row>
    <row r="14" spans="1:26" ht="33.950000000000003" customHeight="1" x14ac:dyDescent="0.2">
      <c r="A14" s="130">
        <v>5</v>
      </c>
      <c r="B14" s="62" t="s">
        <v>444</v>
      </c>
      <c r="C14" s="62" t="s">
        <v>442</v>
      </c>
      <c r="D14" s="61">
        <v>1350</v>
      </c>
      <c r="E14" s="61">
        <v>2000</v>
      </c>
      <c r="F14" s="61">
        <v>0</v>
      </c>
      <c r="G14" s="61">
        <v>0</v>
      </c>
      <c r="H14" s="61">
        <v>1600</v>
      </c>
      <c r="I14" s="61">
        <v>2900</v>
      </c>
      <c r="J14" s="61">
        <v>0</v>
      </c>
      <c r="K14" s="61">
        <v>0</v>
      </c>
      <c r="L14" s="61">
        <v>0</v>
      </c>
      <c r="M14" s="61">
        <v>250</v>
      </c>
      <c r="N14" s="61">
        <v>0</v>
      </c>
      <c r="O14" s="61">
        <v>0</v>
      </c>
      <c r="P14" s="55">
        <f t="shared" si="2"/>
        <v>8100</v>
      </c>
      <c r="Q14" s="58">
        <f t="shared" si="0"/>
        <v>235.5</v>
      </c>
      <c r="R14" s="58">
        <f>(D14+E14+F14+G14+H14+I14+J14+K14+N14)*13%</f>
        <v>1020.5</v>
      </c>
      <c r="S14" s="58">
        <v>143.03</v>
      </c>
      <c r="T14" s="55">
        <v>0</v>
      </c>
      <c r="U14" s="5">
        <f t="shared" si="3"/>
        <v>1256</v>
      </c>
      <c r="V14" s="5">
        <f t="shared" si="1"/>
        <v>6844</v>
      </c>
      <c r="W14" s="24">
        <f>1050</f>
        <v>1050</v>
      </c>
      <c r="X14" s="128"/>
      <c r="Y14" s="128"/>
      <c r="Z14" s="128"/>
    </row>
    <row r="15" spans="1:26" ht="33.950000000000003" customHeight="1" x14ac:dyDescent="0.2">
      <c r="A15" s="130">
        <v>6</v>
      </c>
      <c r="B15" s="58" t="s">
        <v>445</v>
      </c>
      <c r="C15" s="58" t="s">
        <v>970</v>
      </c>
      <c r="D15" s="63">
        <v>1634</v>
      </c>
      <c r="E15" s="61">
        <v>2400</v>
      </c>
      <c r="F15" s="61">
        <v>0</v>
      </c>
      <c r="G15" s="61">
        <v>0</v>
      </c>
      <c r="H15" s="61">
        <v>2200</v>
      </c>
      <c r="I15" s="61">
        <v>3200</v>
      </c>
      <c r="J15" s="61">
        <v>0</v>
      </c>
      <c r="K15" s="61">
        <v>75</v>
      </c>
      <c r="L15" s="61">
        <v>0</v>
      </c>
      <c r="M15" s="61">
        <v>250</v>
      </c>
      <c r="N15" s="61">
        <v>0</v>
      </c>
      <c r="O15" s="61">
        <v>0</v>
      </c>
      <c r="P15" s="55">
        <f t="shared" si="2"/>
        <v>9759</v>
      </c>
      <c r="Q15" s="58">
        <f t="shared" si="0"/>
        <v>285.27</v>
      </c>
      <c r="R15" s="58">
        <f>(D15+E15+F15+G15+H15+I15+J15+K15+N15)*14%</f>
        <v>1331.26</v>
      </c>
      <c r="S15" s="58">
        <v>207.96</v>
      </c>
      <c r="T15" s="55">
        <v>0</v>
      </c>
      <c r="U15" s="5">
        <f t="shared" si="3"/>
        <v>1616.53</v>
      </c>
      <c r="V15" s="5">
        <f t="shared" si="1"/>
        <v>8142.47</v>
      </c>
      <c r="W15" s="24">
        <v>0</v>
      </c>
      <c r="X15" s="128"/>
      <c r="Y15" s="128"/>
      <c r="Z15" s="128"/>
    </row>
    <row r="16" spans="1:26" ht="33.950000000000003" customHeight="1" x14ac:dyDescent="0.2">
      <c r="A16" s="130">
        <v>7</v>
      </c>
      <c r="B16" s="58" t="s">
        <v>446</v>
      </c>
      <c r="C16" s="58" t="s">
        <v>734</v>
      </c>
      <c r="D16" s="63">
        <v>1476</v>
      </c>
      <c r="E16" s="61">
        <v>2000</v>
      </c>
      <c r="F16" s="61">
        <v>0</v>
      </c>
      <c r="G16" s="61">
        <v>0</v>
      </c>
      <c r="H16" s="61">
        <v>1900</v>
      </c>
      <c r="I16" s="61">
        <v>2600</v>
      </c>
      <c r="J16" s="61">
        <v>0</v>
      </c>
      <c r="K16" s="61">
        <v>50</v>
      </c>
      <c r="L16" s="61">
        <v>0</v>
      </c>
      <c r="M16" s="61">
        <v>250</v>
      </c>
      <c r="N16" s="61">
        <v>0</v>
      </c>
      <c r="O16" s="61">
        <v>0</v>
      </c>
      <c r="P16" s="55">
        <f t="shared" si="2"/>
        <v>8276</v>
      </c>
      <c r="Q16" s="58">
        <f t="shared" si="0"/>
        <v>240.78</v>
      </c>
      <c r="R16" s="58">
        <f>(D16+E16+F16+G16+H16+I16+J16+K16+N16)*14%</f>
        <v>1123.6400000000001</v>
      </c>
      <c r="S16" s="58">
        <v>146.41</v>
      </c>
      <c r="T16" s="55">
        <v>0</v>
      </c>
      <c r="U16" s="5">
        <f t="shared" si="3"/>
        <v>1364.42</v>
      </c>
      <c r="V16" s="5">
        <f t="shared" si="1"/>
        <v>6911.58</v>
      </c>
      <c r="W16" s="24">
        <f>640</f>
        <v>640</v>
      </c>
      <c r="X16" s="128"/>
      <c r="Y16" s="128"/>
      <c r="Z16" s="128"/>
    </row>
    <row r="17" spans="1:26" ht="33.950000000000003" customHeight="1" x14ac:dyDescent="0.2">
      <c r="A17" s="130">
        <v>8</v>
      </c>
      <c r="B17" s="64" t="s">
        <v>811</v>
      </c>
      <c r="C17" s="65" t="s">
        <v>485</v>
      </c>
      <c r="D17" s="66">
        <v>1223</v>
      </c>
      <c r="E17" s="61">
        <v>0</v>
      </c>
      <c r="F17" s="61">
        <v>0</v>
      </c>
      <c r="G17" s="61">
        <v>0</v>
      </c>
      <c r="H17" s="61">
        <v>1300</v>
      </c>
      <c r="I17" s="61">
        <v>3200</v>
      </c>
      <c r="J17" s="61">
        <v>0</v>
      </c>
      <c r="K17" s="61">
        <v>0</v>
      </c>
      <c r="L17" s="61">
        <v>0</v>
      </c>
      <c r="M17" s="61">
        <v>250</v>
      </c>
      <c r="N17" s="61">
        <v>0</v>
      </c>
      <c r="O17" s="61">
        <v>0</v>
      </c>
      <c r="P17" s="55">
        <f t="shared" si="2"/>
        <v>5973</v>
      </c>
      <c r="Q17" s="58">
        <f t="shared" si="0"/>
        <v>171.69</v>
      </c>
      <c r="R17" s="58">
        <f>(D17+E17+F17+G17+H17+I17+J17+K17+N17)*12%</f>
        <v>686.76</v>
      </c>
      <c r="S17" s="58">
        <v>0</v>
      </c>
      <c r="T17" s="55">
        <v>0</v>
      </c>
      <c r="U17" s="5">
        <f t="shared" si="3"/>
        <v>858.45</v>
      </c>
      <c r="V17" s="5">
        <f t="shared" si="1"/>
        <v>5114.55</v>
      </c>
      <c r="W17" s="24">
        <v>0</v>
      </c>
      <c r="X17" s="128"/>
      <c r="Y17" s="128"/>
      <c r="Z17" s="128"/>
    </row>
    <row r="18" spans="1:26" ht="33.950000000000003" customHeight="1" x14ac:dyDescent="0.2">
      <c r="A18" s="130">
        <v>9</v>
      </c>
      <c r="B18" s="65" t="s">
        <v>742</v>
      </c>
      <c r="C18" s="65" t="s">
        <v>442</v>
      </c>
      <c r="D18" s="63">
        <v>1350</v>
      </c>
      <c r="E18" s="61">
        <v>2000</v>
      </c>
      <c r="F18" s="61">
        <v>0</v>
      </c>
      <c r="G18" s="61">
        <v>0</v>
      </c>
      <c r="H18" s="61">
        <v>0</v>
      </c>
      <c r="I18" s="61">
        <v>4500</v>
      </c>
      <c r="J18" s="61">
        <v>0</v>
      </c>
      <c r="K18" s="61">
        <v>0</v>
      </c>
      <c r="L18" s="61">
        <v>0</v>
      </c>
      <c r="M18" s="61">
        <v>250</v>
      </c>
      <c r="N18" s="61">
        <v>0</v>
      </c>
      <c r="O18" s="61">
        <v>0</v>
      </c>
      <c r="P18" s="55">
        <f t="shared" si="2"/>
        <v>8100</v>
      </c>
      <c r="Q18" s="58">
        <f t="shared" si="0"/>
        <v>235.5</v>
      </c>
      <c r="R18" s="58">
        <f>(D18+E18+F18+G18+H18+I18+J18+K18+N18)*14%</f>
        <v>1099</v>
      </c>
      <c r="S18" s="58">
        <v>61.96</v>
      </c>
      <c r="T18" s="55">
        <v>0</v>
      </c>
      <c r="U18" s="5">
        <f t="shared" si="3"/>
        <v>1334.5</v>
      </c>
      <c r="V18" s="5">
        <f t="shared" si="1"/>
        <v>6765.5</v>
      </c>
      <c r="W18" s="24">
        <v>0</v>
      </c>
      <c r="X18" s="128"/>
      <c r="Y18" s="128"/>
      <c r="Z18" s="128"/>
    </row>
    <row r="19" spans="1:26" ht="45.75" customHeight="1" x14ac:dyDescent="0.2">
      <c r="A19" s="130">
        <v>10</v>
      </c>
      <c r="B19" s="58" t="s">
        <v>448</v>
      </c>
      <c r="C19" s="58" t="s">
        <v>437</v>
      </c>
      <c r="D19" s="63">
        <v>2885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55">
        <f t="shared" si="2"/>
        <v>2885</v>
      </c>
      <c r="Q19" s="58">
        <f t="shared" si="0"/>
        <v>86.55</v>
      </c>
      <c r="R19" s="58">
        <f>(D19+E19+F19+G19+H19+I19+J19+K19+N19)*11%</f>
        <v>317.35000000000002</v>
      </c>
      <c r="S19" s="58" t="s">
        <v>438</v>
      </c>
      <c r="T19" s="55">
        <v>0</v>
      </c>
      <c r="U19" s="5">
        <f t="shared" si="3"/>
        <v>403.9</v>
      </c>
      <c r="V19" s="5">
        <f t="shared" si="1"/>
        <v>2481.1</v>
      </c>
      <c r="W19" s="24">
        <v>0</v>
      </c>
      <c r="X19" s="128"/>
      <c r="Y19" s="128"/>
      <c r="Z19" s="128"/>
    </row>
    <row r="20" spans="1:26" ht="33.950000000000003" customHeight="1" x14ac:dyDescent="0.2">
      <c r="A20" s="130">
        <v>11</v>
      </c>
      <c r="B20" s="58" t="s">
        <v>449</v>
      </c>
      <c r="C20" s="58" t="s">
        <v>970</v>
      </c>
      <c r="D20" s="63">
        <v>1634</v>
      </c>
      <c r="E20" s="61">
        <v>2400</v>
      </c>
      <c r="F20" s="61">
        <v>0</v>
      </c>
      <c r="G20" s="61">
        <v>0</v>
      </c>
      <c r="H20" s="61">
        <v>3000</v>
      </c>
      <c r="I20" s="61">
        <v>2400</v>
      </c>
      <c r="J20" s="61">
        <v>0</v>
      </c>
      <c r="K20" s="61">
        <v>75</v>
      </c>
      <c r="L20" s="61">
        <v>0</v>
      </c>
      <c r="M20" s="61">
        <v>250</v>
      </c>
      <c r="N20" s="61">
        <v>0</v>
      </c>
      <c r="O20" s="61">
        <v>0</v>
      </c>
      <c r="P20" s="55">
        <f t="shared" si="2"/>
        <v>9759</v>
      </c>
      <c r="Q20" s="58">
        <f t="shared" si="0"/>
        <v>285.27</v>
      </c>
      <c r="R20" s="58">
        <f>(D20+E20+F20+G20+H20+I20+J20+K20+N20)*11%</f>
        <v>1045.99</v>
      </c>
      <c r="S20" s="58">
        <v>207.96</v>
      </c>
      <c r="T20" s="55">
        <v>0</v>
      </c>
      <c r="U20" s="5">
        <f t="shared" si="3"/>
        <v>1331.26</v>
      </c>
      <c r="V20" s="5">
        <f t="shared" si="1"/>
        <v>8427.74</v>
      </c>
      <c r="W20" s="24">
        <v>0</v>
      </c>
      <c r="X20" s="128"/>
      <c r="Y20" s="128"/>
      <c r="Z20" s="128"/>
    </row>
    <row r="21" spans="1:26" ht="33.950000000000003" customHeight="1" x14ac:dyDescent="0.2">
      <c r="A21" s="130">
        <v>12</v>
      </c>
      <c r="B21" s="58" t="s">
        <v>450</v>
      </c>
      <c r="C21" s="58" t="s">
        <v>970</v>
      </c>
      <c r="D21" s="63">
        <v>1634</v>
      </c>
      <c r="E21" s="61">
        <v>2400</v>
      </c>
      <c r="F21" s="61">
        <v>0</v>
      </c>
      <c r="G21" s="61">
        <v>0</v>
      </c>
      <c r="H21" s="61">
        <v>0</v>
      </c>
      <c r="I21" s="61">
        <v>5400</v>
      </c>
      <c r="J21" s="61">
        <v>0</v>
      </c>
      <c r="K21" s="61">
        <v>75</v>
      </c>
      <c r="L21" s="61">
        <v>0</v>
      </c>
      <c r="M21" s="61">
        <v>250</v>
      </c>
      <c r="N21" s="61">
        <v>0</v>
      </c>
      <c r="O21" s="61">
        <v>0</v>
      </c>
      <c r="P21" s="55">
        <f t="shared" si="2"/>
        <v>9759</v>
      </c>
      <c r="Q21" s="58">
        <f t="shared" si="0"/>
        <v>285.27</v>
      </c>
      <c r="R21" s="58">
        <f>(D21+E21+F21+G21+H21+I21+J21+K21+N21)*14%</f>
        <v>1331.26</v>
      </c>
      <c r="S21" s="58">
        <v>206.92</v>
      </c>
      <c r="T21" s="55">
        <v>0</v>
      </c>
      <c r="U21" s="5">
        <f t="shared" si="3"/>
        <v>1616.53</v>
      </c>
      <c r="V21" s="5">
        <f t="shared" si="1"/>
        <v>8142.47</v>
      </c>
      <c r="W21" s="24">
        <v>0</v>
      </c>
      <c r="X21" s="128"/>
      <c r="Y21" s="128"/>
      <c r="Z21" s="128"/>
    </row>
    <row r="22" spans="1:26" ht="33.950000000000003" customHeight="1" x14ac:dyDescent="0.2">
      <c r="A22" s="130">
        <v>13</v>
      </c>
      <c r="B22" s="58" t="s">
        <v>451</v>
      </c>
      <c r="C22" s="58" t="s">
        <v>728</v>
      </c>
      <c r="D22" s="63">
        <v>1634</v>
      </c>
      <c r="E22" s="61">
        <v>2000</v>
      </c>
      <c r="F22" s="61">
        <v>0</v>
      </c>
      <c r="G22" s="61">
        <v>0</v>
      </c>
      <c r="H22" s="61">
        <v>0</v>
      </c>
      <c r="I22" s="61">
        <v>5400</v>
      </c>
      <c r="J22" s="61">
        <v>0</v>
      </c>
      <c r="K22" s="61">
        <v>0</v>
      </c>
      <c r="L22" s="61">
        <v>0</v>
      </c>
      <c r="M22" s="61">
        <v>250</v>
      </c>
      <c r="N22" s="61">
        <v>0</v>
      </c>
      <c r="O22" s="61">
        <v>0</v>
      </c>
      <c r="P22" s="55">
        <f t="shared" si="2"/>
        <v>9284</v>
      </c>
      <c r="Q22" s="58">
        <f t="shared" si="0"/>
        <v>271.02</v>
      </c>
      <c r="R22" s="58">
        <f>(D22+E22+F22+G22+H22+I22+J22+K22+N22)*14%</f>
        <v>1264.76</v>
      </c>
      <c r="S22" s="58">
        <v>188.24</v>
      </c>
      <c r="T22" s="55">
        <v>121.42</v>
      </c>
      <c r="U22" s="5">
        <f t="shared" si="3"/>
        <v>1657.2</v>
      </c>
      <c r="V22" s="5">
        <f t="shared" si="1"/>
        <v>7626.8</v>
      </c>
      <c r="W22" s="24">
        <v>0</v>
      </c>
      <c r="X22" s="128"/>
      <c r="Y22" s="128"/>
      <c r="Z22" s="128"/>
    </row>
    <row r="23" spans="1:26" ht="33.950000000000003" customHeight="1" x14ac:dyDescent="0.2">
      <c r="A23" s="130">
        <v>14</v>
      </c>
      <c r="B23" s="62" t="s">
        <v>453</v>
      </c>
      <c r="C23" s="58" t="s">
        <v>734</v>
      </c>
      <c r="D23" s="61">
        <v>1476</v>
      </c>
      <c r="E23" s="61">
        <v>2000</v>
      </c>
      <c r="F23" s="61">
        <v>0</v>
      </c>
      <c r="G23" s="61">
        <v>0</v>
      </c>
      <c r="H23" s="61">
        <v>1900</v>
      </c>
      <c r="I23" s="61">
        <v>2600</v>
      </c>
      <c r="J23" s="61">
        <v>0</v>
      </c>
      <c r="K23" s="61">
        <v>0</v>
      </c>
      <c r="L23" s="61">
        <v>0</v>
      </c>
      <c r="M23" s="61">
        <v>250</v>
      </c>
      <c r="N23" s="61">
        <v>0</v>
      </c>
      <c r="O23" s="61">
        <v>0</v>
      </c>
      <c r="P23" s="55">
        <f t="shared" si="2"/>
        <v>8226</v>
      </c>
      <c r="Q23" s="58">
        <f t="shared" si="0"/>
        <v>239.28</v>
      </c>
      <c r="R23" s="58">
        <f>(D23+E23+F23+G23+H23+I23+J23+K23+N23)*14%</f>
        <v>1116.6400000000001</v>
      </c>
      <c r="S23" s="58">
        <v>148.33000000000001</v>
      </c>
      <c r="T23" s="55">
        <v>0</v>
      </c>
      <c r="U23" s="5">
        <f t="shared" si="3"/>
        <v>1355.92</v>
      </c>
      <c r="V23" s="5">
        <f t="shared" si="1"/>
        <v>6870.08</v>
      </c>
      <c r="W23" s="24">
        <v>0</v>
      </c>
      <c r="X23" s="128"/>
      <c r="Y23" s="128"/>
      <c r="Z23" s="128"/>
    </row>
    <row r="24" spans="1:26" ht="33.950000000000003" customHeight="1" x14ac:dyDescent="0.2">
      <c r="A24" s="130">
        <v>15</v>
      </c>
      <c r="B24" s="62" t="s">
        <v>454</v>
      </c>
      <c r="C24" s="62" t="s">
        <v>734</v>
      </c>
      <c r="D24" s="61">
        <v>1476</v>
      </c>
      <c r="E24" s="61">
        <v>2000</v>
      </c>
      <c r="F24" s="61">
        <v>0</v>
      </c>
      <c r="G24" s="61">
        <v>0</v>
      </c>
      <c r="H24" s="61">
        <v>1900</v>
      </c>
      <c r="I24" s="61">
        <v>2600</v>
      </c>
      <c r="J24" s="61">
        <v>0</v>
      </c>
      <c r="K24" s="61">
        <v>35</v>
      </c>
      <c r="L24" s="61">
        <v>0</v>
      </c>
      <c r="M24" s="61">
        <v>250</v>
      </c>
      <c r="N24" s="61">
        <v>0</v>
      </c>
      <c r="O24" s="61">
        <v>0</v>
      </c>
      <c r="P24" s="55">
        <f t="shared" si="2"/>
        <v>8261</v>
      </c>
      <c r="Q24" s="58">
        <f t="shared" si="0"/>
        <v>240.33</v>
      </c>
      <c r="R24" s="58">
        <f>(D24+E24+F24+G24+H24+I24+J24+K24+N24)*14%</f>
        <v>1121.54</v>
      </c>
      <c r="S24" s="58">
        <v>145.79</v>
      </c>
      <c r="T24" s="55">
        <v>0</v>
      </c>
      <c r="U24" s="5">
        <f t="shared" si="3"/>
        <v>1361.87</v>
      </c>
      <c r="V24" s="5">
        <f t="shared" si="1"/>
        <v>6899.13</v>
      </c>
      <c r="W24" s="24">
        <v>0</v>
      </c>
      <c r="X24" s="128"/>
      <c r="Y24" s="128"/>
      <c r="Z24" s="128"/>
    </row>
    <row r="25" spans="1:26" ht="51" customHeight="1" x14ac:dyDescent="0.2">
      <c r="A25" s="130">
        <v>16</v>
      </c>
      <c r="B25" s="58" t="s">
        <v>455</v>
      </c>
      <c r="C25" s="58" t="s">
        <v>966</v>
      </c>
      <c r="D25" s="63">
        <v>1634</v>
      </c>
      <c r="E25" s="61">
        <v>2400</v>
      </c>
      <c r="F25" s="61">
        <v>0</v>
      </c>
      <c r="G25" s="61">
        <v>0</v>
      </c>
      <c r="H25" s="61">
        <v>2200</v>
      </c>
      <c r="I25" s="61">
        <v>3200</v>
      </c>
      <c r="J25" s="61">
        <v>0</v>
      </c>
      <c r="K25" s="61">
        <v>75</v>
      </c>
      <c r="L25" s="61">
        <v>0</v>
      </c>
      <c r="M25" s="61">
        <v>250</v>
      </c>
      <c r="N25" s="61">
        <v>0</v>
      </c>
      <c r="O25" s="61">
        <v>0</v>
      </c>
      <c r="P25" s="55">
        <f t="shared" si="2"/>
        <v>9759</v>
      </c>
      <c r="Q25" s="58">
        <f t="shared" si="0"/>
        <v>285.27</v>
      </c>
      <c r="R25" s="58">
        <f>(D25+E25+F25+G25+H25+I25+J25+K25+N25)*14%</f>
        <v>1331.26</v>
      </c>
      <c r="S25" s="58">
        <v>207.96</v>
      </c>
      <c r="T25" s="55">
        <v>0</v>
      </c>
      <c r="U25" s="5">
        <f t="shared" si="3"/>
        <v>1616.53</v>
      </c>
      <c r="V25" s="5">
        <f t="shared" si="1"/>
        <v>8142.47</v>
      </c>
      <c r="W25" s="24">
        <f>1687</f>
        <v>1687</v>
      </c>
      <c r="X25" s="128"/>
      <c r="Y25" s="128"/>
      <c r="Z25" s="128"/>
    </row>
    <row r="26" spans="1:26" ht="33.950000000000003" customHeight="1" x14ac:dyDescent="0.2">
      <c r="A26" s="130">
        <v>17</v>
      </c>
      <c r="B26" s="58" t="s">
        <v>456</v>
      </c>
      <c r="C26" s="58" t="s">
        <v>457</v>
      </c>
      <c r="D26" s="63">
        <v>1105</v>
      </c>
      <c r="E26" s="61">
        <v>671</v>
      </c>
      <c r="F26" s="61">
        <v>0</v>
      </c>
      <c r="G26" s="61">
        <v>1000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250</v>
      </c>
      <c r="N26" s="61">
        <v>0</v>
      </c>
      <c r="O26" s="61">
        <v>0</v>
      </c>
      <c r="P26" s="55">
        <f t="shared" si="2"/>
        <v>3026</v>
      </c>
      <c r="Q26" s="58">
        <f t="shared" si="0"/>
        <v>83.28</v>
      </c>
      <c r="R26" s="58">
        <f>(D26+E26+F26+G26+H26+I26+J26+K26+N26)*11%</f>
        <v>305.36</v>
      </c>
      <c r="S26" s="58">
        <v>0</v>
      </c>
      <c r="T26" s="55">
        <v>0</v>
      </c>
      <c r="U26" s="5">
        <f t="shared" si="3"/>
        <v>388.64</v>
      </c>
      <c r="V26" s="5">
        <f t="shared" si="1"/>
        <v>2637.36</v>
      </c>
      <c r="W26" s="24">
        <v>0</v>
      </c>
      <c r="X26" s="128"/>
      <c r="Y26" s="128"/>
      <c r="Z26" s="128"/>
    </row>
    <row r="27" spans="1:26" ht="33.950000000000003" customHeight="1" x14ac:dyDescent="0.2">
      <c r="A27" s="130">
        <v>18</v>
      </c>
      <c r="B27" s="58" t="s">
        <v>458</v>
      </c>
      <c r="C27" s="58" t="s">
        <v>967</v>
      </c>
      <c r="D27" s="63">
        <v>1476</v>
      </c>
      <c r="E27" s="61">
        <v>2000</v>
      </c>
      <c r="F27" s="61">
        <v>0</v>
      </c>
      <c r="G27" s="61">
        <v>1900</v>
      </c>
      <c r="H27" s="61">
        <v>0</v>
      </c>
      <c r="I27" s="61">
        <v>2600</v>
      </c>
      <c r="J27" s="61">
        <v>0</v>
      </c>
      <c r="K27" s="61">
        <v>50</v>
      </c>
      <c r="L27" s="61">
        <v>0</v>
      </c>
      <c r="M27" s="61">
        <v>250</v>
      </c>
      <c r="N27" s="61">
        <v>0</v>
      </c>
      <c r="O27" s="61">
        <v>0</v>
      </c>
      <c r="P27" s="55">
        <f t="shared" si="2"/>
        <v>8276</v>
      </c>
      <c r="Q27" s="58">
        <f t="shared" si="0"/>
        <v>240.78</v>
      </c>
      <c r="R27" s="58">
        <f>(D27+E27+F27+G27+H27+I27+J27+K27+N27)*14%</f>
        <v>1123.6400000000001</v>
      </c>
      <c r="S27" s="58">
        <v>146.41</v>
      </c>
      <c r="T27" s="55">
        <v>0</v>
      </c>
      <c r="U27" s="5">
        <f t="shared" si="3"/>
        <v>1364.42</v>
      </c>
      <c r="V27" s="5">
        <f t="shared" si="1"/>
        <v>6911.58</v>
      </c>
      <c r="W27" s="24">
        <f>1008</f>
        <v>1008</v>
      </c>
      <c r="X27" s="128"/>
      <c r="Y27" s="128"/>
      <c r="Z27" s="128"/>
    </row>
    <row r="28" spans="1:26" ht="33.950000000000003" customHeight="1" x14ac:dyDescent="0.2">
      <c r="A28" s="130">
        <v>19</v>
      </c>
      <c r="B28" s="58" t="s">
        <v>459</v>
      </c>
      <c r="C28" s="58" t="s">
        <v>460</v>
      </c>
      <c r="D28" s="63">
        <f>485*6</f>
        <v>2910</v>
      </c>
      <c r="E28" s="61">
        <v>0</v>
      </c>
      <c r="F28" s="61">
        <f>606.25*6</f>
        <v>3637.5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55">
        <f t="shared" si="2"/>
        <v>6547.5</v>
      </c>
      <c r="Q28" s="58">
        <f t="shared" si="0"/>
        <v>196.43</v>
      </c>
      <c r="R28" s="58">
        <f>(D28+E28+F28+G28+H28+I28+J28+K28+N28)*11%</f>
        <v>720.23</v>
      </c>
      <c r="S28" s="58">
        <v>48.18</v>
      </c>
      <c r="T28" s="55">
        <v>0</v>
      </c>
      <c r="U28" s="5">
        <f t="shared" si="3"/>
        <v>916.66</v>
      </c>
      <c r="V28" s="5">
        <f t="shared" si="1"/>
        <v>5630.84</v>
      </c>
      <c r="W28" s="24">
        <v>0</v>
      </c>
      <c r="X28" s="128"/>
      <c r="Y28" s="128"/>
      <c r="Z28" s="128"/>
    </row>
    <row r="29" spans="1:26" ht="47.25" customHeight="1" x14ac:dyDescent="0.2">
      <c r="A29" s="130">
        <v>20</v>
      </c>
      <c r="B29" s="58" t="s">
        <v>461</v>
      </c>
      <c r="C29" s="58" t="s">
        <v>558</v>
      </c>
      <c r="D29" s="63">
        <f>485*3</f>
        <v>1455</v>
      </c>
      <c r="E29" s="61">
        <v>0</v>
      </c>
      <c r="F29" s="61">
        <f>363.75*3</f>
        <v>1091.25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55">
        <f t="shared" si="2"/>
        <v>2546.25</v>
      </c>
      <c r="Q29" s="58">
        <f t="shared" si="0"/>
        <v>76.39</v>
      </c>
      <c r="R29" s="58">
        <f>(D29+E29+F29+G29+H29+I29+J29+K29+N29)*11%</f>
        <v>280.08999999999997</v>
      </c>
      <c r="S29" s="58">
        <v>0</v>
      </c>
      <c r="T29" s="55">
        <v>0</v>
      </c>
      <c r="U29" s="5">
        <f t="shared" si="3"/>
        <v>356.48</v>
      </c>
      <c r="V29" s="5">
        <f t="shared" si="1"/>
        <v>2189.77</v>
      </c>
      <c r="W29" s="24">
        <v>0</v>
      </c>
      <c r="X29" s="128"/>
      <c r="Y29" s="128"/>
      <c r="Z29" s="128"/>
    </row>
    <row r="30" spans="1:26" ht="33.950000000000003" customHeight="1" x14ac:dyDescent="0.2">
      <c r="A30" s="130">
        <v>21</v>
      </c>
      <c r="B30" s="58" t="s">
        <v>462</v>
      </c>
      <c r="C30" s="58" t="s">
        <v>888</v>
      </c>
      <c r="D30" s="63">
        <v>1476</v>
      </c>
      <c r="E30" s="61">
        <v>2000</v>
      </c>
      <c r="F30" s="61">
        <v>0</v>
      </c>
      <c r="G30" s="61">
        <v>1900</v>
      </c>
      <c r="H30" s="61">
        <v>0</v>
      </c>
      <c r="I30" s="61">
        <v>2600</v>
      </c>
      <c r="J30" s="61">
        <v>0</v>
      </c>
      <c r="K30" s="61">
        <v>35</v>
      </c>
      <c r="L30" s="61">
        <v>0</v>
      </c>
      <c r="M30" s="61">
        <v>250</v>
      </c>
      <c r="N30" s="61">
        <v>0</v>
      </c>
      <c r="O30" s="61">
        <v>0</v>
      </c>
      <c r="P30" s="55">
        <f t="shared" si="2"/>
        <v>8261</v>
      </c>
      <c r="Q30" s="58">
        <f t="shared" si="0"/>
        <v>240.33</v>
      </c>
      <c r="R30" s="58">
        <f>(D30+E30+F30+G30+H30+I30+J30+K30+N30)*14%</f>
        <v>1121.54</v>
      </c>
      <c r="S30" s="58">
        <v>145.79</v>
      </c>
      <c r="T30" s="55">
        <v>0</v>
      </c>
      <c r="U30" s="5">
        <f t="shared" si="3"/>
        <v>1361.87</v>
      </c>
      <c r="V30" s="5">
        <f t="shared" si="1"/>
        <v>6899.13</v>
      </c>
      <c r="W30" s="24">
        <f>1243</f>
        <v>1243</v>
      </c>
      <c r="X30" s="128"/>
      <c r="Y30" s="128"/>
      <c r="Z30" s="128"/>
    </row>
    <row r="31" spans="1:26" ht="33.950000000000003" customHeight="1" x14ac:dyDescent="0.2">
      <c r="A31" s="130">
        <v>22</v>
      </c>
      <c r="B31" s="64" t="s">
        <v>740</v>
      </c>
      <c r="C31" s="65" t="s">
        <v>958</v>
      </c>
      <c r="D31" s="63">
        <v>1074</v>
      </c>
      <c r="E31" s="61">
        <v>0</v>
      </c>
      <c r="F31" s="61">
        <v>0</v>
      </c>
      <c r="G31" s="61">
        <v>1000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250</v>
      </c>
      <c r="N31" s="61">
        <v>0</v>
      </c>
      <c r="O31" s="61">
        <v>0</v>
      </c>
      <c r="P31" s="55">
        <f t="shared" si="2"/>
        <v>2324</v>
      </c>
      <c r="Q31" s="58">
        <f t="shared" si="0"/>
        <v>62.22</v>
      </c>
      <c r="R31" s="58">
        <f>(D31+E31+F31+G31+H31+I31+J31+K31+N31)*11%</f>
        <v>228.14</v>
      </c>
      <c r="S31" s="58">
        <v>0</v>
      </c>
      <c r="T31" s="55">
        <v>0</v>
      </c>
      <c r="U31" s="5">
        <f t="shared" si="3"/>
        <v>290.36</v>
      </c>
      <c r="V31" s="5">
        <f t="shared" si="1"/>
        <v>2033.64</v>
      </c>
      <c r="W31" s="24">
        <v>0</v>
      </c>
      <c r="X31" s="128"/>
      <c r="Y31" s="128"/>
      <c r="Z31" s="128"/>
    </row>
    <row r="32" spans="1:26" ht="33.950000000000003" customHeight="1" x14ac:dyDescent="0.2">
      <c r="A32" s="130">
        <v>23</v>
      </c>
      <c r="B32" s="58" t="s">
        <v>463</v>
      </c>
      <c r="C32" s="62" t="s">
        <v>966</v>
      </c>
      <c r="D32" s="63">
        <v>1634</v>
      </c>
      <c r="E32" s="61">
        <v>2400</v>
      </c>
      <c r="F32" s="61">
        <v>0</v>
      </c>
      <c r="G32" s="61">
        <v>0</v>
      </c>
      <c r="H32" s="61">
        <v>2200</v>
      </c>
      <c r="I32" s="61">
        <v>3200</v>
      </c>
      <c r="J32" s="61">
        <v>0</v>
      </c>
      <c r="K32" s="61">
        <v>75</v>
      </c>
      <c r="L32" s="61">
        <v>0</v>
      </c>
      <c r="M32" s="61">
        <v>250</v>
      </c>
      <c r="N32" s="61">
        <v>0</v>
      </c>
      <c r="O32" s="61">
        <v>0</v>
      </c>
      <c r="P32" s="55">
        <f t="shared" si="2"/>
        <v>9759</v>
      </c>
      <c r="Q32" s="58">
        <f t="shared" si="0"/>
        <v>285.27</v>
      </c>
      <c r="R32" s="58">
        <f>(D32+E32+F32+G32+H32+I32+J32+K32+N32)*14%</f>
        <v>1331.26</v>
      </c>
      <c r="S32" s="58">
        <v>207.62</v>
      </c>
      <c r="T32" s="55">
        <v>0</v>
      </c>
      <c r="U32" s="5">
        <f t="shared" si="3"/>
        <v>1616.53</v>
      </c>
      <c r="V32" s="5">
        <f t="shared" si="1"/>
        <v>8142.47</v>
      </c>
      <c r="W32" s="24">
        <v>0</v>
      </c>
      <c r="X32" s="128"/>
      <c r="Y32" s="128"/>
      <c r="Z32" s="128"/>
    </row>
    <row r="33" spans="1:26" ht="33.950000000000003" customHeight="1" x14ac:dyDescent="0.2">
      <c r="A33" s="130">
        <v>24</v>
      </c>
      <c r="B33" s="58" t="s">
        <v>464</v>
      </c>
      <c r="C33" s="58" t="s">
        <v>970</v>
      </c>
      <c r="D33" s="63">
        <v>1634</v>
      </c>
      <c r="E33" s="61">
        <v>2400</v>
      </c>
      <c r="F33" s="61">
        <v>0</v>
      </c>
      <c r="G33" s="61">
        <v>0</v>
      </c>
      <c r="H33" s="61">
        <v>3000</v>
      </c>
      <c r="I33" s="61">
        <v>2400</v>
      </c>
      <c r="J33" s="61">
        <v>0</v>
      </c>
      <c r="K33" s="61">
        <v>0</v>
      </c>
      <c r="L33" s="61">
        <v>0</v>
      </c>
      <c r="M33" s="61">
        <v>250</v>
      </c>
      <c r="N33" s="61">
        <v>0</v>
      </c>
      <c r="O33" s="61">
        <v>0</v>
      </c>
      <c r="P33" s="55">
        <f t="shared" si="2"/>
        <v>9684</v>
      </c>
      <c r="Q33" s="58">
        <f t="shared" si="0"/>
        <v>283.02</v>
      </c>
      <c r="R33" s="58">
        <f>(D33+E33+F33+G33+H33+I33+J33+K33+N33)*14%</f>
        <v>1320.76</v>
      </c>
      <c r="S33" s="58">
        <v>206.92</v>
      </c>
      <c r="T33" s="55">
        <v>0</v>
      </c>
      <c r="U33" s="5">
        <f t="shared" si="3"/>
        <v>1603.78</v>
      </c>
      <c r="V33" s="5">
        <f t="shared" si="1"/>
        <v>8080.22</v>
      </c>
      <c r="W33" s="24">
        <v>0</v>
      </c>
      <c r="X33" s="128"/>
      <c r="Y33" s="128"/>
      <c r="Z33" s="128"/>
    </row>
    <row r="34" spans="1:26" ht="33.950000000000003" customHeight="1" x14ac:dyDescent="0.2">
      <c r="A34" s="130">
        <v>25</v>
      </c>
      <c r="B34" s="58" t="s">
        <v>465</v>
      </c>
      <c r="C34" s="62" t="s">
        <v>977</v>
      </c>
      <c r="D34" s="63">
        <v>1350</v>
      </c>
      <c r="E34" s="61">
        <f>2000</f>
        <v>2000</v>
      </c>
      <c r="F34" s="61">
        <v>0</v>
      </c>
      <c r="G34" s="61">
        <v>0</v>
      </c>
      <c r="H34" s="61">
        <v>1600</v>
      </c>
      <c r="I34" s="61">
        <f>2900</f>
        <v>2900</v>
      </c>
      <c r="J34" s="61">
        <v>0</v>
      </c>
      <c r="K34" s="61">
        <v>75</v>
      </c>
      <c r="L34" s="61">
        <v>0</v>
      </c>
      <c r="M34" s="61">
        <v>250</v>
      </c>
      <c r="N34" s="61">
        <v>0</v>
      </c>
      <c r="O34" s="61">
        <v>0</v>
      </c>
      <c r="P34" s="55">
        <f t="shared" si="2"/>
        <v>8175</v>
      </c>
      <c r="Q34" s="58">
        <f t="shared" si="0"/>
        <v>237.75</v>
      </c>
      <c r="R34" s="58">
        <f>(D34+E34+F34+G34+H34+I34+J34+K34+N34)*13%</f>
        <v>1030.25</v>
      </c>
      <c r="S34" s="58">
        <v>146.18</v>
      </c>
      <c r="T34" s="55">
        <v>0</v>
      </c>
      <c r="U34" s="5">
        <f t="shared" si="3"/>
        <v>1268</v>
      </c>
      <c r="V34" s="5">
        <f t="shared" si="1"/>
        <v>6907</v>
      </c>
      <c r="W34" s="24">
        <v>0</v>
      </c>
      <c r="X34" s="128"/>
      <c r="Y34" s="128"/>
      <c r="Z34" s="128"/>
    </row>
    <row r="35" spans="1:26" ht="33.950000000000003" customHeight="1" x14ac:dyDescent="0.2">
      <c r="A35" s="130">
        <v>26</v>
      </c>
      <c r="B35" s="58" t="s">
        <v>466</v>
      </c>
      <c r="C35" s="58" t="s">
        <v>983</v>
      </c>
      <c r="D35" s="63">
        <v>1792</v>
      </c>
      <c r="E35" s="61">
        <v>2500</v>
      </c>
      <c r="F35" s="61">
        <v>0</v>
      </c>
      <c r="G35" s="61">
        <v>2500</v>
      </c>
      <c r="H35" s="61">
        <v>0</v>
      </c>
      <c r="I35" s="61">
        <v>3000</v>
      </c>
      <c r="J35" s="61">
        <v>0</v>
      </c>
      <c r="K35" s="61">
        <v>50</v>
      </c>
      <c r="L35" s="61">
        <v>0</v>
      </c>
      <c r="M35" s="61">
        <v>250</v>
      </c>
      <c r="N35" s="61">
        <v>0</v>
      </c>
      <c r="O35" s="61">
        <v>0</v>
      </c>
      <c r="P35" s="55">
        <f t="shared" si="2"/>
        <v>10092</v>
      </c>
      <c r="Q35" s="58">
        <f t="shared" si="0"/>
        <v>295.26</v>
      </c>
      <c r="R35" s="58">
        <f>(D35+E35+F35+G35+H35+I35+J35+K35+N35)*14%</f>
        <v>1377.88</v>
      </c>
      <c r="S35" s="58">
        <v>221.78</v>
      </c>
      <c r="T35" s="55">
        <v>0</v>
      </c>
      <c r="U35" s="5">
        <f t="shared" si="3"/>
        <v>1673.14</v>
      </c>
      <c r="V35" s="5">
        <f t="shared" si="1"/>
        <v>8418.86</v>
      </c>
      <c r="W35" s="24">
        <f>1452.5</f>
        <v>1452.5</v>
      </c>
      <c r="X35" s="128"/>
      <c r="Y35" s="128"/>
      <c r="Z35" s="128"/>
    </row>
    <row r="36" spans="1:26" ht="33.950000000000003" customHeight="1" x14ac:dyDescent="0.2">
      <c r="A36" s="130">
        <v>27</v>
      </c>
      <c r="B36" s="58" t="s">
        <v>467</v>
      </c>
      <c r="C36" s="62" t="s">
        <v>442</v>
      </c>
      <c r="D36" s="63">
        <v>1350</v>
      </c>
      <c r="E36" s="61">
        <v>1500</v>
      </c>
      <c r="F36" s="61">
        <v>0</v>
      </c>
      <c r="G36" s="61">
        <v>0</v>
      </c>
      <c r="H36" s="61">
        <v>0</v>
      </c>
      <c r="I36" s="61">
        <v>4500</v>
      </c>
      <c r="J36" s="61">
        <v>0</v>
      </c>
      <c r="K36" s="61">
        <v>0</v>
      </c>
      <c r="L36" s="61">
        <v>0</v>
      </c>
      <c r="M36" s="61">
        <v>250</v>
      </c>
      <c r="N36" s="61">
        <v>0</v>
      </c>
      <c r="O36" s="61">
        <v>0</v>
      </c>
      <c r="P36" s="55">
        <f t="shared" si="2"/>
        <v>7600</v>
      </c>
      <c r="Q36" s="58">
        <f t="shared" si="0"/>
        <v>220.5</v>
      </c>
      <c r="R36" s="58">
        <f>(D36+E36+F36+G36+H36+I36+J36+K36+N36)*11%</f>
        <v>808.5</v>
      </c>
      <c r="S36" s="58">
        <v>122.03</v>
      </c>
      <c r="T36" s="55">
        <v>0</v>
      </c>
      <c r="U36" s="5">
        <f t="shared" si="3"/>
        <v>1029</v>
      </c>
      <c r="V36" s="5">
        <f t="shared" si="1"/>
        <v>6571</v>
      </c>
      <c r="W36" s="24">
        <v>0</v>
      </c>
      <c r="X36" s="128"/>
      <c r="Y36" s="128"/>
      <c r="Z36" s="128"/>
    </row>
    <row r="37" spans="1:26" ht="33.950000000000003" customHeight="1" x14ac:dyDescent="0.2">
      <c r="A37" s="130">
        <v>28</v>
      </c>
      <c r="B37" s="58" t="s">
        <v>468</v>
      </c>
      <c r="C37" s="67" t="s">
        <v>469</v>
      </c>
      <c r="D37" s="63">
        <v>3525</v>
      </c>
      <c r="E37" s="61">
        <v>1800</v>
      </c>
      <c r="F37" s="61">
        <v>0</v>
      </c>
      <c r="G37" s="61">
        <v>1800</v>
      </c>
      <c r="H37" s="61">
        <v>0</v>
      </c>
      <c r="I37" s="61">
        <v>0</v>
      </c>
      <c r="J37" s="61">
        <v>375</v>
      </c>
      <c r="K37" s="61">
        <v>0</v>
      </c>
      <c r="L37" s="61">
        <v>0</v>
      </c>
      <c r="M37" s="61">
        <v>250</v>
      </c>
      <c r="N37" s="61">
        <v>0</v>
      </c>
      <c r="O37" s="61">
        <v>0</v>
      </c>
      <c r="P37" s="55">
        <f t="shared" si="2"/>
        <v>7750</v>
      </c>
      <c r="Q37" s="58">
        <f t="shared" si="0"/>
        <v>225</v>
      </c>
      <c r="R37" s="58">
        <f>(D37+E37+F37+G37+H37+I37+J37+K37+N37)*13%</f>
        <v>975</v>
      </c>
      <c r="S37" s="58">
        <v>128.33000000000001</v>
      </c>
      <c r="T37" s="55">
        <v>100.8</v>
      </c>
      <c r="U37" s="5">
        <f t="shared" si="3"/>
        <v>1300.8</v>
      </c>
      <c r="V37" s="5">
        <f t="shared" si="1"/>
        <v>6449.2</v>
      </c>
      <c r="W37" s="24">
        <v>0</v>
      </c>
      <c r="X37" s="128"/>
      <c r="Y37" s="128"/>
      <c r="Z37" s="128"/>
    </row>
    <row r="38" spans="1:26" ht="45.75" customHeight="1" x14ac:dyDescent="0.2">
      <c r="A38" s="130">
        <v>29</v>
      </c>
      <c r="B38" s="58" t="s">
        <v>470</v>
      </c>
      <c r="C38" s="58" t="s">
        <v>975</v>
      </c>
      <c r="D38" s="63">
        <v>1634</v>
      </c>
      <c r="E38" s="61">
        <v>2400</v>
      </c>
      <c r="F38" s="61">
        <v>0</v>
      </c>
      <c r="G38" s="61">
        <v>0</v>
      </c>
      <c r="H38" s="61">
        <v>2200</v>
      </c>
      <c r="I38" s="61">
        <v>3200</v>
      </c>
      <c r="J38" s="61">
        <v>0</v>
      </c>
      <c r="K38" s="61">
        <v>75</v>
      </c>
      <c r="L38" s="61">
        <v>0</v>
      </c>
      <c r="M38" s="61">
        <v>250</v>
      </c>
      <c r="N38" s="61">
        <v>0</v>
      </c>
      <c r="O38" s="61">
        <v>0</v>
      </c>
      <c r="P38" s="55">
        <f t="shared" si="2"/>
        <v>9759</v>
      </c>
      <c r="Q38" s="58">
        <f t="shared" si="0"/>
        <v>285.27</v>
      </c>
      <c r="R38" s="58">
        <f>(D38+E38+F38+G38+H38+I38+J38+K38+N38)*14%</f>
        <v>1331.26</v>
      </c>
      <c r="S38" s="58">
        <v>207.96</v>
      </c>
      <c r="T38" s="55">
        <v>0</v>
      </c>
      <c r="U38" s="5">
        <f t="shared" si="3"/>
        <v>1616.53</v>
      </c>
      <c r="V38" s="5">
        <f t="shared" si="1"/>
        <v>8142.47</v>
      </c>
      <c r="W38" s="24">
        <f>1532.5</f>
        <v>1532.5</v>
      </c>
      <c r="X38" s="128"/>
      <c r="Y38" s="128"/>
      <c r="Z38" s="128"/>
    </row>
    <row r="39" spans="1:26" ht="33.950000000000003" customHeight="1" x14ac:dyDescent="0.2">
      <c r="A39" s="130">
        <v>30</v>
      </c>
      <c r="B39" s="58" t="s">
        <v>471</v>
      </c>
      <c r="C39" s="58" t="s">
        <v>734</v>
      </c>
      <c r="D39" s="63">
        <v>1476</v>
      </c>
      <c r="E39" s="61">
        <v>2000</v>
      </c>
      <c r="F39" s="61">
        <v>0</v>
      </c>
      <c r="G39" s="61">
        <v>0</v>
      </c>
      <c r="H39" s="61">
        <v>1900</v>
      </c>
      <c r="I39" s="61">
        <v>2600</v>
      </c>
      <c r="J39" s="61">
        <v>0</v>
      </c>
      <c r="K39" s="61">
        <v>50</v>
      </c>
      <c r="L39" s="61">
        <v>0</v>
      </c>
      <c r="M39" s="61">
        <v>250</v>
      </c>
      <c r="N39" s="61">
        <v>0</v>
      </c>
      <c r="O39" s="61">
        <v>0</v>
      </c>
      <c r="P39" s="55">
        <f t="shared" si="2"/>
        <v>8276</v>
      </c>
      <c r="Q39" s="58">
        <f t="shared" ref="Q39:Q47" si="4">(D39+E39+F39+G39+H39+I39+J39+K39+N39)*3%</f>
        <v>240.78</v>
      </c>
      <c r="R39" s="58">
        <f>(D39+E39+F39+G39+H39+I39+J39+K39+N39)*14%</f>
        <v>1123.6400000000001</v>
      </c>
      <c r="S39" s="58">
        <v>146.41</v>
      </c>
      <c r="T39" s="55">
        <v>0</v>
      </c>
      <c r="U39" s="5">
        <f t="shared" si="3"/>
        <v>1364.42</v>
      </c>
      <c r="V39" s="5">
        <f t="shared" si="1"/>
        <v>6911.58</v>
      </c>
      <c r="W39" s="24">
        <f>592</f>
        <v>592</v>
      </c>
      <c r="X39" s="128"/>
      <c r="Y39" s="128"/>
      <c r="Z39" s="128"/>
    </row>
    <row r="40" spans="1:26" ht="33.950000000000003" customHeight="1" x14ac:dyDescent="0.2">
      <c r="A40" s="130">
        <v>31</v>
      </c>
      <c r="B40" s="58" t="s">
        <v>472</v>
      </c>
      <c r="C40" s="58" t="s">
        <v>473</v>
      </c>
      <c r="D40" s="61">
        <v>2885</v>
      </c>
      <c r="E40" s="61">
        <v>0</v>
      </c>
      <c r="F40" s="61">
        <v>2885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55">
        <f t="shared" si="2"/>
        <v>5770</v>
      </c>
      <c r="Q40" s="58">
        <f t="shared" si="4"/>
        <v>173.1</v>
      </c>
      <c r="R40" s="58">
        <f>(D40+E40+F40+G40+H40+I40+J40+K40+N40)*12%</f>
        <v>692.4</v>
      </c>
      <c r="S40" s="58">
        <v>46.06</v>
      </c>
      <c r="T40" s="55">
        <v>0</v>
      </c>
      <c r="U40" s="5">
        <f t="shared" si="3"/>
        <v>865.5</v>
      </c>
      <c r="V40" s="5">
        <f t="shared" si="1"/>
        <v>4904.5</v>
      </c>
      <c r="W40" s="24">
        <v>0</v>
      </c>
      <c r="X40" s="128"/>
      <c r="Y40" s="128"/>
      <c r="Z40" s="128"/>
    </row>
    <row r="41" spans="1:26" ht="33.950000000000003" customHeight="1" x14ac:dyDescent="0.2">
      <c r="A41" s="130">
        <v>32</v>
      </c>
      <c r="B41" s="58" t="s">
        <v>474</v>
      </c>
      <c r="C41" s="62" t="s">
        <v>442</v>
      </c>
      <c r="D41" s="63">
        <v>1350</v>
      </c>
      <c r="E41" s="61">
        <v>2000</v>
      </c>
      <c r="F41" s="61">
        <v>0</v>
      </c>
      <c r="G41" s="61">
        <v>0</v>
      </c>
      <c r="H41" s="61">
        <v>1600</v>
      </c>
      <c r="I41" s="61">
        <v>2900</v>
      </c>
      <c r="J41" s="61">
        <v>0</v>
      </c>
      <c r="K41" s="61">
        <v>75</v>
      </c>
      <c r="L41" s="61">
        <v>0</v>
      </c>
      <c r="M41" s="61">
        <v>250</v>
      </c>
      <c r="N41" s="61">
        <v>0</v>
      </c>
      <c r="O41" s="61">
        <v>0</v>
      </c>
      <c r="P41" s="55">
        <f t="shared" si="2"/>
        <v>8175</v>
      </c>
      <c r="Q41" s="58">
        <f t="shared" si="4"/>
        <v>237.75</v>
      </c>
      <c r="R41" s="58">
        <f>(D41+E41+F41+G41+H41+I41+J41+K41+N41)*13%</f>
        <v>1030.25</v>
      </c>
      <c r="S41" s="58">
        <v>146.18</v>
      </c>
      <c r="T41" s="55">
        <v>0</v>
      </c>
      <c r="U41" s="5">
        <f t="shared" si="3"/>
        <v>1268</v>
      </c>
      <c r="V41" s="5">
        <f t="shared" si="1"/>
        <v>6907</v>
      </c>
      <c r="W41" s="24">
        <f>978</f>
        <v>978</v>
      </c>
      <c r="X41" s="128"/>
      <c r="Y41" s="128"/>
      <c r="Z41" s="128"/>
    </row>
    <row r="42" spans="1:26" ht="48" customHeight="1" x14ac:dyDescent="0.2">
      <c r="A42" s="130">
        <v>33</v>
      </c>
      <c r="B42" s="58" t="s">
        <v>475</v>
      </c>
      <c r="C42" s="58" t="s">
        <v>957</v>
      </c>
      <c r="D42" s="63">
        <v>485</v>
      </c>
      <c r="E42" s="61">
        <v>0</v>
      </c>
      <c r="F42" s="61">
        <v>606.25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55">
        <f t="shared" si="2"/>
        <v>1091.25</v>
      </c>
      <c r="Q42" s="58">
        <f t="shared" si="4"/>
        <v>32.74</v>
      </c>
      <c r="R42" s="58">
        <f>(D42+E42+F42+G42+H42+I42+J42+K42+N42)*10%</f>
        <v>109.13</v>
      </c>
      <c r="S42" s="58">
        <v>0</v>
      </c>
      <c r="T42" s="55">
        <v>0</v>
      </c>
      <c r="U42" s="5">
        <f t="shared" si="3"/>
        <v>141.87</v>
      </c>
      <c r="V42" s="5">
        <f t="shared" si="1"/>
        <v>949.38</v>
      </c>
      <c r="W42" s="24">
        <v>0</v>
      </c>
      <c r="X42" s="128"/>
      <c r="Y42" s="128"/>
      <c r="Z42" s="128"/>
    </row>
    <row r="43" spans="1:26" ht="33.950000000000003" customHeight="1" x14ac:dyDescent="0.2">
      <c r="A43" s="130">
        <v>34</v>
      </c>
      <c r="B43" s="58" t="s">
        <v>476</v>
      </c>
      <c r="C43" s="58" t="s">
        <v>734</v>
      </c>
      <c r="D43" s="63">
        <v>1476</v>
      </c>
      <c r="E43" s="61">
        <v>2000</v>
      </c>
      <c r="F43" s="61">
        <v>0</v>
      </c>
      <c r="G43" s="61">
        <v>0</v>
      </c>
      <c r="H43" s="61">
        <v>1900</v>
      </c>
      <c r="I43" s="61">
        <v>2600</v>
      </c>
      <c r="J43" s="61">
        <v>0</v>
      </c>
      <c r="K43" s="61">
        <v>50</v>
      </c>
      <c r="L43" s="61">
        <v>0</v>
      </c>
      <c r="M43" s="61">
        <v>250</v>
      </c>
      <c r="N43" s="61">
        <v>0</v>
      </c>
      <c r="O43" s="61">
        <v>0</v>
      </c>
      <c r="P43" s="55">
        <f t="shared" si="2"/>
        <v>8276</v>
      </c>
      <c r="Q43" s="58">
        <f t="shared" si="4"/>
        <v>240.78</v>
      </c>
      <c r="R43" s="58">
        <f>(D43+E43+F43+G43+H43+I43+J43+K43+N43)*14%</f>
        <v>1123.6400000000001</v>
      </c>
      <c r="S43" s="58">
        <v>146.41</v>
      </c>
      <c r="T43" s="55">
        <v>0</v>
      </c>
      <c r="U43" s="5">
        <f t="shared" si="3"/>
        <v>1364.42</v>
      </c>
      <c r="V43" s="5">
        <f t="shared" si="1"/>
        <v>6911.58</v>
      </c>
      <c r="W43" s="24">
        <v>0</v>
      </c>
      <c r="X43" s="128"/>
      <c r="Y43" s="128"/>
      <c r="Z43" s="128"/>
    </row>
    <row r="44" spans="1:26" ht="33.950000000000003" customHeight="1" x14ac:dyDescent="0.2">
      <c r="A44" s="130">
        <v>35</v>
      </c>
      <c r="B44" s="58" t="s">
        <v>477</v>
      </c>
      <c r="C44" s="58" t="s">
        <v>970</v>
      </c>
      <c r="D44" s="63">
        <v>1634</v>
      </c>
      <c r="E44" s="61">
        <v>2400</v>
      </c>
      <c r="F44" s="61">
        <v>0</v>
      </c>
      <c r="G44" s="61">
        <v>0</v>
      </c>
      <c r="H44" s="61">
        <v>0</v>
      </c>
      <c r="I44" s="61">
        <v>5400</v>
      </c>
      <c r="J44" s="61">
        <v>0</v>
      </c>
      <c r="K44" s="61">
        <v>0</v>
      </c>
      <c r="L44" s="61">
        <v>0</v>
      </c>
      <c r="M44" s="61">
        <v>250</v>
      </c>
      <c r="N44" s="61">
        <v>0</v>
      </c>
      <c r="O44" s="61">
        <f>1800</f>
        <v>1800</v>
      </c>
      <c r="P44" s="55">
        <f t="shared" si="2"/>
        <v>9684</v>
      </c>
      <c r="Q44" s="58">
        <f t="shared" si="4"/>
        <v>283.02</v>
      </c>
      <c r="R44" s="58">
        <f>(D44+E44+F44+G44+H44+I44+J44+K44+N44)*14%</f>
        <v>1320.76</v>
      </c>
      <c r="S44" s="58">
        <v>204.84</v>
      </c>
      <c r="T44" s="55">
        <v>126.79</v>
      </c>
      <c r="U44" s="5">
        <f t="shared" si="3"/>
        <v>1730.57</v>
      </c>
      <c r="V44" s="5">
        <f t="shared" si="1"/>
        <v>7953.43</v>
      </c>
      <c r="W44" s="24">
        <v>0</v>
      </c>
      <c r="X44" s="128"/>
      <c r="Y44" s="128"/>
      <c r="Z44" s="128"/>
    </row>
    <row r="45" spans="1:26" ht="33.950000000000003" customHeight="1" x14ac:dyDescent="0.2">
      <c r="A45" s="130">
        <v>36</v>
      </c>
      <c r="B45" s="58" t="s">
        <v>478</v>
      </c>
      <c r="C45" s="58" t="s">
        <v>442</v>
      </c>
      <c r="D45" s="63">
        <v>1350</v>
      </c>
      <c r="E45" s="61">
        <v>2000</v>
      </c>
      <c r="F45" s="61">
        <v>0</v>
      </c>
      <c r="G45" s="61">
        <v>0</v>
      </c>
      <c r="H45" s="61">
        <v>0</v>
      </c>
      <c r="I45" s="61">
        <v>4500</v>
      </c>
      <c r="J45" s="61">
        <v>0</v>
      </c>
      <c r="K45" s="61">
        <v>0</v>
      </c>
      <c r="L45" s="61">
        <v>0</v>
      </c>
      <c r="M45" s="61">
        <v>250</v>
      </c>
      <c r="N45" s="61">
        <v>0</v>
      </c>
      <c r="O45" s="61">
        <v>0</v>
      </c>
      <c r="P45" s="55">
        <f t="shared" si="2"/>
        <v>8100</v>
      </c>
      <c r="Q45" s="58">
        <f t="shared" si="4"/>
        <v>235.5</v>
      </c>
      <c r="R45" s="58">
        <f>(D45+E45+F45+G45+H45+I45+J45+K45+N45)*15%</f>
        <v>1177.5</v>
      </c>
      <c r="S45" s="68">
        <v>143.03</v>
      </c>
      <c r="T45" s="55">
        <v>0</v>
      </c>
      <c r="U45" s="5">
        <f t="shared" si="3"/>
        <v>1413</v>
      </c>
      <c r="V45" s="5">
        <f t="shared" si="1"/>
        <v>6687</v>
      </c>
      <c r="W45" s="24">
        <v>0</v>
      </c>
      <c r="X45" s="128"/>
      <c r="Y45" s="128"/>
      <c r="Z45" s="128"/>
    </row>
    <row r="46" spans="1:26" ht="39.75" customHeight="1" x14ac:dyDescent="0.2">
      <c r="A46" s="130">
        <v>37</v>
      </c>
      <c r="B46" s="58" t="s">
        <v>479</v>
      </c>
      <c r="C46" s="58" t="s">
        <v>558</v>
      </c>
      <c r="D46" s="63">
        <f>485*3</f>
        <v>1455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55">
        <f t="shared" si="2"/>
        <v>1455</v>
      </c>
      <c r="Q46" s="58">
        <f t="shared" si="4"/>
        <v>43.65</v>
      </c>
      <c r="R46" s="58">
        <f>(D46+E46+F46+G46+H46+I46+J46+K46+N46)*10%</f>
        <v>145.5</v>
      </c>
      <c r="S46" s="58">
        <v>0</v>
      </c>
      <c r="T46" s="55">
        <v>0</v>
      </c>
      <c r="U46" s="5">
        <f t="shared" si="3"/>
        <v>189.15</v>
      </c>
      <c r="V46" s="5">
        <f t="shared" si="1"/>
        <v>1265.8499999999999</v>
      </c>
      <c r="W46" s="24">
        <v>0</v>
      </c>
      <c r="X46" s="128"/>
      <c r="Y46" s="128"/>
      <c r="Z46" s="128"/>
    </row>
    <row r="47" spans="1:26" ht="33.950000000000003" customHeight="1" x14ac:dyDescent="0.2">
      <c r="A47" s="130">
        <v>38</v>
      </c>
      <c r="B47" s="58" t="s">
        <v>480</v>
      </c>
      <c r="C47" s="58" t="s">
        <v>481</v>
      </c>
      <c r="D47" s="63">
        <f>(485*4)+1634</f>
        <v>3574</v>
      </c>
      <c r="E47" s="61">
        <v>2400</v>
      </c>
      <c r="F47" s="61">
        <f>606.25*4</f>
        <v>2425</v>
      </c>
      <c r="G47" s="61">
        <v>0</v>
      </c>
      <c r="H47" s="61">
        <v>0</v>
      </c>
      <c r="I47" s="61">
        <v>5400</v>
      </c>
      <c r="J47" s="61">
        <v>0</v>
      </c>
      <c r="K47" s="61">
        <v>0</v>
      </c>
      <c r="L47" s="61">
        <v>0</v>
      </c>
      <c r="M47" s="61">
        <v>250</v>
      </c>
      <c r="N47" s="61">
        <v>0</v>
      </c>
      <c r="O47" s="61">
        <v>0</v>
      </c>
      <c r="P47" s="55">
        <f t="shared" si="2"/>
        <v>14049</v>
      </c>
      <c r="Q47" s="58">
        <f t="shared" si="4"/>
        <v>413.97</v>
      </c>
      <c r="R47" s="58">
        <f>(D47+E47+F47+G47+H47+I47+J47+K47+N47)*15%</f>
        <v>2069.85</v>
      </c>
      <c r="S47" s="58">
        <v>385.99</v>
      </c>
      <c r="T47" s="55">
        <v>0</v>
      </c>
      <c r="U47" s="5">
        <f t="shared" si="3"/>
        <v>2483.8200000000002</v>
      </c>
      <c r="V47" s="5">
        <f t="shared" si="1"/>
        <v>11565.18</v>
      </c>
      <c r="W47" s="24">
        <v>0</v>
      </c>
      <c r="X47" s="128"/>
      <c r="Y47" s="128"/>
      <c r="Z47" s="128"/>
    </row>
    <row r="48" spans="1:26" ht="33.950000000000003" customHeight="1" x14ac:dyDescent="0.2">
      <c r="A48" s="130">
        <v>39</v>
      </c>
      <c r="B48" s="58" t="s">
        <v>482</v>
      </c>
      <c r="C48" s="58" t="s">
        <v>440</v>
      </c>
      <c r="D48" s="63">
        <v>1074</v>
      </c>
      <c r="E48" s="61">
        <v>400</v>
      </c>
      <c r="F48" s="61">
        <v>0</v>
      </c>
      <c r="G48" s="61">
        <v>1000</v>
      </c>
      <c r="H48" s="61">
        <v>0</v>
      </c>
      <c r="I48" s="61">
        <v>0</v>
      </c>
      <c r="J48" s="61">
        <v>0</v>
      </c>
      <c r="K48" s="61">
        <v>0</v>
      </c>
      <c r="L48" s="61">
        <v>200</v>
      </c>
      <c r="M48" s="61">
        <v>250</v>
      </c>
      <c r="N48" s="61">
        <v>0</v>
      </c>
      <c r="O48" s="61">
        <v>0</v>
      </c>
      <c r="P48" s="55">
        <f t="shared" si="2"/>
        <v>2924</v>
      </c>
      <c r="Q48" s="58">
        <f>(D48+E48+F48+G48+H48+I48+J48+K48+N48+L48)*3%</f>
        <v>80.22</v>
      </c>
      <c r="R48" s="58">
        <f>(D48+E48+F48+G48+H48+I48+J48+K48+N48)*11%</f>
        <v>272.14</v>
      </c>
      <c r="S48" s="58">
        <v>0</v>
      </c>
      <c r="T48" s="55">
        <v>0</v>
      </c>
      <c r="U48" s="5">
        <f t="shared" si="3"/>
        <v>352.36</v>
      </c>
      <c r="V48" s="5">
        <f t="shared" si="1"/>
        <v>2571.64</v>
      </c>
      <c r="W48" s="24">
        <v>0</v>
      </c>
      <c r="X48" s="128"/>
      <c r="Y48" s="128"/>
      <c r="Z48" s="128"/>
    </row>
    <row r="49" spans="1:26" ht="33.950000000000003" customHeight="1" x14ac:dyDescent="0.2">
      <c r="A49" s="130">
        <v>40</v>
      </c>
      <c r="B49" s="58" t="s">
        <v>483</v>
      </c>
      <c r="C49" s="58" t="s">
        <v>612</v>
      </c>
      <c r="D49" s="63">
        <v>1350</v>
      </c>
      <c r="E49" s="61">
        <v>2000</v>
      </c>
      <c r="F49" s="61">
        <v>0</v>
      </c>
      <c r="G49" s="61">
        <v>0</v>
      </c>
      <c r="H49" s="61">
        <v>0</v>
      </c>
      <c r="I49" s="61">
        <v>4500</v>
      </c>
      <c r="J49" s="61">
        <v>0</v>
      </c>
      <c r="K49" s="61">
        <v>75</v>
      </c>
      <c r="L49" s="61">
        <v>0</v>
      </c>
      <c r="M49" s="61">
        <v>250</v>
      </c>
      <c r="N49" s="61">
        <v>0</v>
      </c>
      <c r="O49" s="61">
        <v>0</v>
      </c>
      <c r="P49" s="55">
        <f t="shared" si="2"/>
        <v>8175</v>
      </c>
      <c r="Q49" s="58">
        <f>(D49+E49+F49+G49+H49+I49+J49+K49+N49)*3%</f>
        <v>237.75</v>
      </c>
      <c r="R49" s="58">
        <f>(D49+E49+F49+G49+H49+I49+J49+K49+N49)*13%</f>
        <v>1030.25</v>
      </c>
      <c r="S49" s="58">
        <v>146.18</v>
      </c>
      <c r="T49" s="55">
        <v>0</v>
      </c>
      <c r="U49" s="5">
        <f t="shared" si="3"/>
        <v>1268</v>
      </c>
      <c r="V49" s="5">
        <f t="shared" si="1"/>
        <v>6907</v>
      </c>
      <c r="W49" s="24">
        <v>0</v>
      </c>
      <c r="X49" s="128"/>
      <c r="Y49" s="128"/>
      <c r="Z49" s="128"/>
    </row>
    <row r="50" spans="1:26" ht="33.950000000000003" customHeight="1" x14ac:dyDescent="0.2">
      <c r="A50" s="130">
        <v>41</v>
      </c>
      <c r="B50" s="62" t="s">
        <v>484</v>
      </c>
      <c r="C50" s="58" t="s">
        <v>485</v>
      </c>
      <c r="D50" s="61">
        <v>1223</v>
      </c>
      <c r="E50" s="58">
        <v>2000</v>
      </c>
      <c r="F50" s="61">
        <v>0</v>
      </c>
      <c r="G50" s="61">
        <v>0</v>
      </c>
      <c r="H50" s="61">
        <v>1300</v>
      </c>
      <c r="I50" s="61">
        <v>3200</v>
      </c>
      <c r="J50" s="61">
        <v>0</v>
      </c>
      <c r="K50" s="61">
        <v>0</v>
      </c>
      <c r="L50" s="61">
        <v>0</v>
      </c>
      <c r="M50" s="61">
        <v>250</v>
      </c>
      <c r="N50" s="61">
        <v>0</v>
      </c>
      <c r="O50" s="61">
        <v>0</v>
      </c>
      <c r="P50" s="55">
        <f t="shared" si="2"/>
        <v>7973</v>
      </c>
      <c r="Q50" s="58">
        <f>(D50+E50+F50+G50+H50+I50+J50+K50+N50)*3%</f>
        <v>231.69</v>
      </c>
      <c r="R50" s="58">
        <f>(D50+E50+F50+G50+H50+I50+J50+K50+N50)*11%</f>
        <v>849.53</v>
      </c>
      <c r="S50" s="58">
        <v>137.69</v>
      </c>
      <c r="T50" s="55">
        <v>0</v>
      </c>
      <c r="U50" s="5">
        <f t="shared" si="3"/>
        <v>1081.22</v>
      </c>
      <c r="V50" s="5">
        <f t="shared" si="1"/>
        <v>6891.78</v>
      </c>
      <c r="W50" s="24">
        <v>0</v>
      </c>
      <c r="X50" s="128"/>
      <c r="Y50" s="128"/>
      <c r="Z50" s="128"/>
    </row>
    <row r="51" spans="1:26" ht="33.950000000000003" customHeight="1" x14ac:dyDescent="0.2">
      <c r="A51" s="130">
        <v>42</v>
      </c>
      <c r="B51" s="58" t="s">
        <v>486</v>
      </c>
      <c r="C51" s="58" t="s">
        <v>805</v>
      </c>
      <c r="D51" s="63">
        <v>1350</v>
      </c>
      <c r="E51" s="61">
        <f>2000</f>
        <v>2000</v>
      </c>
      <c r="F51" s="61">
        <v>0</v>
      </c>
      <c r="G51" s="61">
        <v>0</v>
      </c>
      <c r="H51" s="61">
        <v>1600</v>
      </c>
      <c r="I51" s="61">
        <v>2900</v>
      </c>
      <c r="J51" s="61">
        <v>0</v>
      </c>
      <c r="K51" s="61">
        <v>0</v>
      </c>
      <c r="L51" s="61">
        <v>0</v>
      </c>
      <c r="M51" s="61">
        <v>250</v>
      </c>
      <c r="N51" s="61">
        <v>0</v>
      </c>
      <c r="O51" s="61">
        <v>0</v>
      </c>
      <c r="P51" s="55">
        <f t="shared" si="2"/>
        <v>8100</v>
      </c>
      <c r="Q51" s="58">
        <f>(D51+E51+F51+G51+H51+I51+J51+K51+N51)*3%</f>
        <v>235.5</v>
      </c>
      <c r="R51" s="58">
        <f>(D51+E51+F51+G51+H51+I51+J51+K51+N51)*13%</f>
        <v>1020.5</v>
      </c>
      <c r="S51" s="58">
        <v>143.34</v>
      </c>
      <c r="T51" s="55">
        <v>0</v>
      </c>
      <c r="U51" s="5">
        <f t="shared" si="3"/>
        <v>1256</v>
      </c>
      <c r="V51" s="5">
        <f t="shared" si="1"/>
        <v>6844</v>
      </c>
      <c r="W51" s="24">
        <v>0</v>
      </c>
      <c r="X51" s="128"/>
      <c r="Y51" s="128"/>
      <c r="Z51" s="128"/>
    </row>
    <row r="52" spans="1:26" ht="33.950000000000003" customHeight="1" x14ac:dyDescent="0.2">
      <c r="A52" s="130">
        <v>43</v>
      </c>
      <c r="B52" s="58" t="s">
        <v>487</v>
      </c>
      <c r="C52" s="62" t="s">
        <v>977</v>
      </c>
      <c r="D52" s="63">
        <v>1350</v>
      </c>
      <c r="E52" s="61">
        <v>2000</v>
      </c>
      <c r="F52" s="61">
        <v>0</v>
      </c>
      <c r="G52" s="61">
        <v>0</v>
      </c>
      <c r="H52" s="61">
        <v>1600</v>
      </c>
      <c r="I52" s="61">
        <v>2900</v>
      </c>
      <c r="J52" s="61">
        <v>0</v>
      </c>
      <c r="K52" s="61">
        <v>0</v>
      </c>
      <c r="L52" s="61">
        <v>0</v>
      </c>
      <c r="M52" s="61">
        <v>250</v>
      </c>
      <c r="N52" s="61">
        <v>0</v>
      </c>
      <c r="O52" s="61">
        <v>0</v>
      </c>
      <c r="P52" s="55">
        <f t="shared" si="2"/>
        <v>8100</v>
      </c>
      <c r="Q52" s="58">
        <f>(D52+E52+F52+G52+H52+I52+J52+K52+N52)*3%</f>
        <v>235.5</v>
      </c>
      <c r="R52" s="58">
        <f>(D52+E52+F52+G52+H52+I52+J52+K52+N52)*13%</f>
        <v>1020.5</v>
      </c>
      <c r="S52" s="58">
        <v>143.03</v>
      </c>
      <c r="T52" s="55">
        <v>0</v>
      </c>
      <c r="U52" s="5">
        <f t="shared" si="3"/>
        <v>1256</v>
      </c>
      <c r="V52" s="5">
        <f t="shared" si="1"/>
        <v>6844</v>
      </c>
      <c r="W52" s="24">
        <f>1664</f>
        <v>1664</v>
      </c>
      <c r="X52" s="128"/>
      <c r="Y52" s="128"/>
      <c r="Z52" s="128"/>
    </row>
    <row r="53" spans="1:26" ht="33.950000000000003" customHeight="1" x14ac:dyDescent="0.2">
      <c r="A53" s="130">
        <v>44</v>
      </c>
      <c r="B53" s="58" t="s">
        <v>488</v>
      </c>
      <c r="C53" s="58" t="s">
        <v>987</v>
      </c>
      <c r="D53" s="63">
        <v>1135</v>
      </c>
      <c r="E53" s="61">
        <v>500</v>
      </c>
      <c r="F53" s="61">
        <v>0</v>
      </c>
      <c r="G53" s="61">
        <v>1000</v>
      </c>
      <c r="H53" s="61">
        <v>0</v>
      </c>
      <c r="I53" s="61">
        <v>0</v>
      </c>
      <c r="J53" s="61">
        <v>0</v>
      </c>
      <c r="K53" s="61">
        <v>0</v>
      </c>
      <c r="L53" s="61">
        <v>200</v>
      </c>
      <c r="M53" s="61">
        <v>250</v>
      </c>
      <c r="N53" s="61">
        <v>0</v>
      </c>
      <c r="O53" s="61">
        <v>0</v>
      </c>
      <c r="P53" s="55">
        <f t="shared" si="2"/>
        <v>3085</v>
      </c>
      <c r="Q53" s="58">
        <f>(D53+E53+F53+G53+H53+I53+J53+K53+N53+L53)*3%</f>
        <v>85.05</v>
      </c>
      <c r="R53" s="58">
        <f>(D53+E53+F53+G53+H53+I53+J53+K53+N53+L53)*11%</f>
        <v>311.85000000000002</v>
      </c>
      <c r="S53" s="58">
        <v>0</v>
      </c>
      <c r="T53" s="55">
        <v>0</v>
      </c>
      <c r="U53" s="5">
        <f t="shared" si="3"/>
        <v>396.9</v>
      </c>
      <c r="V53" s="5">
        <f t="shared" si="1"/>
        <v>2688.1</v>
      </c>
      <c r="W53" s="24">
        <v>0</v>
      </c>
      <c r="X53" s="128"/>
      <c r="Y53" s="128"/>
      <c r="Z53" s="128"/>
    </row>
    <row r="54" spans="1:26" ht="33.950000000000003" customHeight="1" x14ac:dyDescent="0.2">
      <c r="A54" s="130">
        <v>45</v>
      </c>
      <c r="B54" s="58" t="s">
        <v>489</v>
      </c>
      <c r="C54" s="58" t="s">
        <v>987</v>
      </c>
      <c r="D54" s="63">
        <v>1135</v>
      </c>
      <c r="E54" s="61">
        <v>400</v>
      </c>
      <c r="F54" s="61">
        <v>0</v>
      </c>
      <c r="G54" s="61">
        <v>1000</v>
      </c>
      <c r="H54" s="61">
        <v>0</v>
      </c>
      <c r="I54" s="61">
        <v>0</v>
      </c>
      <c r="J54" s="61">
        <v>0</v>
      </c>
      <c r="K54" s="61">
        <v>75</v>
      </c>
      <c r="L54" s="61">
        <v>0</v>
      </c>
      <c r="M54" s="61">
        <v>250</v>
      </c>
      <c r="N54" s="61">
        <v>0</v>
      </c>
      <c r="O54" s="61">
        <v>0</v>
      </c>
      <c r="P54" s="55">
        <f t="shared" si="2"/>
        <v>2860</v>
      </c>
      <c r="Q54" s="58">
        <f t="shared" ref="Q54:Q62" si="5">(D54+E54+F54+G54+H54+I54+J54+K54+N54)*3%</f>
        <v>78.3</v>
      </c>
      <c r="R54" s="58">
        <f>(D54+E54+F54+G54+H54+I54+J54+K54+N54)*11%</f>
        <v>287.10000000000002</v>
      </c>
      <c r="S54" s="58">
        <v>0</v>
      </c>
      <c r="T54" s="55">
        <v>0</v>
      </c>
      <c r="U54" s="5">
        <f t="shared" si="3"/>
        <v>365.4</v>
      </c>
      <c r="V54" s="5">
        <f t="shared" si="1"/>
        <v>2494.6</v>
      </c>
      <c r="W54" s="24">
        <v>0</v>
      </c>
      <c r="X54" s="128"/>
      <c r="Y54" s="128"/>
      <c r="Z54" s="128"/>
    </row>
    <row r="55" spans="1:26" ht="33.950000000000003" customHeight="1" x14ac:dyDescent="0.2">
      <c r="A55" s="130">
        <v>46</v>
      </c>
      <c r="B55" s="58" t="s">
        <v>490</v>
      </c>
      <c r="C55" s="58" t="s">
        <v>734</v>
      </c>
      <c r="D55" s="63">
        <v>1476</v>
      </c>
      <c r="E55" s="61">
        <v>2000</v>
      </c>
      <c r="F55" s="61">
        <v>0</v>
      </c>
      <c r="G55" s="61">
        <v>0</v>
      </c>
      <c r="H55" s="61">
        <v>1900</v>
      </c>
      <c r="I55" s="61">
        <v>2600</v>
      </c>
      <c r="J55" s="61">
        <v>0</v>
      </c>
      <c r="K55" s="61">
        <v>50</v>
      </c>
      <c r="L55" s="61">
        <v>0</v>
      </c>
      <c r="M55" s="61">
        <v>250</v>
      </c>
      <c r="N55" s="61">
        <v>0</v>
      </c>
      <c r="O55" s="61">
        <v>0</v>
      </c>
      <c r="P55" s="55">
        <f t="shared" si="2"/>
        <v>8276</v>
      </c>
      <c r="Q55" s="58">
        <f t="shared" si="5"/>
        <v>240.78</v>
      </c>
      <c r="R55" s="58">
        <f>(D55+E55+F55+G55+H55+I55+J55+K55+N55)*14%</f>
        <v>1123.6400000000001</v>
      </c>
      <c r="S55" s="58">
        <v>146.41</v>
      </c>
      <c r="T55" s="55">
        <v>0</v>
      </c>
      <c r="U55" s="5">
        <f t="shared" si="3"/>
        <v>1364.42</v>
      </c>
      <c r="V55" s="5">
        <f t="shared" si="1"/>
        <v>6911.58</v>
      </c>
      <c r="W55" s="24">
        <v>0</v>
      </c>
      <c r="X55" s="128"/>
      <c r="Y55" s="128"/>
      <c r="Z55" s="128"/>
    </row>
    <row r="56" spans="1:26" ht="33.950000000000003" customHeight="1" x14ac:dyDescent="0.2">
      <c r="A56" s="130">
        <v>47</v>
      </c>
      <c r="B56" s="58" t="s">
        <v>491</v>
      </c>
      <c r="C56" s="58" t="s">
        <v>612</v>
      </c>
      <c r="D56" s="63">
        <v>1350</v>
      </c>
      <c r="E56" s="61">
        <v>2000</v>
      </c>
      <c r="F56" s="61">
        <v>0</v>
      </c>
      <c r="G56" s="61">
        <v>0</v>
      </c>
      <c r="H56" s="61">
        <v>0</v>
      </c>
      <c r="I56" s="61">
        <v>4500</v>
      </c>
      <c r="J56" s="61">
        <v>0</v>
      </c>
      <c r="K56" s="61">
        <v>0</v>
      </c>
      <c r="L56" s="61">
        <v>0</v>
      </c>
      <c r="M56" s="61">
        <v>250</v>
      </c>
      <c r="N56" s="61">
        <v>0</v>
      </c>
      <c r="O56" s="61">
        <v>0</v>
      </c>
      <c r="P56" s="55">
        <f t="shared" si="2"/>
        <v>8100</v>
      </c>
      <c r="Q56" s="58">
        <f t="shared" si="5"/>
        <v>235.5</v>
      </c>
      <c r="R56" s="58">
        <f>(D56+E56+F56+G56+H56+I56+J56+K56+N56)*13%</f>
        <v>1020.5</v>
      </c>
      <c r="S56" s="58">
        <v>143.03</v>
      </c>
      <c r="T56" s="55">
        <v>0</v>
      </c>
      <c r="U56" s="5">
        <f t="shared" si="3"/>
        <v>1256</v>
      </c>
      <c r="V56" s="5">
        <f t="shared" si="1"/>
        <v>6844</v>
      </c>
      <c r="W56" s="24">
        <v>0</v>
      </c>
      <c r="X56" s="128"/>
      <c r="Y56" s="128"/>
      <c r="Z56" s="128"/>
    </row>
    <row r="57" spans="1:26" ht="49.5" customHeight="1" x14ac:dyDescent="0.2">
      <c r="A57" s="130">
        <v>48</v>
      </c>
      <c r="B57" s="62" t="s">
        <v>492</v>
      </c>
      <c r="C57" s="62" t="s">
        <v>978</v>
      </c>
      <c r="D57" s="61">
        <v>2441</v>
      </c>
      <c r="E57" s="61">
        <v>1000</v>
      </c>
      <c r="F57" s="61">
        <v>0</v>
      </c>
      <c r="G57" s="61">
        <v>1000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250</v>
      </c>
      <c r="N57" s="61">
        <v>0</v>
      </c>
      <c r="O57" s="61">
        <v>0</v>
      </c>
      <c r="P57" s="55">
        <f t="shared" si="2"/>
        <v>4691</v>
      </c>
      <c r="Q57" s="58">
        <f t="shared" si="5"/>
        <v>133.22999999999999</v>
      </c>
      <c r="R57" s="58">
        <f>(D57+E57+F57+G57+H57+I57+J57+K57+N57)*12%</f>
        <v>532.91999999999996</v>
      </c>
      <c r="S57" s="58">
        <v>0</v>
      </c>
      <c r="T57" s="55">
        <v>0</v>
      </c>
      <c r="U57" s="5">
        <f t="shared" si="3"/>
        <v>666.15</v>
      </c>
      <c r="V57" s="5">
        <f t="shared" si="1"/>
        <v>4024.85</v>
      </c>
      <c r="W57" s="24">
        <v>0</v>
      </c>
      <c r="X57" s="128"/>
      <c r="Y57" s="128"/>
      <c r="Z57" s="128"/>
    </row>
    <row r="58" spans="1:26" ht="33.950000000000003" customHeight="1" x14ac:dyDescent="0.2">
      <c r="A58" s="130">
        <v>49</v>
      </c>
      <c r="B58" s="58" t="s">
        <v>493</v>
      </c>
      <c r="C58" s="62" t="s">
        <v>442</v>
      </c>
      <c r="D58" s="63">
        <v>1350</v>
      </c>
      <c r="E58" s="61">
        <v>2000</v>
      </c>
      <c r="F58" s="61">
        <v>0</v>
      </c>
      <c r="G58" s="61">
        <v>0</v>
      </c>
      <c r="H58" s="61">
        <v>1600</v>
      </c>
      <c r="I58" s="61">
        <v>2900</v>
      </c>
      <c r="J58" s="61">
        <v>0</v>
      </c>
      <c r="K58" s="61">
        <v>75</v>
      </c>
      <c r="L58" s="61">
        <v>0</v>
      </c>
      <c r="M58" s="61">
        <v>250</v>
      </c>
      <c r="N58" s="61">
        <v>0</v>
      </c>
      <c r="O58" s="61">
        <v>0</v>
      </c>
      <c r="P58" s="55">
        <f t="shared" si="2"/>
        <v>8175</v>
      </c>
      <c r="Q58" s="58">
        <f t="shared" si="5"/>
        <v>237.75</v>
      </c>
      <c r="R58" s="58">
        <f>(D58+E58+F58+G58+H58+I58+J58+K58+N58)*13%</f>
        <v>1030.25</v>
      </c>
      <c r="S58" s="58">
        <v>146.18</v>
      </c>
      <c r="T58" s="55">
        <v>0</v>
      </c>
      <c r="U58" s="5">
        <f t="shared" si="3"/>
        <v>1268</v>
      </c>
      <c r="V58" s="5">
        <f t="shared" si="1"/>
        <v>6907</v>
      </c>
      <c r="W58" s="24">
        <v>0</v>
      </c>
      <c r="X58" s="128"/>
      <c r="Y58" s="128"/>
      <c r="Z58" s="128"/>
    </row>
    <row r="59" spans="1:26" ht="33.950000000000003" customHeight="1" x14ac:dyDescent="0.2">
      <c r="A59" s="130">
        <v>50</v>
      </c>
      <c r="B59" s="58" t="s">
        <v>494</v>
      </c>
      <c r="C59" s="58" t="s">
        <v>447</v>
      </c>
      <c r="D59" s="63">
        <v>1476</v>
      </c>
      <c r="E59" s="61">
        <v>2000</v>
      </c>
      <c r="F59" s="61">
        <v>0</v>
      </c>
      <c r="G59" s="61">
        <v>1900</v>
      </c>
      <c r="H59" s="61">
        <v>0</v>
      </c>
      <c r="I59" s="61">
        <v>2600</v>
      </c>
      <c r="J59" s="61">
        <v>0</v>
      </c>
      <c r="K59" s="61">
        <v>50</v>
      </c>
      <c r="L59" s="61">
        <v>0</v>
      </c>
      <c r="M59" s="61">
        <v>250</v>
      </c>
      <c r="N59" s="61">
        <v>0</v>
      </c>
      <c r="O59" s="61">
        <v>0</v>
      </c>
      <c r="P59" s="55">
        <f t="shared" si="2"/>
        <v>8276</v>
      </c>
      <c r="Q59" s="58">
        <f t="shared" si="5"/>
        <v>240.78</v>
      </c>
      <c r="R59" s="58">
        <f>(D59+E59+F59+G59+H59+I59+J59+K59+N59)*14%</f>
        <v>1123.6400000000001</v>
      </c>
      <c r="S59" s="58">
        <v>146.41</v>
      </c>
      <c r="T59" s="55">
        <v>0</v>
      </c>
      <c r="U59" s="5">
        <f t="shared" si="3"/>
        <v>1364.42</v>
      </c>
      <c r="V59" s="5">
        <f t="shared" si="1"/>
        <v>6911.58</v>
      </c>
      <c r="W59" s="24">
        <v>0</v>
      </c>
      <c r="X59" s="128"/>
      <c r="Y59" s="128"/>
      <c r="Z59" s="128"/>
    </row>
    <row r="60" spans="1:26" ht="33.950000000000003" customHeight="1" x14ac:dyDescent="0.2">
      <c r="A60" s="130">
        <v>51</v>
      </c>
      <c r="B60" s="58" t="s">
        <v>495</v>
      </c>
      <c r="C60" s="58" t="s">
        <v>974</v>
      </c>
      <c r="D60" s="63">
        <v>1476</v>
      </c>
      <c r="E60" s="61">
        <v>2000</v>
      </c>
      <c r="F60" s="61">
        <v>0</v>
      </c>
      <c r="G60" s="61">
        <v>0</v>
      </c>
      <c r="H60" s="61">
        <v>1900</v>
      </c>
      <c r="I60" s="61">
        <v>2600</v>
      </c>
      <c r="J60" s="61">
        <v>0</v>
      </c>
      <c r="K60" s="61">
        <v>75</v>
      </c>
      <c r="L60" s="61">
        <v>0</v>
      </c>
      <c r="M60" s="61">
        <v>250</v>
      </c>
      <c r="N60" s="61">
        <v>0</v>
      </c>
      <c r="O60" s="61">
        <v>0</v>
      </c>
      <c r="P60" s="55">
        <f t="shared" si="2"/>
        <v>8301</v>
      </c>
      <c r="Q60" s="58">
        <f t="shared" si="5"/>
        <v>241.53</v>
      </c>
      <c r="R60" s="58">
        <f>(D60+E60+F60+G60+H60+I60+J60+K60+N60)*14%</f>
        <v>1127.1400000000001</v>
      </c>
      <c r="S60" s="58">
        <v>160.85</v>
      </c>
      <c r="T60" s="55">
        <v>0</v>
      </c>
      <c r="U60" s="5">
        <f t="shared" si="3"/>
        <v>1368.67</v>
      </c>
      <c r="V60" s="5">
        <f t="shared" si="1"/>
        <v>6932.33</v>
      </c>
      <c r="W60" s="24">
        <v>0</v>
      </c>
      <c r="X60" s="128"/>
      <c r="Y60" s="128"/>
      <c r="Z60" s="128"/>
    </row>
    <row r="61" spans="1:26" ht="51.75" customHeight="1" x14ac:dyDescent="0.2">
      <c r="A61" s="130">
        <v>52</v>
      </c>
      <c r="B61" s="62" t="s">
        <v>496</v>
      </c>
      <c r="C61" s="62" t="s">
        <v>957</v>
      </c>
      <c r="D61" s="61">
        <f>485*4</f>
        <v>1940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55">
        <f t="shared" si="2"/>
        <v>1940</v>
      </c>
      <c r="Q61" s="58">
        <f t="shared" si="5"/>
        <v>58.2</v>
      </c>
      <c r="R61" s="58">
        <f>(D61+E61+F61+G61+H61+I61+J61+K61+N61)*10%</f>
        <v>194</v>
      </c>
      <c r="S61" s="58">
        <v>0</v>
      </c>
      <c r="T61" s="55">
        <v>0</v>
      </c>
      <c r="U61" s="5">
        <f t="shared" si="3"/>
        <v>252.2</v>
      </c>
      <c r="V61" s="5">
        <f t="shared" si="1"/>
        <v>1687.8</v>
      </c>
      <c r="W61" s="24">
        <v>0</v>
      </c>
      <c r="X61" s="128"/>
      <c r="Y61" s="128"/>
      <c r="Z61" s="128"/>
    </row>
    <row r="62" spans="1:26" ht="33.950000000000003" customHeight="1" x14ac:dyDescent="0.2">
      <c r="A62" s="130">
        <v>53</v>
      </c>
      <c r="B62" s="58" t="s">
        <v>497</v>
      </c>
      <c r="C62" s="62" t="s">
        <v>966</v>
      </c>
      <c r="D62" s="63">
        <v>1634</v>
      </c>
      <c r="E62" s="61">
        <v>2400</v>
      </c>
      <c r="F62" s="61">
        <v>0</v>
      </c>
      <c r="G62" s="61">
        <v>0</v>
      </c>
      <c r="H62" s="61">
        <v>2200</v>
      </c>
      <c r="I62" s="61">
        <v>3200</v>
      </c>
      <c r="J62" s="61">
        <v>0</v>
      </c>
      <c r="K62" s="61">
        <v>75</v>
      </c>
      <c r="L62" s="61">
        <v>0</v>
      </c>
      <c r="M62" s="61">
        <v>250</v>
      </c>
      <c r="N62" s="61">
        <v>0</v>
      </c>
      <c r="O62" s="61">
        <v>0</v>
      </c>
      <c r="P62" s="55">
        <f t="shared" si="2"/>
        <v>9759</v>
      </c>
      <c r="Q62" s="58">
        <f t="shared" si="5"/>
        <v>285.27</v>
      </c>
      <c r="R62" s="58">
        <f>(D62+E62+F62+G62+H62+I62+J62+K62+N62)*14%</f>
        <v>1331.26</v>
      </c>
      <c r="S62" s="58">
        <v>207.96</v>
      </c>
      <c r="T62" s="55">
        <v>0</v>
      </c>
      <c r="U62" s="5">
        <f t="shared" si="3"/>
        <v>1616.53</v>
      </c>
      <c r="V62" s="5">
        <f t="shared" si="1"/>
        <v>8142.47</v>
      </c>
      <c r="W62" s="24">
        <v>0</v>
      </c>
      <c r="X62" s="128"/>
      <c r="Y62" s="128"/>
      <c r="Z62" s="128"/>
    </row>
    <row r="63" spans="1:26" ht="33.950000000000003" customHeight="1" x14ac:dyDescent="0.2">
      <c r="A63" s="130">
        <v>54</v>
      </c>
      <c r="B63" s="58" t="s">
        <v>498</v>
      </c>
      <c r="C63" s="58" t="s">
        <v>990</v>
      </c>
      <c r="D63" s="63">
        <v>1074</v>
      </c>
      <c r="E63" s="61">
        <v>400</v>
      </c>
      <c r="F63" s="61">
        <v>0</v>
      </c>
      <c r="G63" s="61">
        <v>1000</v>
      </c>
      <c r="H63" s="61">
        <v>0</v>
      </c>
      <c r="I63" s="61">
        <v>0</v>
      </c>
      <c r="J63" s="61">
        <v>0</v>
      </c>
      <c r="K63" s="61">
        <v>0</v>
      </c>
      <c r="L63" s="61">
        <v>200</v>
      </c>
      <c r="M63" s="61">
        <v>250</v>
      </c>
      <c r="N63" s="61">
        <v>0</v>
      </c>
      <c r="O63" s="61">
        <v>0</v>
      </c>
      <c r="P63" s="55">
        <f t="shared" si="2"/>
        <v>2924</v>
      </c>
      <c r="Q63" s="58">
        <f>(D63+E63+F63+G63+H63+I63+J63+K63+N63+L63)*3%</f>
        <v>80.22</v>
      </c>
      <c r="R63" s="58">
        <f>(D63+E63+F63+G63+H63+I63+J63+K63+N63+L63)*11%</f>
        <v>294.14</v>
      </c>
      <c r="S63" s="58">
        <v>0</v>
      </c>
      <c r="T63" s="55">
        <v>0</v>
      </c>
      <c r="U63" s="5">
        <f t="shared" si="3"/>
        <v>374.36</v>
      </c>
      <c r="V63" s="5">
        <f t="shared" si="1"/>
        <v>2549.64</v>
      </c>
      <c r="W63" s="24">
        <v>0</v>
      </c>
      <c r="X63" s="128"/>
      <c r="Y63" s="128"/>
      <c r="Z63" s="128"/>
    </row>
    <row r="64" spans="1:26" ht="33.950000000000003" customHeight="1" x14ac:dyDescent="0.2">
      <c r="A64" s="130">
        <v>55</v>
      </c>
      <c r="B64" s="58" t="s">
        <v>499</v>
      </c>
      <c r="C64" s="58" t="s">
        <v>442</v>
      </c>
      <c r="D64" s="63">
        <v>1350</v>
      </c>
      <c r="E64" s="61">
        <v>2000</v>
      </c>
      <c r="F64" s="61">
        <v>0</v>
      </c>
      <c r="G64" s="61">
        <v>0</v>
      </c>
      <c r="H64" s="61">
        <v>0</v>
      </c>
      <c r="I64" s="61">
        <v>4500</v>
      </c>
      <c r="J64" s="61">
        <v>0</v>
      </c>
      <c r="K64" s="61">
        <v>0</v>
      </c>
      <c r="L64" s="61">
        <v>0</v>
      </c>
      <c r="M64" s="61">
        <v>250</v>
      </c>
      <c r="N64" s="61">
        <v>0</v>
      </c>
      <c r="O64" s="61">
        <v>0</v>
      </c>
      <c r="P64" s="55">
        <f t="shared" si="2"/>
        <v>8100</v>
      </c>
      <c r="Q64" s="58">
        <f>(D64+E64+F64+G64+H64+I64+J64+K64+N64)*3%</f>
        <v>235.5</v>
      </c>
      <c r="R64" s="58">
        <f>(D64+E64+F64+G64+H64+I64+J64+K64+N64)*13%</f>
        <v>1020.5</v>
      </c>
      <c r="S64" s="58">
        <v>174.5</v>
      </c>
      <c r="T64" s="55">
        <v>0</v>
      </c>
      <c r="U64" s="5">
        <f t="shared" si="3"/>
        <v>1256</v>
      </c>
      <c r="V64" s="5">
        <f t="shared" si="1"/>
        <v>6844</v>
      </c>
      <c r="W64" s="24">
        <v>0</v>
      </c>
      <c r="X64" s="128"/>
      <c r="Y64" s="128"/>
      <c r="Z64" s="128"/>
    </row>
    <row r="65" spans="1:26" ht="33.950000000000003" customHeight="1" x14ac:dyDescent="0.2">
      <c r="A65" s="130">
        <v>56</v>
      </c>
      <c r="B65" s="58" t="s">
        <v>500</v>
      </c>
      <c r="C65" s="62" t="s">
        <v>442</v>
      </c>
      <c r="D65" s="63">
        <v>1350</v>
      </c>
      <c r="E65" s="61">
        <v>2000</v>
      </c>
      <c r="F65" s="61">
        <v>0</v>
      </c>
      <c r="G65" s="61">
        <v>0</v>
      </c>
      <c r="H65" s="61">
        <v>1600</v>
      </c>
      <c r="I65" s="61">
        <v>2900</v>
      </c>
      <c r="J65" s="61">
        <v>0</v>
      </c>
      <c r="K65" s="61">
        <v>0</v>
      </c>
      <c r="L65" s="61">
        <v>0</v>
      </c>
      <c r="M65" s="61">
        <v>250</v>
      </c>
      <c r="N65" s="61">
        <v>0</v>
      </c>
      <c r="O65" s="61">
        <v>0</v>
      </c>
      <c r="P65" s="55">
        <f t="shared" si="2"/>
        <v>8100</v>
      </c>
      <c r="Q65" s="58">
        <f>(D65+E65+F65+G65+H65+I65+J65+K65+N65)*3%</f>
        <v>235.5</v>
      </c>
      <c r="R65" s="58">
        <f>(D65+E65+F65+G65+H65+I65+J65+K65+N65)*13%</f>
        <v>1020.5</v>
      </c>
      <c r="S65" s="58">
        <v>143.03</v>
      </c>
      <c r="T65" s="55">
        <v>0</v>
      </c>
      <c r="U65" s="5">
        <f t="shared" si="3"/>
        <v>1256</v>
      </c>
      <c r="V65" s="5">
        <f t="shared" si="1"/>
        <v>6844</v>
      </c>
      <c r="W65" s="24">
        <f>670</f>
        <v>670</v>
      </c>
      <c r="X65" s="128"/>
      <c r="Y65" s="128"/>
      <c r="Z65" s="128"/>
    </row>
    <row r="66" spans="1:26" ht="33.950000000000003" customHeight="1" x14ac:dyDescent="0.2">
      <c r="A66" s="130">
        <v>57</v>
      </c>
      <c r="B66" s="58" t="s">
        <v>501</v>
      </c>
      <c r="C66" s="58" t="s">
        <v>442</v>
      </c>
      <c r="D66" s="63">
        <v>1350</v>
      </c>
      <c r="E66" s="61">
        <v>2000</v>
      </c>
      <c r="F66" s="61">
        <v>0</v>
      </c>
      <c r="G66" s="61">
        <v>0</v>
      </c>
      <c r="H66" s="61">
        <v>0</v>
      </c>
      <c r="I66" s="61">
        <v>4500</v>
      </c>
      <c r="J66" s="61">
        <v>0</v>
      </c>
      <c r="K66" s="61">
        <v>0</v>
      </c>
      <c r="L66" s="61">
        <v>0</v>
      </c>
      <c r="M66" s="61">
        <v>250</v>
      </c>
      <c r="N66" s="61">
        <v>0</v>
      </c>
      <c r="O66" s="61">
        <v>0</v>
      </c>
      <c r="P66" s="55">
        <f t="shared" si="2"/>
        <v>8100</v>
      </c>
      <c r="Q66" s="58">
        <f>(D66+E66+F66+G66+H66+I66+J66+K66+N66)*3%</f>
        <v>235.5</v>
      </c>
      <c r="R66" s="58">
        <f>(D66+E66+F66+G66+H66+I66+J66+K66+N66)*13%</f>
        <v>1020.5</v>
      </c>
      <c r="S66" s="58">
        <v>143.03</v>
      </c>
      <c r="T66" s="55">
        <v>0</v>
      </c>
      <c r="U66" s="5">
        <f t="shared" si="3"/>
        <v>1256</v>
      </c>
      <c r="V66" s="5">
        <f t="shared" si="1"/>
        <v>6844</v>
      </c>
      <c r="W66" s="24">
        <v>0</v>
      </c>
      <c r="X66" s="128"/>
      <c r="Y66" s="128"/>
      <c r="Z66" s="128"/>
    </row>
    <row r="67" spans="1:26" ht="33.950000000000003" customHeight="1" x14ac:dyDescent="0.2">
      <c r="A67" s="130">
        <v>58</v>
      </c>
      <c r="B67" s="58" t="s">
        <v>502</v>
      </c>
      <c r="C67" s="58" t="s">
        <v>440</v>
      </c>
      <c r="D67" s="63">
        <v>1074</v>
      </c>
      <c r="E67" s="61">
        <v>0</v>
      </c>
      <c r="F67" s="61">
        <v>0</v>
      </c>
      <c r="G67" s="61">
        <v>1000</v>
      </c>
      <c r="H67" s="61">
        <v>0</v>
      </c>
      <c r="I67" s="61">
        <v>0</v>
      </c>
      <c r="J67" s="61">
        <v>0</v>
      </c>
      <c r="K67" s="61">
        <v>0</v>
      </c>
      <c r="L67" s="61">
        <v>600</v>
      </c>
      <c r="M67" s="61">
        <v>250</v>
      </c>
      <c r="N67" s="61">
        <v>0</v>
      </c>
      <c r="O67" s="61">
        <v>0</v>
      </c>
      <c r="P67" s="55">
        <f t="shared" si="2"/>
        <v>2924</v>
      </c>
      <c r="Q67" s="58">
        <f>(D67+E67+F67+G67+H67+I67+J67+K67+N67+L67)*3%</f>
        <v>80.22</v>
      </c>
      <c r="R67" s="58">
        <f>(D67+E67+F67+G67+H67+I67+J67+K67+N67)*11%</f>
        <v>228.14</v>
      </c>
      <c r="S67" s="58">
        <v>0</v>
      </c>
      <c r="T67" s="55">
        <v>0</v>
      </c>
      <c r="U67" s="5">
        <f t="shared" si="3"/>
        <v>308.36</v>
      </c>
      <c r="V67" s="5">
        <f t="shared" si="1"/>
        <v>2615.64</v>
      </c>
      <c r="W67" s="24">
        <v>0</v>
      </c>
      <c r="X67" s="128"/>
      <c r="Y67" s="128"/>
      <c r="Z67" s="128"/>
    </row>
    <row r="68" spans="1:26" ht="33.950000000000003" customHeight="1" x14ac:dyDescent="0.2">
      <c r="A68" s="130">
        <v>59</v>
      </c>
      <c r="B68" s="58" t="s">
        <v>503</v>
      </c>
      <c r="C68" s="62" t="s">
        <v>442</v>
      </c>
      <c r="D68" s="63">
        <v>1350</v>
      </c>
      <c r="E68" s="61">
        <v>2000</v>
      </c>
      <c r="F68" s="61">
        <v>0</v>
      </c>
      <c r="G68" s="61">
        <v>0</v>
      </c>
      <c r="H68" s="61">
        <v>1600</v>
      </c>
      <c r="I68" s="61">
        <v>2900</v>
      </c>
      <c r="J68" s="61">
        <v>0</v>
      </c>
      <c r="K68" s="61">
        <v>75</v>
      </c>
      <c r="L68" s="61">
        <v>0</v>
      </c>
      <c r="M68" s="61">
        <v>250</v>
      </c>
      <c r="N68" s="61">
        <v>0</v>
      </c>
      <c r="O68" s="61">
        <v>0</v>
      </c>
      <c r="P68" s="55">
        <f t="shared" si="2"/>
        <v>8175</v>
      </c>
      <c r="Q68" s="58">
        <f t="shared" ref="Q68:Q73" si="6">(D68+E68+F68+G68+H68+I68+J68+K68+N68)*3%</f>
        <v>237.75</v>
      </c>
      <c r="R68" s="58">
        <f>(D68+E68+F68+G68+H68+I68+J68+K68+N68)*13%</f>
        <v>1030.25</v>
      </c>
      <c r="S68" s="58">
        <v>146.18</v>
      </c>
      <c r="T68" s="55">
        <v>0</v>
      </c>
      <c r="U68" s="5">
        <f t="shared" si="3"/>
        <v>1268</v>
      </c>
      <c r="V68" s="5">
        <f t="shared" si="1"/>
        <v>6907</v>
      </c>
      <c r="W68" s="24">
        <f>1024</f>
        <v>1024</v>
      </c>
      <c r="X68" s="128"/>
      <c r="Y68" s="128"/>
      <c r="Z68" s="128"/>
    </row>
    <row r="69" spans="1:26" ht="33.950000000000003" customHeight="1" x14ac:dyDescent="0.2">
      <c r="A69" s="130">
        <v>60</v>
      </c>
      <c r="B69" s="62" t="s">
        <v>772</v>
      </c>
      <c r="C69" s="62" t="s">
        <v>504</v>
      </c>
      <c r="D69" s="69">
        <v>2425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55">
        <f t="shared" si="2"/>
        <v>2425</v>
      </c>
      <c r="Q69" s="58">
        <f t="shared" si="6"/>
        <v>72.75</v>
      </c>
      <c r="R69" s="58">
        <f>(D69+E69+F69+G69+H69+I69+J69+K69+N69)*11%</f>
        <v>266.75</v>
      </c>
      <c r="S69" s="58">
        <v>0</v>
      </c>
      <c r="T69" s="55">
        <v>0</v>
      </c>
      <c r="U69" s="5">
        <f t="shared" si="3"/>
        <v>339.5</v>
      </c>
      <c r="V69" s="5">
        <f t="shared" si="1"/>
        <v>2085.5</v>
      </c>
      <c r="W69" s="24">
        <v>0</v>
      </c>
      <c r="X69" s="128"/>
      <c r="Y69" s="128"/>
      <c r="Z69" s="128"/>
    </row>
    <row r="70" spans="1:26" ht="33.950000000000003" customHeight="1" x14ac:dyDescent="0.2">
      <c r="A70" s="130">
        <v>61</v>
      </c>
      <c r="B70" s="58" t="s">
        <v>505</v>
      </c>
      <c r="C70" s="58" t="s">
        <v>452</v>
      </c>
      <c r="D70" s="63">
        <v>2885</v>
      </c>
      <c r="E70" s="61">
        <v>0</v>
      </c>
      <c r="F70" s="61">
        <v>721.25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55">
        <f t="shared" si="2"/>
        <v>3606.25</v>
      </c>
      <c r="Q70" s="58">
        <f t="shared" si="6"/>
        <v>108.19</v>
      </c>
      <c r="R70" s="58">
        <f>(D70+E70+F70+G70+H70+I70+J70+K70+N70)*11%</f>
        <v>396.69</v>
      </c>
      <c r="S70" s="58">
        <v>0</v>
      </c>
      <c r="T70" s="55">
        <v>0</v>
      </c>
      <c r="U70" s="5">
        <f t="shared" si="3"/>
        <v>504.88</v>
      </c>
      <c r="V70" s="5">
        <f t="shared" si="1"/>
        <v>3101.37</v>
      </c>
      <c r="W70" s="24">
        <v>0</v>
      </c>
      <c r="X70" s="128"/>
      <c r="Y70" s="128"/>
      <c r="Z70" s="128"/>
    </row>
    <row r="71" spans="1:26" ht="33.950000000000003" customHeight="1" x14ac:dyDescent="0.2">
      <c r="A71" s="130">
        <v>62</v>
      </c>
      <c r="B71" s="70" t="s">
        <v>809</v>
      </c>
      <c r="C71" s="65" t="s">
        <v>351</v>
      </c>
      <c r="D71" s="71">
        <v>10261</v>
      </c>
      <c r="E71" s="61">
        <v>0</v>
      </c>
      <c r="F71" s="61">
        <v>0</v>
      </c>
      <c r="G71" s="61">
        <v>5000</v>
      </c>
      <c r="H71" s="61">
        <v>0</v>
      </c>
      <c r="I71" s="61">
        <v>0</v>
      </c>
      <c r="J71" s="61">
        <v>375</v>
      </c>
      <c r="K71" s="61">
        <v>0</v>
      </c>
      <c r="L71" s="61">
        <v>0</v>
      </c>
      <c r="M71" s="61">
        <v>250</v>
      </c>
      <c r="N71" s="61">
        <v>0</v>
      </c>
      <c r="O71" s="61">
        <v>0</v>
      </c>
      <c r="P71" s="55">
        <f t="shared" si="2"/>
        <v>15886</v>
      </c>
      <c r="Q71" s="58">
        <f t="shared" si="6"/>
        <v>469.08</v>
      </c>
      <c r="R71" s="58">
        <f>(D71+E71+F71+G71+H71+I71+J71+K71+N71)*15%</f>
        <v>2345.4</v>
      </c>
      <c r="S71" s="58">
        <v>448.93</v>
      </c>
      <c r="T71" s="55">
        <v>210.15</v>
      </c>
      <c r="U71" s="5">
        <f t="shared" si="3"/>
        <v>3024.63</v>
      </c>
      <c r="V71" s="5">
        <f t="shared" si="1"/>
        <v>12861.37</v>
      </c>
      <c r="W71" s="24">
        <f>1470</f>
        <v>1470</v>
      </c>
      <c r="X71" s="128"/>
      <c r="Y71" s="128"/>
      <c r="Z71" s="128"/>
    </row>
    <row r="72" spans="1:26" ht="33.950000000000003" customHeight="1" x14ac:dyDescent="0.2">
      <c r="A72" s="130">
        <v>63</v>
      </c>
      <c r="B72" s="58" t="s">
        <v>753</v>
      </c>
      <c r="C72" s="58" t="s">
        <v>558</v>
      </c>
      <c r="D72" s="63">
        <f>485*2</f>
        <v>970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55">
        <f t="shared" si="2"/>
        <v>970</v>
      </c>
      <c r="Q72" s="58">
        <f t="shared" si="6"/>
        <v>29.1</v>
      </c>
      <c r="R72" s="58">
        <f>(D72+E72+F72+G72+H72+I72+J72+K72+N72)*10%</f>
        <v>97</v>
      </c>
      <c r="S72" s="58">
        <v>0</v>
      </c>
      <c r="T72" s="55">
        <v>0</v>
      </c>
      <c r="U72" s="5">
        <f t="shared" ref="U72:U129" si="7">(Q72+R72+T72)</f>
        <v>126.1</v>
      </c>
      <c r="V72" s="5">
        <f t="shared" ref="V72:V133" si="8">P72-U72</f>
        <v>843.9</v>
      </c>
      <c r="W72" s="24">
        <v>0</v>
      </c>
      <c r="X72" s="128"/>
      <c r="Y72" s="128"/>
      <c r="Z72" s="128"/>
    </row>
    <row r="73" spans="1:26" ht="33.950000000000003" customHeight="1" x14ac:dyDescent="0.2">
      <c r="A73" s="130">
        <v>64</v>
      </c>
      <c r="B73" s="62" t="s">
        <v>726</v>
      </c>
      <c r="C73" s="62" t="s">
        <v>729</v>
      </c>
      <c r="D73" s="63">
        <v>1381</v>
      </c>
      <c r="E73" s="61">
        <v>600</v>
      </c>
      <c r="F73" s="61">
        <v>0</v>
      </c>
      <c r="G73" s="61">
        <v>1000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250</v>
      </c>
      <c r="N73" s="61">
        <v>0</v>
      </c>
      <c r="O73" s="61">
        <v>0</v>
      </c>
      <c r="P73" s="55">
        <f t="shared" si="2"/>
        <v>3231</v>
      </c>
      <c r="Q73" s="58">
        <f t="shared" si="6"/>
        <v>89.43</v>
      </c>
      <c r="R73" s="58">
        <f>(D73+E73+F73+G73+H73+I73+J73+K73+N73)*11%</f>
        <v>327.91</v>
      </c>
      <c r="S73" s="58">
        <v>0</v>
      </c>
      <c r="T73" s="55">
        <v>0</v>
      </c>
      <c r="U73" s="5">
        <f t="shared" si="7"/>
        <v>417.34</v>
      </c>
      <c r="V73" s="5">
        <f t="shared" si="8"/>
        <v>2813.66</v>
      </c>
      <c r="W73" s="24">
        <v>0</v>
      </c>
      <c r="X73" s="128"/>
      <c r="Y73" s="128"/>
      <c r="Z73" s="128"/>
    </row>
    <row r="74" spans="1:26" ht="33.950000000000003" customHeight="1" x14ac:dyDescent="0.2">
      <c r="A74" s="130">
        <v>65</v>
      </c>
      <c r="B74" s="58" t="s">
        <v>506</v>
      </c>
      <c r="C74" s="58" t="s">
        <v>993</v>
      </c>
      <c r="D74" s="63">
        <v>1135</v>
      </c>
      <c r="E74" s="61">
        <v>500</v>
      </c>
      <c r="F74" s="61">
        <v>0</v>
      </c>
      <c r="G74" s="61">
        <v>1000</v>
      </c>
      <c r="H74" s="61">
        <v>0</v>
      </c>
      <c r="I74" s="61">
        <v>0</v>
      </c>
      <c r="J74" s="61">
        <v>0</v>
      </c>
      <c r="K74" s="61">
        <v>50</v>
      </c>
      <c r="L74" s="61">
        <v>200</v>
      </c>
      <c r="M74" s="61">
        <v>250</v>
      </c>
      <c r="N74" s="61">
        <v>0</v>
      </c>
      <c r="O74" s="61">
        <v>0</v>
      </c>
      <c r="P74" s="55">
        <f t="shared" ref="P74:P134" si="9">SUM(D74:N74)</f>
        <v>3135</v>
      </c>
      <c r="Q74" s="58">
        <f>(D74+E74+F74+G74+H74+I74+J74+K74+N74+L74)*3%</f>
        <v>86.55</v>
      </c>
      <c r="R74" s="58">
        <f>(D74+E74+F74+G74+H74+I74+J74+K74+N74+L74)*11%</f>
        <v>317.35000000000002</v>
      </c>
      <c r="S74" s="58">
        <v>0</v>
      </c>
      <c r="T74" s="55">
        <v>0</v>
      </c>
      <c r="U74" s="5">
        <f t="shared" si="7"/>
        <v>403.9</v>
      </c>
      <c r="V74" s="5">
        <f t="shared" si="8"/>
        <v>2731.1</v>
      </c>
      <c r="W74" s="24">
        <v>0</v>
      </c>
      <c r="X74" s="128"/>
      <c r="Y74" s="128"/>
      <c r="Z74" s="128"/>
    </row>
    <row r="75" spans="1:26" ht="33.950000000000003" customHeight="1" x14ac:dyDescent="0.2">
      <c r="A75" s="130">
        <v>66</v>
      </c>
      <c r="B75" s="58" t="s">
        <v>507</v>
      </c>
      <c r="C75" s="58" t="s">
        <v>734</v>
      </c>
      <c r="D75" s="63">
        <v>1476</v>
      </c>
      <c r="E75" s="61">
        <v>2000</v>
      </c>
      <c r="F75" s="61">
        <v>0</v>
      </c>
      <c r="G75" s="61">
        <v>0</v>
      </c>
      <c r="H75" s="61">
        <v>1900</v>
      </c>
      <c r="I75" s="61">
        <v>2600</v>
      </c>
      <c r="J75" s="61">
        <v>0</v>
      </c>
      <c r="K75" s="61">
        <v>0</v>
      </c>
      <c r="L75" s="61">
        <v>0</v>
      </c>
      <c r="M75" s="61">
        <v>250</v>
      </c>
      <c r="N75" s="61">
        <v>0</v>
      </c>
      <c r="O75" s="61">
        <v>0</v>
      </c>
      <c r="P75" s="55">
        <f t="shared" si="9"/>
        <v>8226</v>
      </c>
      <c r="Q75" s="58">
        <f>(D75+E75+F75+G75+H75+I75+J75+K75+N75)*3%</f>
        <v>239.28</v>
      </c>
      <c r="R75" s="58">
        <f>(D75+E75+F75+G75+H75+I75+J75+K75+N75)*13%</f>
        <v>1036.8800000000001</v>
      </c>
      <c r="S75" s="58">
        <v>148.33000000000001</v>
      </c>
      <c r="T75" s="55">
        <v>0</v>
      </c>
      <c r="U75" s="5">
        <f t="shared" si="7"/>
        <v>1276.1600000000001</v>
      </c>
      <c r="V75" s="5">
        <f t="shared" si="8"/>
        <v>6949.84</v>
      </c>
      <c r="W75" s="24">
        <f>582</f>
        <v>582</v>
      </c>
      <c r="X75" s="128"/>
      <c r="Y75" s="128"/>
      <c r="Z75" s="128"/>
    </row>
    <row r="76" spans="1:26" ht="33.950000000000003" customHeight="1" x14ac:dyDescent="0.2">
      <c r="A76" s="130">
        <v>67</v>
      </c>
      <c r="B76" s="58" t="s">
        <v>508</v>
      </c>
      <c r="C76" s="62" t="s">
        <v>442</v>
      </c>
      <c r="D76" s="63">
        <v>1350</v>
      </c>
      <c r="E76" s="61">
        <v>2000</v>
      </c>
      <c r="F76" s="61">
        <v>0</v>
      </c>
      <c r="G76" s="61">
        <v>0</v>
      </c>
      <c r="H76" s="61">
        <v>1600</v>
      </c>
      <c r="I76" s="61">
        <v>2900</v>
      </c>
      <c r="J76" s="61">
        <v>0</v>
      </c>
      <c r="K76" s="61">
        <v>0</v>
      </c>
      <c r="L76" s="61">
        <v>0</v>
      </c>
      <c r="M76" s="61">
        <v>250</v>
      </c>
      <c r="N76" s="61">
        <v>0</v>
      </c>
      <c r="O76" s="61">
        <v>0</v>
      </c>
      <c r="P76" s="55">
        <f t="shared" si="9"/>
        <v>8100</v>
      </c>
      <c r="Q76" s="58">
        <f>(D76+E76+F76+G76+H76+I76+J76+K76+N76)*3%</f>
        <v>235.5</v>
      </c>
      <c r="R76" s="58">
        <f>(D76+E76+F76+G76+H76+I76+J76+K76+N76)*13%</f>
        <v>1020.5</v>
      </c>
      <c r="S76" s="58">
        <v>143.03</v>
      </c>
      <c r="T76" s="55">
        <v>0</v>
      </c>
      <c r="U76" s="5">
        <f t="shared" si="7"/>
        <v>1256</v>
      </c>
      <c r="V76" s="5">
        <f t="shared" si="8"/>
        <v>6844</v>
      </c>
      <c r="W76" s="24">
        <v>0</v>
      </c>
      <c r="X76" s="128"/>
      <c r="Y76" s="128"/>
      <c r="Z76" s="128"/>
    </row>
    <row r="77" spans="1:26" ht="33.950000000000003" customHeight="1" x14ac:dyDescent="0.2">
      <c r="A77" s="130">
        <v>68</v>
      </c>
      <c r="B77" s="70" t="s">
        <v>836</v>
      </c>
      <c r="C77" s="70" t="s">
        <v>954</v>
      </c>
      <c r="D77" s="72">
        <v>10949</v>
      </c>
      <c r="E77" s="61">
        <v>0</v>
      </c>
      <c r="F77" s="61">
        <v>0</v>
      </c>
      <c r="G77" s="72">
        <v>5000</v>
      </c>
      <c r="H77" s="61">
        <v>0</v>
      </c>
      <c r="I77" s="73">
        <v>0</v>
      </c>
      <c r="J77" s="61">
        <v>375</v>
      </c>
      <c r="K77" s="61">
        <v>0</v>
      </c>
      <c r="L77" s="61">
        <v>0</v>
      </c>
      <c r="M77" s="61">
        <v>250</v>
      </c>
      <c r="N77" s="61">
        <v>6000</v>
      </c>
      <c r="O77" s="61">
        <f>1400</f>
        <v>1400</v>
      </c>
      <c r="P77" s="55">
        <f t="shared" si="9"/>
        <v>22574</v>
      </c>
      <c r="Q77" s="58">
        <f>(D77+E77+F77+G77+H77+I77+J77+K77)*3%</f>
        <v>489.72</v>
      </c>
      <c r="R77" s="58">
        <f>(D77+E77+F77+G77+H77+I77+J77+K77)*15%</f>
        <v>2448.6</v>
      </c>
      <c r="S77" s="58">
        <v>832.41</v>
      </c>
      <c r="T77" s="55">
        <v>219.39</v>
      </c>
      <c r="U77" s="5">
        <f t="shared" si="7"/>
        <v>3157.71</v>
      </c>
      <c r="V77" s="5">
        <f t="shared" si="8"/>
        <v>19416.29</v>
      </c>
      <c r="W77" s="24">
        <v>0</v>
      </c>
      <c r="X77" s="128"/>
      <c r="Y77" s="128"/>
      <c r="Z77" s="128"/>
    </row>
    <row r="78" spans="1:26" ht="33.950000000000003" customHeight="1" x14ac:dyDescent="0.2">
      <c r="A78" s="130">
        <v>69</v>
      </c>
      <c r="B78" s="58" t="s">
        <v>509</v>
      </c>
      <c r="C78" s="58" t="s">
        <v>457</v>
      </c>
      <c r="D78" s="63">
        <v>1105</v>
      </c>
      <c r="E78" s="61">
        <v>400</v>
      </c>
      <c r="F78" s="61">
        <v>0</v>
      </c>
      <c r="G78" s="61">
        <v>1000</v>
      </c>
      <c r="H78" s="61">
        <v>0</v>
      </c>
      <c r="I78" s="61">
        <v>0</v>
      </c>
      <c r="J78" s="61">
        <v>0</v>
      </c>
      <c r="K78" s="61">
        <v>75</v>
      </c>
      <c r="L78" s="61">
        <v>0</v>
      </c>
      <c r="M78" s="61">
        <v>250</v>
      </c>
      <c r="N78" s="61">
        <v>0</v>
      </c>
      <c r="O78" s="61">
        <v>0</v>
      </c>
      <c r="P78" s="55">
        <f t="shared" si="9"/>
        <v>2830</v>
      </c>
      <c r="Q78" s="58">
        <f t="shared" ref="Q78:Q85" si="10">(D78+E78+F78+G78+H78+I78+J78+K78+N78)*3%</f>
        <v>77.400000000000006</v>
      </c>
      <c r="R78" s="58">
        <f>(D78+E78+F78+G78+H78+I78+J78+K78+N78)*11%</f>
        <v>283.8</v>
      </c>
      <c r="S78" s="58">
        <v>0</v>
      </c>
      <c r="T78" s="55">
        <v>0</v>
      </c>
      <c r="U78" s="5">
        <f t="shared" si="7"/>
        <v>361.2</v>
      </c>
      <c r="V78" s="5">
        <f t="shared" si="8"/>
        <v>2468.8000000000002</v>
      </c>
      <c r="W78" s="24">
        <v>0</v>
      </c>
      <c r="X78" s="128"/>
      <c r="Y78" s="128"/>
      <c r="Z78" s="128"/>
    </row>
    <row r="79" spans="1:26" ht="33.950000000000003" customHeight="1" x14ac:dyDescent="0.2">
      <c r="A79" s="130">
        <v>70</v>
      </c>
      <c r="B79" s="58" t="s">
        <v>510</v>
      </c>
      <c r="C79" s="58" t="s">
        <v>966</v>
      </c>
      <c r="D79" s="63">
        <v>1634</v>
      </c>
      <c r="E79" s="61">
        <v>1800</v>
      </c>
      <c r="F79" s="61">
        <v>0</v>
      </c>
      <c r="G79" s="61">
        <v>1000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250</v>
      </c>
      <c r="N79" s="61">
        <v>0</v>
      </c>
      <c r="O79" s="61">
        <v>0</v>
      </c>
      <c r="P79" s="55">
        <f t="shared" si="9"/>
        <v>4684</v>
      </c>
      <c r="Q79" s="58">
        <f t="shared" si="10"/>
        <v>133.02000000000001</v>
      </c>
      <c r="R79" s="58">
        <f>(D79+E79+F79+G79+H79+I79+J79+K79+N79)*12%</f>
        <v>532.08000000000004</v>
      </c>
      <c r="S79" s="58">
        <v>1.78</v>
      </c>
      <c r="T79" s="55">
        <v>0</v>
      </c>
      <c r="U79" s="5">
        <f t="shared" si="7"/>
        <v>665.1</v>
      </c>
      <c r="V79" s="5">
        <f t="shared" si="8"/>
        <v>4018.9</v>
      </c>
      <c r="W79" s="24">
        <v>0</v>
      </c>
      <c r="X79" s="128"/>
      <c r="Y79" s="128"/>
      <c r="Z79" s="128"/>
    </row>
    <row r="80" spans="1:26" ht="33.950000000000003" customHeight="1" x14ac:dyDescent="0.2">
      <c r="A80" s="130">
        <v>71</v>
      </c>
      <c r="B80" s="58" t="s">
        <v>511</v>
      </c>
      <c r="C80" s="58" t="s">
        <v>732</v>
      </c>
      <c r="D80" s="63">
        <v>1460</v>
      </c>
      <c r="E80" s="61">
        <v>600</v>
      </c>
      <c r="F80" s="61">
        <v>0</v>
      </c>
      <c r="G80" s="61">
        <v>1000</v>
      </c>
      <c r="H80" s="61">
        <v>0</v>
      </c>
      <c r="I80" s="61">
        <v>0</v>
      </c>
      <c r="J80" s="61">
        <v>0</v>
      </c>
      <c r="K80" s="61">
        <v>75</v>
      </c>
      <c r="L80" s="61">
        <v>0</v>
      </c>
      <c r="M80" s="61">
        <v>250</v>
      </c>
      <c r="N80" s="61">
        <v>0</v>
      </c>
      <c r="O80" s="61">
        <v>0</v>
      </c>
      <c r="P80" s="55">
        <f t="shared" si="9"/>
        <v>3385</v>
      </c>
      <c r="Q80" s="58">
        <f t="shared" si="10"/>
        <v>94.05</v>
      </c>
      <c r="R80" s="58">
        <f>(D80+E80+F80+G80+H80+I80+J80+K80+N80)*11%</f>
        <v>344.85</v>
      </c>
      <c r="S80" s="58">
        <v>0</v>
      </c>
      <c r="T80" s="55">
        <v>0</v>
      </c>
      <c r="U80" s="5">
        <f t="shared" si="7"/>
        <v>438.9</v>
      </c>
      <c r="V80" s="5">
        <f t="shared" si="8"/>
        <v>2946.1</v>
      </c>
      <c r="W80" s="24">
        <v>0</v>
      </c>
      <c r="X80" s="128"/>
      <c r="Y80" s="128"/>
      <c r="Z80" s="128"/>
    </row>
    <row r="81" spans="1:26" ht="33.950000000000003" customHeight="1" x14ac:dyDescent="0.2">
      <c r="A81" s="130">
        <v>72</v>
      </c>
      <c r="B81" s="64" t="s">
        <v>1012</v>
      </c>
      <c r="C81" s="134" t="s">
        <v>1013</v>
      </c>
      <c r="D81" s="155">
        <v>10261</v>
      </c>
      <c r="E81" s="61">
        <v>1800</v>
      </c>
      <c r="F81" s="61">
        <v>0</v>
      </c>
      <c r="G81" s="61">
        <v>5000</v>
      </c>
      <c r="H81" s="61">
        <v>0</v>
      </c>
      <c r="I81" s="61">
        <v>0</v>
      </c>
      <c r="J81" s="61">
        <v>375</v>
      </c>
      <c r="K81" s="61">
        <v>0</v>
      </c>
      <c r="L81" s="61">
        <v>0</v>
      </c>
      <c r="M81" s="61">
        <v>250</v>
      </c>
      <c r="N81" s="61">
        <v>0</v>
      </c>
      <c r="O81" s="61">
        <v>0</v>
      </c>
      <c r="P81" s="55">
        <f t="shared" si="9"/>
        <v>17686</v>
      </c>
      <c r="Q81" s="58">
        <f t="shared" si="10"/>
        <v>523.08000000000004</v>
      </c>
      <c r="R81" s="58">
        <f>(D81+E81+F81+G81+H81+I81+J81+K81+N81)*15%</f>
        <v>2615.4</v>
      </c>
      <c r="S81" s="58">
        <v>0</v>
      </c>
      <c r="T81" s="55">
        <v>0</v>
      </c>
      <c r="U81" s="5">
        <f>(Q81+R81+T81)</f>
        <v>3138.48</v>
      </c>
      <c r="V81" s="5">
        <f t="shared" si="8"/>
        <v>14547.52</v>
      </c>
      <c r="W81" s="24">
        <v>0</v>
      </c>
      <c r="X81" s="128"/>
      <c r="Y81" s="128"/>
      <c r="Z81" s="128"/>
    </row>
    <row r="82" spans="1:26" ht="33.950000000000003" customHeight="1" x14ac:dyDescent="0.2">
      <c r="A82" s="130">
        <v>73</v>
      </c>
      <c r="B82" s="67" t="s">
        <v>513</v>
      </c>
      <c r="C82" s="58" t="s">
        <v>734</v>
      </c>
      <c r="D82" s="61">
        <v>1476</v>
      </c>
      <c r="E82" s="61">
        <v>2000</v>
      </c>
      <c r="F82" s="61">
        <v>0</v>
      </c>
      <c r="G82" s="61">
        <v>0</v>
      </c>
      <c r="H82" s="61">
        <v>1900</v>
      </c>
      <c r="I82" s="61">
        <v>2600</v>
      </c>
      <c r="J82" s="61">
        <v>0</v>
      </c>
      <c r="K82" s="61">
        <v>50</v>
      </c>
      <c r="L82" s="61">
        <v>0</v>
      </c>
      <c r="M82" s="61">
        <v>250</v>
      </c>
      <c r="N82" s="61">
        <v>0</v>
      </c>
      <c r="O82" s="61">
        <v>0</v>
      </c>
      <c r="P82" s="55">
        <f t="shared" si="9"/>
        <v>8276</v>
      </c>
      <c r="Q82" s="58">
        <f t="shared" si="10"/>
        <v>240.78</v>
      </c>
      <c r="R82" s="58">
        <f>(D82+E82+F82+G82+H82+I82+J82+K82+N82)*14%</f>
        <v>1123.6400000000001</v>
      </c>
      <c r="S82" s="58">
        <v>146.41</v>
      </c>
      <c r="T82" s="55">
        <v>0</v>
      </c>
      <c r="U82" s="5">
        <f t="shared" si="7"/>
        <v>1364.42</v>
      </c>
      <c r="V82" s="5">
        <f t="shared" si="8"/>
        <v>6911.58</v>
      </c>
      <c r="W82" s="24">
        <v>0</v>
      </c>
      <c r="X82" s="128"/>
      <c r="Y82" s="128"/>
      <c r="Z82" s="128"/>
    </row>
    <row r="83" spans="1:26" ht="33.950000000000003" customHeight="1" x14ac:dyDescent="0.2">
      <c r="A83" s="130">
        <v>74</v>
      </c>
      <c r="B83" s="58" t="s">
        <v>514</v>
      </c>
      <c r="C83" s="58" t="s">
        <v>734</v>
      </c>
      <c r="D83" s="63">
        <v>1476</v>
      </c>
      <c r="E83" s="61">
        <v>2000</v>
      </c>
      <c r="F83" s="61">
        <v>0</v>
      </c>
      <c r="G83" s="61">
        <v>0</v>
      </c>
      <c r="H83" s="61">
        <v>1900</v>
      </c>
      <c r="I83" s="61">
        <v>2600</v>
      </c>
      <c r="J83" s="61">
        <v>0</v>
      </c>
      <c r="K83" s="61">
        <v>50</v>
      </c>
      <c r="L83" s="61">
        <v>0</v>
      </c>
      <c r="M83" s="61">
        <v>250</v>
      </c>
      <c r="N83" s="61">
        <v>0</v>
      </c>
      <c r="O83" s="61">
        <v>0</v>
      </c>
      <c r="P83" s="55">
        <f t="shared" si="9"/>
        <v>8276</v>
      </c>
      <c r="Q83" s="58">
        <f t="shared" si="10"/>
        <v>240.78</v>
      </c>
      <c r="R83" s="58">
        <f>(D83+E83+F83+G83+H83+I83+J83+K83+N83)*14%</f>
        <v>1123.6400000000001</v>
      </c>
      <c r="S83" s="58">
        <v>146.41</v>
      </c>
      <c r="T83" s="55">
        <v>0</v>
      </c>
      <c r="U83" s="5">
        <f t="shared" si="7"/>
        <v>1364.42</v>
      </c>
      <c r="V83" s="5">
        <f t="shared" si="8"/>
        <v>6911.58</v>
      </c>
      <c r="W83" s="24">
        <f>1469</f>
        <v>1469</v>
      </c>
      <c r="X83" s="128"/>
      <c r="Y83" s="128"/>
      <c r="Z83" s="128"/>
    </row>
    <row r="84" spans="1:26" ht="33.950000000000003" customHeight="1" x14ac:dyDescent="0.2">
      <c r="A84" s="130">
        <v>75</v>
      </c>
      <c r="B84" s="58" t="s">
        <v>515</v>
      </c>
      <c r="C84" s="62" t="s">
        <v>442</v>
      </c>
      <c r="D84" s="63">
        <v>1350</v>
      </c>
      <c r="E84" s="61">
        <v>2000</v>
      </c>
      <c r="F84" s="61">
        <v>0</v>
      </c>
      <c r="G84" s="61">
        <v>0</v>
      </c>
      <c r="H84" s="61">
        <v>1600</v>
      </c>
      <c r="I84" s="61">
        <v>2900</v>
      </c>
      <c r="J84" s="61">
        <v>0</v>
      </c>
      <c r="K84" s="61">
        <v>75</v>
      </c>
      <c r="L84" s="61">
        <v>0</v>
      </c>
      <c r="M84" s="61">
        <v>250</v>
      </c>
      <c r="N84" s="61">
        <v>0</v>
      </c>
      <c r="O84" s="61">
        <v>0</v>
      </c>
      <c r="P84" s="55">
        <f t="shared" si="9"/>
        <v>8175</v>
      </c>
      <c r="Q84" s="58">
        <f t="shared" si="10"/>
        <v>237.75</v>
      </c>
      <c r="R84" s="58">
        <f>(D84+E84+F84+G84+H84+I84+J84+K84+N84)*13%</f>
        <v>1030.25</v>
      </c>
      <c r="S84" s="58">
        <v>146.18</v>
      </c>
      <c r="T84" s="55">
        <v>0</v>
      </c>
      <c r="U84" s="5">
        <f t="shared" si="7"/>
        <v>1268</v>
      </c>
      <c r="V84" s="5">
        <f t="shared" si="8"/>
        <v>6907</v>
      </c>
      <c r="W84" s="24">
        <f>1032</f>
        <v>1032</v>
      </c>
      <c r="X84" s="128"/>
      <c r="Y84" s="128"/>
      <c r="Z84" s="128"/>
    </row>
    <row r="85" spans="1:26" ht="33.950000000000003" customHeight="1" x14ac:dyDescent="0.2">
      <c r="A85" s="130">
        <v>76</v>
      </c>
      <c r="B85" s="58" t="s">
        <v>516</v>
      </c>
      <c r="C85" s="62" t="s">
        <v>888</v>
      </c>
      <c r="D85" s="61">
        <v>1476</v>
      </c>
      <c r="E85" s="61">
        <v>2000</v>
      </c>
      <c r="F85" s="61">
        <v>0</v>
      </c>
      <c r="G85" s="61">
        <v>0</v>
      </c>
      <c r="H85" s="61">
        <v>1900</v>
      </c>
      <c r="I85" s="61">
        <v>2600</v>
      </c>
      <c r="J85" s="61">
        <v>0</v>
      </c>
      <c r="K85" s="61">
        <v>0</v>
      </c>
      <c r="L85" s="61">
        <v>0</v>
      </c>
      <c r="M85" s="61">
        <v>250</v>
      </c>
      <c r="N85" s="61">
        <v>0</v>
      </c>
      <c r="O85" s="61">
        <v>0</v>
      </c>
      <c r="P85" s="55">
        <f t="shared" si="9"/>
        <v>8226</v>
      </c>
      <c r="Q85" s="58">
        <f t="shared" si="10"/>
        <v>239.28</v>
      </c>
      <c r="R85" s="58">
        <f>(D85+E85+F85+G85+H85+I85+J85+K85+N85)*13%</f>
        <v>1036.8800000000001</v>
      </c>
      <c r="S85" s="58">
        <v>143.03</v>
      </c>
      <c r="T85" s="55">
        <v>0</v>
      </c>
      <c r="U85" s="5">
        <f t="shared" si="7"/>
        <v>1276.1600000000001</v>
      </c>
      <c r="V85" s="5">
        <f t="shared" si="8"/>
        <v>6949.84</v>
      </c>
      <c r="W85" s="24">
        <v>0</v>
      </c>
      <c r="X85" s="128"/>
      <c r="Y85" s="128"/>
      <c r="Z85" s="128"/>
    </row>
    <row r="86" spans="1:26" ht="33.950000000000003" customHeight="1" x14ac:dyDescent="0.2">
      <c r="A86" s="130">
        <v>77</v>
      </c>
      <c r="B86" s="58" t="s">
        <v>517</v>
      </c>
      <c r="C86" s="58" t="s">
        <v>986</v>
      </c>
      <c r="D86" s="63">
        <v>1039</v>
      </c>
      <c r="E86" s="61">
        <v>400</v>
      </c>
      <c r="F86" s="61">
        <v>0</v>
      </c>
      <c r="G86" s="61">
        <v>1000</v>
      </c>
      <c r="H86" s="61">
        <v>0</v>
      </c>
      <c r="I86" s="61">
        <v>0</v>
      </c>
      <c r="J86" s="61">
        <v>0</v>
      </c>
      <c r="K86" s="61">
        <v>0</v>
      </c>
      <c r="L86" s="61">
        <v>200</v>
      </c>
      <c r="M86" s="61">
        <v>250</v>
      </c>
      <c r="N86" s="61">
        <v>0</v>
      </c>
      <c r="O86" s="61">
        <v>0</v>
      </c>
      <c r="P86" s="55">
        <f t="shared" si="9"/>
        <v>2889</v>
      </c>
      <c r="Q86" s="58">
        <f>(D86+E86+F86+G86+H86+I86+J86+K86+N86+L86)*3%</f>
        <v>79.17</v>
      </c>
      <c r="R86" s="58">
        <f>(D86+E86+F86+G86+H86+I86+J86+K86+N86+L86)*11%</f>
        <v>290.29000000000002</v>
      </c>
      <c r="S86" s="58">
        <v>0</v>
      </c>
      <c r="T86" s="55">
        <v>0</v>
      </c>
      <c r="U86" s="5">
        <f t="shared" si="7"/>
        <v>369.46</v>
      </c>
      <c r="V86" s="5">
        <f t="shared" si="8"/>
        <v>2519.54</v>
      </c>
      <c r="W86" s="24">
        <v>0</v>
      </c>
      <c r="X86" s="128"/>
      <c r="Y86" s="128"/>
      <c r="Z86" s="128"/>
    </row>
    <row r="87" spans="1:26" ht="33.950000000000003" customHeight="1" x14ac:dyDescent="0.2">
      <c r="A87" s="130">
        <v>78</v>
      </c>
      <c r="B87" s="58" t="s">
        <v>519</v>
      </c>
      <c r="C87" s="58" t="s">
        <v>442</v>
      </c>
      <c r="D87" s="63">
        <v>1350</v>
      </c>
      <c r="E87" s="61">
        <v>2000</v>
      </c>
      <c r="F87" s="61">
        <v>0</v>
      </c>
      <c r="G87" s="61">
        <v>0</v>
      </c>
      <c r="H87" s="61">
        <v>2500</v>
      </c>
      <c r="I87" s="61">
        <v>2000</v>
      </c>
      <c r="J87" s="61">
        <v>0</v>
      </c>
      <c r="K87" s="61">
        <v>75</v>
      </c>
      <c r="L87" s="61">
        <v>0</v>
      </c>
      <c r="M87" s="61">
        <v>250</v>
      </c>
      <c r="N87" s="61">
        <v>0</v>
      </c>
      <c r="O87" s="61">
        <v>0</v>
      </c>
      <c r="P87" s="55">
        <f t="shared" si="9"/>
        <v>8175</v>
      </c>
      <c r="Q87" s="58">
        <f t="shared" ref="Q87:Q103" si="11">(D87+E87+F87+G87+H87+I87+J87+K87+N87)*3%</f>
        <v>237.75</v>
      </c>
      <c r="R87" s="58">
        <f>(D87+E87+F87+G87+H87+I87+J87+K87+N87)*13%</f>
        <v>1030.25</v>
      </c>
      <c r="S87" s="58">
        <v>146.18</v>
      </c>
      <c r="T87" s="55">
        <v>0</v>
      </c>
      <c r="U87" s="5">
        <f t="shared" si="7"/>
        <v>1268</v>
      </c>
      <c r="V87" s="5">
        <f t="shared" si="8"/>
        <v>6907</v>
      </c>
      <c r="W87" s="24">
        <v>0</v>
      </c>
      <c r="X87" s="128"/>
      <c r="Y87" s="128"/>
      <c r="Z87" s="128"/>
    </row>
    <row r="88" spans="1:26" ht="33.950000000000003" customHeight="1" x14ac:dyDescent="0.2">
      <c r="A88" s="130">
        <v>79</v>
      </c>
      <c r="B88" s="21" t="s">
        <v>407</v>
      </c>
      <c r="C88" s="62" t="s">
        <v>990</v>
      </c>
      <c r="D88" s="63">
        <v>1074</v>
      </c>
      <c r="E88" s="61">
        <v>0</v>
      </c>
      <c r="F88" s="61">
        <v>0</v>
      </c>
      <c r="G88" s="61">
        <v>1000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250</v>
      </c>
      <c r="N88" s="61">
        <v>0</v>
      </c>
      <c r="O88" s="61">
        <v>0</v>
      </c>
      <c r="P88" s="55">
        <f t="shared" si="9"/>
        <v>2324</v>
      </c>
      <c r="Q88" s="58">
        <f t="shared" si="11"/>
        <v>62.22</v>
      </c>
      <c r="R88" s="58">
        <f>(D88+E88+F88+G88+H88+I88+J88+K88+N88)*11%</f>
        <v>228.14</v>
      </c>
      <c r="S88" s="58">
        <v>0</v>
      </c>
      <c r="T88" s="55">
        <v>0</v>
      </c>
      <c r="U88" s="5">
        <f t="shared" si="7"/>
        <v>290.36</v>
      </c>
      <c r="V88" s="5">
        <f t="shared" si="8"/>
        <v>2033.64</v>
      </c>
      <c r="W88" s="24">
        <v>0</v>
      </c>
      <c r="X88" s="128"/>
      <c r="Y88" s="128"/>
      <c r="Z88" s="128"/>
    </row>
    <row r="89" spans="1:26" ht="48" customHeight="1" x14ac:dyDescent="0.2">
      <c r="A89" s="130">
        <v>80</v>
      </c>
      <c r="B89" s="58" t="s">
        <v>520</v>
      </c>
      <c r="C89" s="58" t="s">
        <v>957</v>
      </c>
      <c r="D89" s="63">
        <f>485*2</f>
        <v>970</v>
      </c>
      <c r="E89" s="61">
        <v>0</v>
      </c>
      <c r="F89" s="61">
        <v>0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55">
        <f t="shared" si="9"/>
        <v>970</v>
      </c>
      <c r="Q89" s="58">
        <f t="shared" si="11"/>
        <v>29.1</v>
      </c>
      <c r="R89" s="58">
        <f>(D89+E89+F89+G89+H89+I89+J89+K89+N89)*10%</f>
        <v>97</v>
      </c>
      <c r="S89" s="58">
        <v>0</v>
      </c>
      <c r="T89" s="55">
        <v>0</v>
      </c>
      <c r="U89" s="5">
        <f t="shared" si="7"/>
        <v>126.1</v>
      </c>
      <c r="V89" s="5">
        <f t="shared" si="8"/>
        <v>843.9</v>
      </c>
      <c r="W89" s="24">
        <v>0</v>
      </c>
      <c r="X89" s="128"/>
      <c r="Y89" s="128"/>
      <c r="Z89" s="128"/>
    </row>
    <row r="90" spans="1:26" ht="33.950000000000003" customHeight="1" x14ac:dyDescent="0.2">
      <c r="A90" s="130">
        <v>81</v>
      </c>
      <c r="B90" s="58" t="s">
        <v>521</v>
      </c>
      <c r="C90" s="58" t="s">
        <v>512</v>
      </c>
      <c r="D90" s="63">
        <v>1575</v>
      </c>
      <c r="E90" s="61">
        <v>816</v>
      </c>
      <c r="F90" s="61">
        <v>0</v>
      </c>
      <c r="G90" s="61">
        <v>1000</v>
      </c>
      <c r="H90" s="61">
        <v>0</v>
      </c>
      <c r="I90" s="61">
        <v>0</v>
      </c>
      <c r="J90" s="61">
        <v>0</v>
      </c>
      <c r="K90" s="61">
        <v>50</v>
      </c>
      <c r="L90" s="61">
        <v>0</v>
      </c>
      <c r="M90" s="61">
        <v>250</v>
      </c>
      <c r="N90" s="61">
        <v>0</v>
      </c>
      <c r="O90" s="61">
        <v>0</v>
      </c>
      <c r="P90" s="55">
        <f t="shared" si="9"/>
        <v>3691</v>
      </c>
      <c r="Q90" s="58">
        <f t="shared" si="11"/>
        <v>103.23</v>
      </c>
      <c r="R90" s="58">
        <f>(D90+E90+F90+G90+H90+I90+J90+K90+N90)*11%</f>
        <v>378.51</v>
      </c>
      <c r="S90" s="58">
        <v>0</v>
      </c>
      <c r="T90" s="55">
        <v>0</v>
      </c>
      <c r="U90" s="5">
        <f t="shared" si="7"/>
        <v>481.74</v>
      </c>
      <c r="V90" s="5">
        <f t="shared" si="8"/>
        <v>3209.26</v>
      </c>
      <c r="W90" s="24">
        <v>0</v>
      </c>
      <c r="X90" s="128"/>
      <c r="Y90" s="128"/>
      <c r="Z90" s="128"/>
    </row>
    <row r="91" spans="1:26" ht="33.950000000000003" customHeight="1" x14ac:dyDescent="0.2">
      <c r="A91" s="130">
        <v>82</v>
      </c>
      <c r="B91" s="58" t="s">
        <v>522</v>
      </c>
      <c r="C91" s="58" t="s">
        <v>995</v>
      </c>
      <c r="D91" s="63">
        <v>1223</v>
      </c>
      <c r="E91" s="61">
        <v>650</v>
      </c>
      <c r="F91" s="61">
        <v>0</v>
      </c>
      <c r="G91" s="61">
        <v>1000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250</v>
      </c>
      <c r="N91" s="61">
        <v>0</v>
      </c>
      <c r="O91" s="61">
        <v>0</v>
      </c>
      <c r="P91" s="55">
        <f t="shared" si="9"/>
        <v>3123</v>
      </c>
      <c r="Q91" s="58">
        <f t="shared" si="11"/>
        <v>86.19</v>
      </c>
      <c r="R91" s="58">
        <f>(D91+E91+F91+G91+H91+I91+J91+K91+N91)*11%</f>
        <v>316.02999999999997</v>
      </c>
      <c r="S91" s="58">
        <v>0</v>
      </c>
      <c r="T91" s="55">
        <v>0</v>
      </c>
      <c r="U91" s="5">
        <f t="shared" si="7"/>
        <v>402.22</v>
      </c>
      <c r="V91" s="5">
        <f t="shared" si="8"/>
        <v>2720.78</v>
      </c>
      <c r="W91" s="24">
        <v>0</v>
      </c>
      <c r="X91" s="128"/>
      <c r="Y91" s="128"/>
      <c r="Z91" s="128"/>
    </row>
    <row r="92" spans="1:26" ht="33.950000000000003" customHeight="1" x14ac:dyDescent="0.2">
      <c r="A92" s="130">
        <v>83</v>
      </c>
      <c r="B92" s="58" t="s">
        <v>750</v>
      </c>
      <c r="C92" s="58" t="s">
        <v>751</v>
      </c>
      <c r="D92" s="63">
        <v>5835</v>
      </c>
      <c r="E92" s="61">
        <v>3000</v>
      </c>
      <c r="F92" s="61">
        <v>0</v>
      </c>
      <c r="G92" s="61">
        <v>3000</v>
      </c>
      <c r="H92" s="61">
        <v>0</v>
      </c>
      <c r="I92" s="61">
        <v>0</v>
      </c>
      <c r="J92" s="61">
        <v>375</v>
      </c>
      <c r="K92" s="61">
        <v>0</v>
      </c>
      <c r="L92" s="61">
        <v>0</v>
      </c>
      <c r="M92" s="61">
        <v>250</v>
      </c>
      <c r="N92" s="61">
        <v>0</v>
      </c>
      <c r="O92" s="61">
        <v>0</v>
      </c>
      <c r="P92" s="55">
        <f t="shared" si="9"/>
        <v>12460</v>
      </c>
      <c r="Q92" s="58">
        <f t="shared" si="11"/>
        <v>366.3</v>
      </c>
      <c r="R92" s="58">
        <f>(D92+E92+F92+G92+H92+I92+J92+K92+N92)*15%</f>
        <v>1831.5</v>
      </c>
      <c r="S92" s="58">
        <v>302.49</v>
      </c>
      <c r="T92" s="55">
        <v>164.1</v>
      </c>
      <c r="U92" s="5">
        <f t="shared" si="7"/>
        <v>2361.9</v>
      </c>
      <c r="V92" s="5">
        <f t="shared" si="8"/>
        <v>10098.1</v>
      </c>
      <c r="W92" s="24">
        <v>0</v>
      </c>
      <c r="X92" s="128"/>
      <c r="Y92" s="128"/>
      <c r="Z92" s="128"/>
    </row>
    <row r="93" spans="1:26" ht="33.950000000000003" customHeight="1" x14ac:dyDescent="0.2">
      <c r="A93" s="130">
        <v>84</v>
      </c>
      <c r="B93" s="58" t="s">
        <v>523</v>
      </c>
      <c r="C93" s="62" t="s">
        <v>442</v>
      </c>
      <c r="D93" s="63">
        <v>1350</v>
      </c>
      <c r="E93" s="61">
        <v>2000</v>
      </c>
      <c r="F93" s="61">
        <v>0</v>
      </c>
      <c r="G93" s="61">
        <v>0</v>
      </c>
      <c r="H93" s="61">
        <v>1600</v>
      </c>
      <c r="I93" s="61">
        <v>2900</v>
      </c>
      <c r="J93" s="61">
        <v>0</v>
      </c>
      <c r="K93" s="61">
        <v>75</v>
      </c>
      <c r="L93" s="61">
        <v>0</v>
      </c>
      <c r="M93" s="61">
        <v>250</v>
      </c>
      <c r="N93" s="61">
        <v>0</v>
      </c>
      <c r="O93" s="61">
        <v>0</v>
      </c>
      <c r="P93" s="55">
        <f t="shared" si="9"/>
        <v>8175</v>
      </c>
      <c r="Q93" s="58">
        <f t="shared" si="11"/>
        <v>237.75</v>
      </c>
      <c r="R93" s="58">
        <f>(D93+E93+F93+G93+H93+I93+J93+K93+N93)*13%</f>
        <v>1030.25</v>
      </c>
      <c r="S93" s="58">
        <v>146.18</v>
      </c>
      <c r="T93" s="55">
        <v>0</v>
      </c>
      <c r="U93" s="5">
        <f t="shared" si="7"/>
        <v>1268</v>
      </c>
      <c r="V93" s="5">
        <f t="shared" si="8"/>
        <v>6907</v>
      </c>
      <c r="W93" s="24">
        <f>995</f>
        <v>995</v>
      </c>
      <c r="X93" s="128"/>
      <c r="Y93" s="128"/>
      <c r="Z93" s="128"/>
    </row>
    <row r="94" spans="1:26" ht="33.950000000000003" customHeight="1" x14ac:dyDescent="0.2">
      <c r="A94" s="130">
        <v>85</v>
      </c>
      <c r="B94" s="58" t="s">
        <v>524</v>
      </c>
      <c r="C94" s="58" t="s">
        <v>734</v>
      </c>
      <c r="D94" s="63">
        <v>1476</v>
      </c>
      <c r="E94" s="61">
        <v>1600</v>
      </c>
      <c r="F94" s="61">
        <v>0</v>
      </c>
      <c r="G94" s="61">
        <v>0</v>
      </c>
      <c r="H94" s="61">
        <v>1900</v>
      </c>
      <c r="I94" s="61">
        <v>0</v>
      </c>
      <c r="J94" s="61">
        <v>0</v>
      </c>
      <c r="K94" s="61">
        <v>75</v>
      </c>
      <c r="L94" s="61">
        <v>0</v>
      </c>
      <c r="M94" s="61">
        <v>250</v>
      </c>
      <c r="N94" s="61">
        <v>0</v>
      </c>
      <c r="O94" s="61">
        <v>0</v>
      </c>
      <c r="P94" s="55">
        <f t="shared" si="9"/>
        <v>5301</v>
      </c>
      <c r="Q94" s="58">
        <f t="shared" si="11"/>
        <v>151.53</v>
      </c>
      <c r="R94" s="58">
        <f>(D94+E94+F94+G94+H94+I94+J94+K94+N94)*12%</f>
        <v>606.12</v>
      </c>
      <c r="S94" s="58">
        <v>20.420000000000002</v>
      </c>
      <c r="T94" s="55">
        <v>0</v>
      </c>
      <c r="U94" s="5">
        <f t="shared" si="7"/>
        <v>757.65</v>
      </c>
      <c r="V94" s="5">
        <f t="shared" si="8"/>
        <v>4543.3500000000004</v>
      </c>
      <c r="W94" s="24">
        <f>1028</f>
        <v>1028</v>
      </c>
      <c r="X94" s="128"/>
      <c r="Y94" s="128"/>
      <c r="Z94" s="128"/>
    </row>
    <row r="95" spans="1:26" ht="33.950000000000003" customHeight="1" x14ac:dyDescent="0.2">
      <c r="A95" s="130">
        <v>86</v>
      </c>
      <c r="B95" s="58" t="s">
        <v>525</v>
      </c>
      <c r="C95" s="58" t="s">
        <v>967</v>
      </c>
      <c r="D95" s="63">
        <v>1476</v>
      </c>
      <c r="E95" s="61">
        <v>2000</v>
      </c>
      <c r="F95" s="61">
        <v>0</v>
      </c>
      <c r="G95" s="61">
        <v>1900</v>
      </c>
      <c r="H95" s="61">
        <v>0</v>
      </c>
      <c r="I95" s="61">
        <v>2600</v>
      </c>
      <c r="J95" s="61">
        <v>0</v>
      </c>
      <c r="K95" s="61">
        <v>50</v>
      </c>
      <c r="L95" s="61">
        <v>0</v>
      </c>
      <c r="M95" s="61">
        <v>250</v>
      </c>
      <c r="N95" s="61">
        <v>0</v>
      </c>
      <c r="O95" s="61">
        <v>0</v>
      </c>
      <c r="P95" s="55">
        <f t="shared" si="9"/>
        <v>8276</v>
      </c>
      <c r="Q95" s="58">
        <f t="shared" si="11"/>
        <v>240.78</v>
      </c>
      <c r="R95" s="58">
        <f>(D95+E95+F95+G95+H95+I95+J95+K95+N95)*14%</f>
        <v>1123.6400000000001</v>
      </c>
      <c r="S95" s="58">
        <v>146.41</v>
      </c>
      <c r="T95" s="55">
        <v>0</v>
      </c>
      <c r="U95" s="5">
        <f t="shared" si="7"/>
        <v>1364.42</v>
      </c>
      <c r="V95" s="5">
        <f t="shared" si="8"/>
        <v>6911.58</v>
      </c>
      <c r="W95" s="24">
        <v>0</v>
      </c>
      <c r="X95" s="128"/>
      <c r="Y95" s="128"/>
      <c r="Z95" s="128"/>
    </row>
    <row r="96" spans="1:26" ht="33.950000000000003" customHeight="1" x14ac:dyDescent="0.2">
      <c r="A96" s="130">
        <v>87</v>
      </c>
      <c r="B96" s="58" t="s">
        <v>526</v>
      </c>
      <c r="C96" s="58" t="s">
        <v>518</v>
      </c>
      <c r="D96" s="63">
        <v>1039</v>
      </c>
      <c r="E96" s="61">
        <v>400</v>
      </c>
      <c r="F96" s="61">
        <v>0</v>
      </c>
      <c r="G96" s="61">
        <v>1000</v>
      </c>
      <c r="H96" s="61">
        <v>0</v>
      </c>
      <c r="I96" s="61">
        <v>0</v>
      </c>
      <c r="J96" s="61">
        <v>0</v>
      </c>
      <c r="K96" s="61">
        <v>50</v>
      </c>
      <c r="L96" s="61">
        <v>200</v>
      </c>
      <c r="M96" s="61">
        <v>250</v>
      </c>
      <c r="N96" s="61">
        <v>0</v>
      </c>
      <c r="O96" s="61">
        <v>0</v>
      </c>
      <c r="P96" s="55">
        <f t="shared" si="9"/>
        <v>2939</v>
      </c>
      <c r="Q96" s="58">
        <f t="shared" si="11"/>
        <v>74.67</v>
      </c>
      <c r="R96" s="58">
        <f>(D96+E96+F96+G96+H96+I96+J96+K96+N96)*11%</f>
        <v>273.79000000000002</v>
      </c>
      <c r="S96" s="58">
        <v>0</v>
      </c>
      <c r="T96" s="55">
        <v>0</v>
      </c>
      <c r="U96" s="5">
        <f t="shared" si="7"/>
        <v>348.46</v>
      </c>
      <c r="V96" s="5">
        <f t="shared" si="8"/>
        <v>2590.54</v>
      </c>
      <c r="W96" s="24">
        <f>1048</f>
        <v>1048</v>
      </c>
      <c r="X96" s="128"/>
      <c r="Y96" s="128"/>
      <c r="Z96" s="128"/>
    </row>
    <row r="97" spans="1:26" ht="33.950000000000003" customHeight="1" x14ac:dyDescent="0.2">
      <c r="A97" s="130">
        <v>88</v>
      </c>
      <c r="B97" s="58" t="s">
        <v>527</v>
      </c>
      <c r="C97" s="58" t="s">
        <v>558</v>
      </c>
      <c r="D97" s="63">
        <f>485*5</f>
        <v>2425</v>
      </c>
      <c r="E97" s="61">
        <v>0</v>
      </c>
      <c r="F97" s="61">
        <v>0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55">
        <f t="shared" si="9"/>
        <v>2425</v>
      </c>
      <c r="Q97" s="58">
        <f t="shared" si="11"/>
        <v>72.75</v>
      </c>
      <c r="R97" s="58">
        <f>(D97+E97+F97+G97+H97+I97+J97+K97+N97)*11%</f>
        <v>266.75</v>
      </c>
      <c r="S97" s="58">
        <v>0</v>
      </c>
      <c r="T97" s="55">
        <v>0</v>
      </c>
      <c r="U97" s="5">
        <f t="shared" si="7"/>
        <v>339.5</v>
      </c>
      <c r="V97" s="5">
        <f t="shared" si="8"/>
        <v>2085.5</v>
      </c>
      <c r="W97" s="24">
        <v>0</v>
      </c>
      <c r="X97" s="128"/>
      <c r="Y97" s="128"/>
      <c r="Z97" s="128"/>
    </row>
    <row r="98" spans="1:26" ht="33.950000000000003" customHeight="1" x14ac:dyDescent="0.2">
      <c r="A98" s="130">
        <v>89</v>
      </c>
      <c r="B98" s="58" t="s">
        <v>528</v>
      </c>
      <c r="C98" s="62" t="s">
        <v>442</v>
      </c>
      <c r="D98" s="63">
        <v>1350</v>
      </c>
      <c r="E98" s="61">
        <v>2000</v>
      </c>
      <c r="F98" s="61">
        <v>0</v>
      </c>
      <c r="G98" s="61">
        <v>0</v>
      </c>
      <c r="H98" s="61">
        <v>1600</v>
      </c>
      <c r="I98" s="61">
        <v>2900</v>
      </c>
      <c r="J98" s="61">
        <v>0</v>
      </c>
      <c r="K98" s="61">
        <v>75</v>
      </c>
      <c r="L98" s="61">
        <v>0</v>
      </c>
      <c r="M98" s="61">
        <v>250</v>
      </c>
      <c r="N98" s="61">
        <v>0</v>
      </c>
      <c r="O98" s="61">
        <v>0</v>
      </c>
      <c r="P98" s="55">
        <f t="shared" si="9"/>
        <v>8175</v>
      </c>
      <c r="Q98" s="58">
        <f t="shared" si="11"/>
        <v>237.75</v>
      </c>
      <c r="R98" s="58">
        <f>(D98+E98+F98+G98+H98+I98+J98+K98+N98)*13%</f>
        <v>1030.25</v>
      </c>
      <c r="S98" s="58">
        <v>146.18</v>
      </c>
      <c r="T98" s="55">
        <v>0</v>
      </c>
      <c r="U98" s="5">
        <f t="shared" si="7"/>
        <v>1268</v>
      </c>
      <c r="V98" s="5">
        <f t="shared" si="8"/>
        <v>6907</v>
      </c>
      <c r="W98" s="24">
        <v>0</v>
      </c>
      <c r="X98" s="128"/>
      <c r="Y98" s="128"/>
      <c r="Z98" s="128"/>
    </row>
    <row r="99" spans="1:26" ht="33.950000000000003" customHeight="1" x14ac:dyDescent="0.2">
      <c r="A99" s="130">
        <v>90</v>
      </c>
      <c r="B99" s="58" t="s">
        <v>795</v>
      </c>
      <c r="C99" s="58" t="s">
        <v>970</v>
      </c>
      <c r="D99" s="63">
        <v>1634</v>
      </c>
      <c r="E99" s="61">
        <v>2400</v>
      </c>
      <c r="F99" s="61">
        <v>0</v>
      </c>
      <c r="G99" s="61">
        <v>0</v>
      </c>
      <c r="H99" s="61">
        <v>3000</v>
      </c>
      <c r="I99" s="61">
        <v>2400</v>
      </c>
      <c r="J99" s="61">
        <v>0</v>
      </c>
      <c r="K99" s="61">
        <v>75</v>
      </c>
      <c r="L99" s="61">
        <v>0</v>
      </c>
      <c r="M99" s="61">
        <v>250</v>
      </c>
      <c r="N99" s="61">
        <v>0</v>
      </c>
      <c r="O99" s="61">
        <v>0</v>
      </c>
      <c r="P99" s="55">
        <f t="shared" si="9"/>
        <v>9759</v>
      </c>
      <c r="Q99" s="58">
        <f t="shared" si="11"/>
        <v>285.27</v>
      </c>
      <c r="R99" s="58">
        <f>(D99+E99+F99+G99+H99+I99+J99+K99+N99)*14%</f>
        <v>1331.26</v>
      </c>
      <c r="S99" s="58">
        <v>207.96</v>
      </c>
      <c r="T99" s="55">
        <v>0</v>
      </c>
      <c r="U99" s="5">
        <f t="shared" si="7"/>
        <v>1616.53</v>
      </c>
      <c r="V99" s="5">
        <f t="shared" si="8"/>
        <v>8142.47</v>
      </c>
      <c r="W99" s="24">
        <v>0</v>
      </c>
      <c r="X99" s="128"/>
      <c r="Y99" s="128"/>
      <c r="Z99" s="128"/>
    </row>
    <row r="100" spans="1:26" ht="33.950000000000003" customHeight="1" x14ac:dyDescent="0.2">
      <c r="A100" s="130">
        <v>91</v>
      </c>
      <c r="B100" s="58" t="s">
        <v>529</v>
      </c>
      <c r="C100" s="58" t="s">
        <v>888</v>
      </c>
      <c r="D100" s="63">
        <v>1476</v>
      </c>
      <c r="E100" s="61">
        <v>2000</v>
      </c>
      <c r="F100" s="61">
        <v>0</v>
      </c>
      <c r="G100" s="61">
        <v>1900</v>
      </c>
      <c r="H100" s="61">
        <v>0</v>
      </c>
      <c r="I100" s="61">
        <v>2600</v>
      </c>
      <c r="J100" s="61">
        <v>0</v>
      </c>
      <c r="K100" s="61">
        <v>50</v>
      </c>
      <c r="L100" s="61">
        <v>0</v>
      </c>
      <c r="M100" s="61">
        <v>250</v>
      </c>
      <c r="N100" s="61">
        <v>0</v>
      </c>
      <c r="O100" s="61">
        <v>0</v>
      </c>
      <c r="P100" s="55">
        <f t="shared" si="9"/>
        <v>8276</v>
      </c>
      <c r="Q100" s="58">
        <f t="shared" si="11"/>
        <v>240.78</v>
      </c>
      <c r="R100" s="58">
        <f>(D100+E100+F100+G100+H100+I100+J100+K100+N100)*14%</f>
        <v>1123.6400000000001</v>
      </c>
      <c r="S100" s="58">
        <v>146.41</v>
      </c>
      <c r="T100" s="55">
        <v>0</v>
      </c>
      <c r="U100" s="5">
        <f t="shared" si="7"/>
        <v>1364.42</v>
      </c>
      <c r="V100" s="5">
        <f t="shared" si="8"/>
        <v>6911.58</v>
      </c>
      <c r="W100" s="24">
        <f>1823</f>
        <v>1823</v>
      </c>
      <c r="X100" s="128"/>
      <c r="Y100" s="128"/>
      <c r="Z100" s="128"/>
    </row>
    <row r="101" spans="1:26" ht="33.950000000000003" customHeight="1" x14ac:dyDescent="0.2">
      <c r="A101" s="130">
        <v>92</v>
      </c>
      <c r="B101" s="58" t="s">
        <v>530</v>
      </c>
      <c r="C101" s="58" t="s">
        <v>442</v>
      </c>
      <c r="D101" s="63">
        <v>1350</v>
      </c>
      <c r="E101" s="61">
        <v>2000</v>
      </c>
      <c r="F101" s="61">
        <v>0</v>
      </c>
      <c r="G101" s="61">
        <v>0</v>
      </c>
      <c r="H101" s="61">
        <v>0</v>
      </c>
      <c r="I101" s="61">
        <v>4500</v>
      </c>
      <c r="J101" s="61">
        <v>0</v>
      </c>
      <c r="K101" s="61">
        <v>75</v>
      </c>
      <c r="L101" s="61">
        <v>0</v>
      </c>
      <c r="M101" s="61">
        <v>250</v>
      </c>
      <c r="N101" s="61">
        <v>0</v>
      </c>
      <c r="O101" s="61">
        <v>0</v>
      </c>
      <c r="P101" s="55">
        <f t="shared" si="9"/>
        <v>8175</v>
      </c>
      <c r="Q101" s="58">
        <f t="shared" si="11"/>
        <v>237.75</v>
      </c>
      <c r="R101" s="58">
        <f>(D101+E101+F101+G101+H101+I101+J101+K101+N101)*13%</f>
        <v>1030.25</v>
      </c>
      <c r="S101" s="58">
        <v>146.18</v>
      </c>
      <c r="T101" s="55">
        <v>0</v>
      </c>
      <c r="U101" s="5">
        <f t="shared" si="7"/>
        <v>1268</v>
      </c>
      <c r="V101" s="5">
        <f t="shared" si="8"/>
        <v>6907</v>
      </c>
      <c r="W101" s="24">
        <v>0</v>
      </c>
      <c r="X101" s="128"/>
      <c r="Y101" s="128"/>
      <c r="Z101" s="128"/>
    </row>
    <row r="102" spans="1:26" ht="33.950000000000003" customHeight="1" x14ac:dyDescent="0.2">
      <c r="A102" s="130">
        <v>93</v>
      </c>
      <c r="B102" s="58" t="s">
        <v>531</v>
      </c>
      <c r="C102" s="58" t="s">
        <v>442</v>
      </c>
      <c r="D102" s="63">
        <v>1350</v>
      </c>
      <c r="E102" s="61">
        <v>2000</v>
      </c>
      <c r="F102" s="61">
        <v>0</v>
      </c>
      <c r="G102" s="61">
        <v>0</v>
      </c>
      <c r="H102" s="61">
        <v>0</v>
      </c>
      <c r="I102" s="61">
        <v>4500</v>
      </c>
      <c r="J102" s="61">
        <v>0</v>
      </c>
      <c r="K102" s="61">
        <v>75</v>
      </c>
      <c r="L102" s="61">
        <v>0</v>
      </c>
      <c r="M102" s="61">
        <v>250</v>
      </c>
      <c r="N102" s="61">
        <v>0</v>
      </c>
      <c r="O102" s="61">
        <v>0</v>
      </c>
      <c r="P102" s="55">
        <f t="shared" si="9"/>
        <v>8175</v>
      </c>
      <c r="Q102" s="58">
        <f t="shared" si="11"/>
        <v>237.75</v>
      </c>
      <c r="R102" s="58">
        <f>(D102+E102+F102+G102+H102+I102+J102+K102+N102)*13%</f>
        <v>1030.25</v>
      </c>
      <c r="S102" s="58">
        <v>145.13</v>
      </c>
      <c r="T102" s="55">
        <v>0</v>
      </c>
      <c r="U102" s="5">
        <f t="shared" si="7"/>
        <v>1268</v>
      </c>
      <c r="V102" s="5">
        <f t="shared" si="8"/>
        <v>6907</v>
      </c>
      <c r="W102" s="24">
        <v>0</v>
      </c>
      <c r="X102" s="128"/>
      <c r="Y102" s="128"/>
      <c r="Z102" s="128"/>
    </row>
    <row r="103" spans="1:26" ht="59.25" customHeight="1" x14ac:dyDescent="0.2">
      <c r="A103" s="130">
        <v>94</v>
      </c>
      <c r="B103" s="74" t="s">
        <v>91</v>
      </c>
      <c r="C103" s="75" t="s">
        <v>964</v>
      </c>
      <c r="D103" s="76">
        <v>6759</v>
      </c>
      <c r="E103" s="77">
        <v>2000</v>
      </c>
      <c r="F103" s="61">
        <v>0</v>
      </c>
      <c r="G103" s="76">
        <v>4000</v>
      </c>
      <c r="H103" s="61">
        <v>0</v>
      </c>
      <c r="I103" s="61">
        <v>0</v>
      </c>
      <c r="J103" s="61">
        <v>375</v>
      </c>
      <c r="K103" s="61">
        <v>0</v>
      </c>
      <c r="L103" s="61">
        <v>0</v>
      </c>
      <c r="M103" s="61">
        <v>250</v>
      </c>
      <c r="N103" s="61">
        <v>0</v>
      </c>
      <c r="O103" s="61">
        <v>0</v>
      </c>
      <c r="P103" s="55">
        <f t="shared" si="9"/>
        <v>13384</v>
      </c>
      <c r="Q103" s="58">
        <f t="shared" si="11"/>
        <v>394.02</v>
      </c>
      <c r="R103" s="58">
        <f>(D103+E103+F103+G103+H103+I103+J103+K103+N103)*15%</f>
        <v>1970.1</v>
      </c>
      <c r="S103" s="21">
        <v>351.83</v>
      </c>
      <c r="T103" s="55">
        <v>176.52</v>
      </c>
      <c r="U103" s="5">
        <f t="shared" si="7"/>
        <v>2540.64</v>
      </c>
      <c r="V103" s="5">
        <f t="shared" si="8"/>
        <v>10843.36</v>
      </c>
      <c r="W103" s="24">
        <f>1764</f>
        <v>1764</v>
      </c>
      <c r="X103" s="128"/>
      <c r="Y103" s="128"/>
      <c r="Z103" s="128"/>
    </row>
    <row r="104" spans="1:26" ht="33.950000000000003" customHeight="1" x14ac:dyDescent="0.2">
      <c r="A104" s="130">
        <v>95</v>
      </c>
      <c r="B104" s="58" t="s">
        <v>532</v>
      </c>
      <c r="C104" s="58" t="s">
        <v>990</v>
      </c>
      <c r="D104" s="63">
        <v>1074</v>
      </c>
      <c r="E104" s="61">
        <v>400</v>
      </c>
      <c r="F104" s="61">
        <v>0</v>
      </c>
      <c r="G104" s="61">
        <v>1000</v>
      </c>
      <c r="H104" s="61">
        <v>0</v>
      </c>
      <c r="I104" s="61">
        <v>0</v>
      </c>
      <c r="J104" s="61">
        <v>0</v>
      </c>
      <c r="K104" s="61">
        <v>0</v>
      </c>
      <c r="L104" s="61">
        <v>200</v>
      </c>
      <c r="M104" s="61">
        <v>250</v>
      </c>
      <c r="N104" s="61">
        <v>0</v>
      </c>
      <c r="O104" s="61">
        <v>0</v>
      </c>
      <c r="P104" s="55">
        <f t="shared" si="9"/>
        <v>2924</v>
      </c>
      <c r="Q104" s="58">
        <f>(D104+E104+F104+G104+H104+I104+J104+K104+N104+L104)*3%</f>
        <v>80.22</v>
      </c>
      <c r="R104" s="58">
        <f>(D104+E104+F104+G104+H104+I104+J104+K104+N104+L104)*11%</f>
        <v>294.14</v>
      </c>
      <c r="S104" s="58">
        <v>0</v>
      </c>
      <c r="T104" s="55">
        <v>0</v>
      </c>
      <c r="U104" s="5">
        <f t="shared" si="7"/>
        <v>374.36</v>
      </c>
      <c r="V104" s="5">
        <f t="shared" si="8"/>
        <v>2549.64</v>
      </c>
      <c r="W104" s="24">
        <v>0</v>
      </c>
      <c r="X104" s="128"/>
      <c r="Y104" s="128"/>
      <c r="Z104" s="128"/>
    </row>
    <row r="105" spans="1:26" ht="33.950000000000003" customHeight="1" x14ac:dyDescent="0.2">
      <c r="A105" s="130">
        <v>96</v>
      </c>
      <c r="B105" s="64" t="s">
        <v>208</v>
      </c>
      <c r="C105" s="65" t="s">
        <v>485</v>
      </c>
      <c r="D105" s="63">
        <v>1223</v>
      </c>
      <c r="E105" s="61">
        <v>2000</v>
      </c>
      <c r="F105" s="61">
        <v>0</v>
      </c>
      <c r="G105" s="61">
        <v>0</v>
      </c>
      <c r="H105" s="78">
        <v>1300</v>
      </c>
      <c r="I105" s="78">
        <v>3200</v>
      </c>
      <c r="J105" s="61">
        <v>0</v>
      </c>
      <c r="K105" s="61">
        <v>0</v>
      </c>
      <c r="L105" s="61">
        <v>0</v>
      </c>
      <c r="M105" s="61">
        <v>250</v>
      </c>
      <c r="N105" s="61">
        <v>0</v>
      </c>
      <c r="O105" s="61">
        <v>0</v>
      </c>
      <c r="P105" s="55">
        <f t="shared" si="9"/>
        <v>7973</v>
      </c>
      <c r="Q105" s="58">
        <f>(D105+E105+F105+G105+H105+I105+J105+K105+N105)*3%</f>
        <v>231.69</v>
      </c>
      <c r="R105" s="58">
        <f>(D105+E105+F105+G105+H105+I105+J105+K105+N105)*13%</f>
        <v>1003.99</v>
      </c>
      <c r="S105" s="58">
        <v>0</v>
      </c>
      <c r="T105" s="55">
        <v>0</v>
      </c>
      <c r="U105" s="5">
        <f t="shared" si="7"/>
        <v>1235.68</v>
      </c>
      <c r="V105" s="5">
        <f t="shared" si="8"/>
        <v>6737.32</v>
      </c>
      <c r="W105" s="24">
        <v>0</v>
      </c>
      <c r="X105" s="128"/>
      <c r="Y105" s="128"/>
      <c r="Z105" s="128"/>
    </row>
    <row r="106" spans="1:26" ht="33.950000000000003" customHeight="1" x14ac:dyDescent="0.2">
      <c r="A106" s="130">
        <v>97</v>
      </c>
      <c r="B106" s="58" t="s">
        <v>533</v>
      </c>
      <c r="C106" s="58" t="s">
        <v>973</v>
      </c>
      <c r="D106" s="63">
        <v>1223</v>
      </c>
      <c r="E106" s="61">
        <v>2000</v>
      </c>
      <c r="F106" s="61">
        <v>0</v>
      </c>
      <c r="G106" s="61">
        <v>0</v>
      </c>
      <c r="H106" s="61">
        <v>0</v>
      </c>
      <c r="I106" s="61">
        <v>4500</v>
      </c>
      <c r="J106" s="61">
        <v>0</v>
      </c>
      <c r="K106" s="61">
        <v>0</v>
      </c>
      <c r="L106" s="61">
        <v>0</v>
      </c>
      <c r="M106" s="61">
        <v>250</v>
      </c>
      <c r="N106" s="61">
        <v>0</v>
      </c>
      <c r="O106" s="61">
        <v>0</v>
      </c>
      <c r="P106" s="55">
        <f t="shared" si="9"/>
        <v>7973</v>
      </c>
      <c r="Q106" s="58">
        <f>(D106+E106+F106+G106+H106+I106+J106+K106+N106)*3%</f>
        <v>231.69</v>
      </c>
      <c r="R106" s="58">
        <f>(D106+E106+F106+G106+H106+I106+J106+K106+N106)*13%</f>
        <v>1003.99</v>
      </c>
      <c r="S106" s="58">
        <v>137.69999999999999</v>
      </c>
      <c r="T106" s="55">
        <v>0</v>
      </c>
      <c r="U106" s="5">
        <f t="shared" si="7"/>
        <v>1235.68</v>
      </c>
      <c r="V106" s="5">
        <f t="shared" si="8"/>
        <v>6737.32</v>
      </c>
      <c r="W106" s="24">
        <v>0</v>
      </c>
      <c r="X106" s="128"/>
      <c r="Y106" s="128"/>
      <c r="Z106" s="128"/>
    </row>
    <row r="107" spans="1:26" ht="33.950000000000003" customHeight="1" x14ac:dyDescent="0.2">
      <c r="A107" s="130">
        <v>98</v>
      </c>
      <c r="B107" s="58" t="s">
        <v>534</v>
      </c>
      <c r="C107" s="62" t="s">
        <v>442</v>
      </c>
      <c r="D107" s="63">
        <v>1350</v>
      </c>
      <c r="E107" s="61">
        <v>2000</v>
      </c>
      <c r="F107" s="61">
        <v>0</v>
      </c>
      <c r="G107" s="61">
        <v>0</v>
      </c>
      <c r="H107" s="61">
        <v>1600</v>
      </c>
      <c r="I107" s="61">
        <v>2900</v>
      </c>
      <c r="J107" s="61">
        <v>0</v>
      </c>
      <c r="K107" s="61">
        <v>50</v>
      </c>
      <c r="L107" s="61">
        <v>0</v>
      </c>
      <c r="M107" s="61">
        <v>250</v>
      </c>
      <c r="N107" s="61">
        <v>0</v>
      </c>
      <c r="O107" s="61">
        <v>0</v>
      </c>
      <c r="P107" s="55">
        <f t="shared" si="9"/>
        <v>8150</v>
      </c>
      <c r="Q107" s="58">
        <f>(D107+E107+F107+G107+H107+I107+J107+K107+N107)*3%</f>
        <v>237</v>
      </c>
      <c r="R107" s="58">
        <f>(D107+E107+F107+G107+H107+I107+J107+K107+N107)*13%</f>
        <v>1027</v>
      </c>
      <c r="S107" s="58">
        <v>145.13</v>
      </c>
      <c r="T107" s="55">
        <v>106.18</v>
      </c>
      <c r="U107" s="5">
        <f t="shared" si="7"/>
        <v>1370.18</v>
      </c>
      <c r="V107" s="5">
        <f t="shared" si="8"/>
        <v>6779.82</v>
      </c>
      <c r="W107" s="24">
        <f>1048</f>
        <v>1048</v>
      </c>
      <c r="X107" s="128"/>
      <c r="Y107" s="128"/>
      <c r="Z107" s="128"/>
    </row>
    <row r="108" spans="1:26" ht="33.950000000000003" customHeight="1" x14ac:dyDescent="0.2">
      <c r="A108" s="130">
        <v>99</v>
      </c>
      <c r="B108" s="58" t="s">
        <v>535</v>
      </c>
      <c r="C108" s="58" t="s">
        <v>994</v>
      </c>
      <c r="D108" s="63">
        <v>1074</v>
      </c>
      <c r="E108" s="61">
        <v>400</v>
      </c>
      <c r="F108" s="61">
        <v>0</v>
      </c>
      <c r="G108" s="61">
        <v>1000</v>
      </c>
      <c r="H108" s="61">
        <v>0</v>
      </c>
      <c r="I108" s="61">
        <v>0</v>
      </c>
      <c r="J108" s="61">
        <v>0</v>
      </c>
      <c r="K108" s="61">
        <v>0</v>
      </c>
      <c r="L108" s="61">
        <v>200</v>
      </c>
      <c r="M108" s="61">
        <v>250</v>
      </c>
      <c r="N108" s="61">
        <v>0</v>
      </c>
      <c r="O108" s="61">
        <v>0</v>
      </c>
      <c r="P108" s="55">
        <f t="shared" si="9"/>
        <v>2924</v>
      </c>
      <c r="Q108" s="58">
        <f>(D108+E108+F108+G108+H108+I108+J108+K108+N108+L108)*3%</f>
        <v>80.22</v>
      </c>
      <c r="R108" s="58">
        <f>(D108+E108+F108+G108+H108+I108+J108+K108+N108+L108)*11%</f>
        <v>294.14</v>
      </c>
      <c r="S108" s="58">
        <v>0</v>
      </c>
      <c r="T108" s="55">
        <v>0</v>
      </c>
      <c r="U108" s="5">
        <f t="shared" si="7"/>
        <v>374.36</v>
      </c>
      <c r="V108" s="5">
        <f t="shared" si="8"/>
        <v>2549.64</v>
      </c>
      <c r="W108" s="24">
        <v>0</v>
      </c>
      <c r="X108" s="128"/>
      <c r="Y108" s="128"/>
      <c r="Z108" s="128"/>
    </row>
    <row r="109" spans="1:26" ht="33.950000000000003" customHeight="1" x14ac:dyDescent="0.2">
      <c r="A109" s="130">
        <v>100</v>
      </c>
      <c r="B109" s="58" t="s">
        <v>536</v>
      </c>
      <c r="C109" s="62" t="s">
        <v>977</v>
      </c>
      <c r="D109" s="61">
        <v>1476</v>
      </c>
      <c r="E109" s="58">
        <v>2000</v>
      </c>
      <c r="F109" s="61">
        <v>0</v>
      </c>
      <c r="G109" s="61">
        <v>0</v>
      </c>
      <c r="H109" s="61">
        <v>1900</v>
      </c>
      <c r="I109" s="61">
        <v>2600</v>
      </c>
      <c r="J109" s="61">
        <v>0</v>
      </c>
      <c r="K109" s="61">
        <v>0</v>
      </c>
      <c r="L109" s="61">
        <v>0</v>
      </c>
      <c r="M109" s="61">
        <v>250</v>
      </c>
      <c r="N109" s="61">
        <v>0</v>
      </c>
      <c r="O109" s="61">
        <v>0</v>
      </c>
      <c r="P109" s="55">
        <f t="shared" si="9"/>
        <v>8226</v>
      </c>
      <c r="Q109" s="58">
        <f>(D109+E109+F109+G109+H109+I109+J109+K109+N109)*3%</f>
        <v>239.28</v>
      </c>
      <c r="R109" s="58">
        <f>(D109+E109+F109+G109+H109+I109+J109+K109+N109)*13%</f>
        <v>1036.8800000000001</v>
      </c>
      <c r="S109" s="58">
        <v>143.03</v>
      </c>
      <c r="T109" s="55">
        <v>0</v>
      </c>
      <c r="U109" s="5">
        <f t="shared" si="7"/>
        <v>1276.1600000000001</v>
      </c>
      <c r="V109" s="5">
        <f t="shared" si="8"/>
        <v>6949.84</v>
      </c>
      <c r="W109" s="24">
        <v>0</v>
      </c>
      <c r="X109" s="128"/>
      <c r="Y109" s="128"/>
      <c r="Z109" s="128"/>
    </row>
    <row r="110" spans="1:26" ht="33.950000000000003" customHeight="1" x14ac:dyDescent="0.2">
      <c r="A110" s="130">
        <v>101</v>
      </c>
      <c r="B110" s="58" t="s">
        <v>537</v>
      </c>
      <c r="C110" s="58" t="s">
        <v>538</v>
      </c>
      <c r="D110" s="61">
        <v>1128</v>
      </c>
      <c r="E110" s="61">
        <v>0</v>
      </c>
      <c r="F110" s="61">
        <v>0</v>
      </c>
      <c r="G110" s="61">
        <v>1000</v>
      </c>
      <c r="H110" s="61">
        <v>0</v>
      </c>
      <c r="I110" s="61">
        <v>0</v>
      </c>
      <c r="J110" s="61">
        <v>0</v>
      </c>
      <c r="K110" s="61">
        <v>0</v>
      </c>
      <c r="L110" s="61">
        <v>600</v>
      </c>
      <c r="M110" s="61">
        <v>250</v>
      </c>
      <c r="N110" s="61">
        <v>0</v>
      </c>
      <c r="O110" s="61">
        <v>0</v>
      </c>
      <c r="P110" s="55">
        <f t="shared" si="9"/>
        <v>2978</v>
      </c>
      <c r="Q110" s="58">
        <f>(D110+E110+F110+G110+H110+I110+J110+K110+N110)*3%</f>
        <v>63.84</v>
      </c>
      <c r="R110" s="58">
        <f>(D110+E110+F110+G110+H110+I110+J110+K110+N110)*11%</f>
        <v>234.08</v>
      </c>
      <c r="S110" s="58">
        <v>0</v>
      </c>
      <c r="T110" s="55">
        <v>0</v>
      </c>
      <c r="U110" s="5">
        <f t="shared" si="7"/>
        <v>297.92</v>
      </c>
      <c r="V110" s="5">
        <f t="shared" si="8"/>
        <v>2680.08</v>
      </c>
      <c r="W110" s="24">
        <v>0</v>
      </c>
      <c r="X110" s="128"/>
      <c r="Y110" s="128"/>
      <c r="Z110" s="128"/>
    </row>
    <row r="111" spans="1:26" ht="33.950000000000003" customHeight="1" x14ac:dyDescent="0.2">
      <c r="A111" s="130">
        <v>102</v>
      </c>
      <c r="B111" s="58" t="s">
        <v>539</v>
      </c>
      <c r="C111" s="62" t="s">
        <v>442</v>
      </c>
      <c r="D111" s="63">
        <v>1350</v>
      </c>
      <c r="E111" s="61">
        <v>2000</v>
      </c>
      <c r="F111" s="61">
        <v>0</v>
      </c>
      <c r="G111" s="61">
        <v>0</v>
      </c>
      <c r="H111" s="61">
        <v>1600</v>
      </c>
      <c r="I111" s="61">
        <v>2900</v>
      </c>
      <c r="J111" s="61">
        <v>0</v>
      </c>
      <c r="K111" s="61">
        <v>50</v>
      </c>
      <c r="L111" s="61">
        <v>0</v>
      </c>
      <c r="M111" s="61">
        <v>250</v>
      </c>
      <c r="N111" s="61">
        <v>0</v>
      </c>
      <c r="O111" s="61">
        <v>0</v>
      </c>
      <c r="P111" s="55">
        <f t="shared" si="9"/>
        <v>8150</v>
      </c>
      <c r="Q111" s="58">
        <f>(D111+E111+F111+G111+H111+I111+J111+K111+N111)*3%</f>
        <v>237</v>
      </c>
      <c r="R111" s="58">
        <f>(D111+E111+F111+G111+H111+I111+J111+K111+N111)*13%</f>
        <v>1027</v>
      </c>
      <c r="S111" s="58">
        <v>145.13</v>
      </c>
      <c r="T111" s="55">
        <v>106.18</v>
      </c>
      <c r="U111" s="5">
        <f t="shared" si="7"/>
        <v>1370.18</v>
      </c>
      <c r="V111" s="5">
        <f t="shared" si="8"/>
        <v>6779.82</v>
      </c>
      <c r="W111" s="24">
        <v>0</v>
      </c>
      <c r="X111" s="128"/>
      <c r="Y111" s="128"/>
      <c r="Z111" s="128"/>
    </row>
    <row r="112" spans="1:26" ht="33.950000000000003" customHeight="1" x14ac:dyDescent="0.2">
      <c r="A112" s="130">
        <v>103</v>
      </c>
      <c r="B112" s="62" t="s">
        <v>540</v>
      </c>
      <c r="C112" s="58" t="s">
        <v>962</v>
      </c>
      <c r="D112" s="61">
        <v>1074</v>
      </c>
      <c r="E112" s="61">
        <v>0</v>
      </c>
      <c r="F112" s="61">
        <v>0</v>
      </c>
      <c r="G112" s="61">
        <v>1000</v>
      </c>
      <c r="H112" s="61">
        <v>0</v>
      </c>
      <c r="I112" s="61">
        <v>0</v>
      </c>
      <c r="J112" s="61">
        <v>0</v>
      </c>
      <c r="K112" s="61">
        <v>0</v>
      </c>
      <c r="L112" s="61">
        <v>600</v>
      </c>
      <c r="M112" s="61">
        <v>250</v>
      </c>
      <c r="N112" s="61">
        <v>0</v>
      </c>
      <c r="O112" s="61">
        <v>0</v>
      </c>
      <c r="P112" s="55">
        <f t="shared" si="9"/>
        <v>2924</v>
      </c>
      <c r="Q112" s="58">
        <f>(D112+E112+F112+G112+H112+I112+J112+K112+N112+L112)*3%</f>
        <v>80.22</v>
      </c>
      <c r="R112" s="58">
        <f>(D112+E112+F112+G112+H112+I112+J112+K112+N112+L112)*11%</f>
        <v>294.14</v>
      </c>
      <c r="S112" s="58">
        <v>0</v>
      </c>
      <c r="T112" s="55">
        <v>0</v>
      </c>
      <c r="U112" s="5">
        <f t="shared" si="7"/>
        <v>374.36</v>
      </c>
      <c r="V112" s="5">
        <f t="shared" si="8"/>
        <v>2549.64</v>
      </c>
      <c r="W112" s="24">
        <v>0</v>
      </c>
      <c r="X112" s="128"/>
      <c r="Y112" s="128"/>
      <c r="Z112" s="128"/>
    </row>
    <row r="113" spans="1:26" ht="33.950000000000003" customHeight="1" x14ac:dyDescent="0.2">
      <c r="A113" s="130">
        <v>104</v>
      </c>
      <c r="B113" s="58" t="s">
        <v>541</v>
      </c>
      <c r="C113" s="58" t="s">
        <v>442</v>
      </c>
      <c r="D113" s="63">
        <v>1350</v>
      </c>
      <c r="E113" s="61">
        <v>2000</v>
      </c>
      <c r="F113" s="61">
        <v>0</v>
      </c>
      <c r="G113" s="61">
        <v>0</v>
      </c>
      <c r="H113" s="61">
        <v>0</v>
      </c>
      <c r="I113" s="61">
        <v>4500</v>
      </c>
      <c r="J113" s="61">
        <v>0</v>
      </c>
      <c r="K113" s="61">
        <v>75</v>
      </c>
      <c r="L113" s="61">
        <v>0</v>
      </c>
      <c r="M113" s="61">
        <v>250</v>
      </c>
      <c r="N113" s="61">
        <v>0</v>
      </c>
      <c r="O113" s="61">
        <v>0</v>
      </c>
      <c r="P113" s="55">
        <f t="shared" si="9"/>
        <v>8175</v>
      </c>
      <c r="Q113" s="58">
        <f t="shared" ref="Q113:Q126" si="12">(D113+E113+F113+G113+H113+I113+J113+K113+N113)*3%</f>
        <v>237.75</v>
      </c>
      <c r="R113" s="58">
        <f>(D113+E113+F113+G113+H113+I113+J113+K113+N113)*13%</f>
        <v>1030.25</v>
      </c>
      <c r="S113" s="58">
        <v>146.18</v>
      </c>
      <c r="T113" s="55">
        <v>0</v>
      </c>
      <c r="U113" s="5">
        <f t="shared" si="7"/>
        <v>1268</v>
      </c>
      <c r="V113" s="5">
        <f t="shared" si="8"/>
        <v>6907</v>
      </c>
      <c r="W113" s="24">
        <v>0</v>
      </c>
      <c r="X113" s="128"/>
      <c r="Y113" s="128"/>
      <c r="Z113" s="128"/>
    </row>
    <row r="114" spans="1:26" ht="33.950000000000003" customHeight="1" x14ac:dyDescent="0.2">
      <c r="A114" s="130">
        <v>105</v>
      </c>
      <c r="B114" s="58" t="s">
        <v>542</v>
      </c>
      <c r="C114" s="58" t="s">
        <v>543</v>
      </c>
      <c r="D114" s="63">
        <f>(485*6)+1350</f>
        <v>4260</v>
      </c>
      <c r="E114" s="61">
        <v>2000</v>
      </c>
      <c r="F114" s="61">
        <f>606.25*6</f>
        <v>3637.5</v>
      </c>
      <c r="G114" s="61">
        <v>0</v>
      </c>
      <c r="H114" s="61">
        <v>0</v>
      </c>
      <c r="I114" s="61">
        <v>4500</v>
      </c>
      <c r="J114" s="61">
        <v>0</v>
      </c>
      <c r="K114" s="61">
        <v>0</v>
      </c>
      <c r="L114" s="61">
        <v>0</v>
      </c>
      <c r="M114" s="61">
        <v>250</v>
      </c>
      <c r="N114" s="61">
        <v>0</v>
      </c>
      <c r="O114" s="61">
        <v>0</v>
      </c>
      <c r="P114" s="55">
        <f t="shared" si="9"/>
        <v>14647.5</v>
      </c>
      <c r="Q114" s="58">
        <f t="shared" si="12"/>
        <v>431.93</v>
      </c>
      <c r="R114" s="58">
        <f>(D114+E114+F114+G114+H114+I114+J114+K114+N114)*15%</f>
        <v>2159.63</v>
      </c>
      <c r="S114" s="58">
        <v>403.63</v>
      </c>
      <c r="T114" s="55">
        <v>0</v>
      </c>
      <c r="U114" s="5">
        <f t="shared" si="7"/>
        <v>2591.56</v>
      </c>
      <c r="V114" s="5">
        <f t="shared" si="8"/>
        <v>12055.94</v>
      </c>
      <c r="W114" s="24">
        <v>0</v>
      </c>
      <c r="X114" s="128"/>
      <c r="Y114" s="128"/>
      <c r="Z114" s="128"/>
    </row>
    <row r="115" spans="1:26" ht="33.950000000000003" customHeight="1" x14ac:dyDescent="0.2">
      <c r="A115" s="130">
        <v>106</v>
      </c>
      <c r="B115" s="58" t="s">
        <v>544</v>
      </c>
      <c r="C115" s="58" t="s">
        <v>545</v>
      </c>
      <c r="D115" s="63">
        <f>(485*6)+2848</f>
        <v>5758</v>
      </c>
      <c r="E115" s="61">
        <v>2500</v>
      </c>
      <c r="F115" s="61">
        <f>485*6</f>
        <v>2910</v>
      </c>
      <c r="G115" s="61">
        <v>0</v>
      </c>
      <c r="H115" s="61">
        <v>0</v>
      </c>
      <c r="I115" s="61">
        <v>5500</v>
      </c>
      <c r="J115" s="61">
        <v>0</v>
      </c>
      <c r="K115" s="61">
        <v>0</v>
      </c>
      <c r="L115" s="61">
        <v>0</v>
      </c>
      <c r="M115" s="61">
        <v>250</v>
      </c>
      <c r="N115" s="61">
        <v>0</v>
      </c>
      <c r="O115" s="61">
        <v>0</v>
      </c>
      <c r="P115" s="55">
        <f t="shared" si="9"/>
        <v>16918</v>
      </c>
      <c r="Q115" s="58">
        <f t="shared" si="12"/>
        <v>500.04</v>
      </c>
      <c r="R115" s="58">
        <f>(D115+E115+F115+G115+H115+I115+J115+K115+N115)*15%</f>
        <v>2500.1999999999998</v>
      </c>
      <c r="S115" s="58">
        <v>536.49</v>
      </c>
      <c r="T115" s="55">
        <v>0</v>
      </c>
      <c r="U115" s="5">
        <f t="shared" si="7"/>
        <v>3000.24</v>
      </c>
      <c r="V115" s="5">
        <f t="shared" si="8"/>
        <v>13917.76</v>
      </c>
      <c r="W115" s="24">
        <v>0</v>
      </c>
      <c r="X115" s="128"/>
      <c r="Y115" s="128"/>
      <c r="Z115" s="128"/>
    </row>
    <row r="116" spans="1:26" ht="33.950000000000003" customHeight="1" x14ac:dyDescent="0.2">
      <c r="A116" s="130">
        <v>107</v>
      </c>
      <c r="B116" s="58" t="s">
        <v>546</v>
      </c>
      <c r="C116" s="62" t="s">
        <v>442</v>
      </c>
      <c r="D116" s="63">
        <v>1350</v>
      </c>
      <c r="E116" s="61">
        <v>2000</v>
      </c>
      <c r="F116" s="61">
        <v>0</v>
      </c>
      <c r="G116" s="61">
        <v>0</v>
      </c>
      <c r="H116" s="61">
        <v>1600</v>
      </c>
      <c r="I116" s="61">
        <v>2900</v>
      </c>
      <c r="J116" s="61">
        <v>0</v>
      </c>
      <c r="K116" s="61">
        <v>75</v>
      </c>
      <c r="L116" s="61">
        <v>0</v>
      </c>
      <c r="M116" s="61">
        <v>250</v>
      </c>
      <c r="N116" s="61">
        <v>0</v>
      </c>
      <c r="O116" s="61">
        <v>0</v>
      </c>
      <c r="P116" s="55">
        <f t="shared" si="9"/>
        <v>8175</v>
      </c>
      <c r="Q116" s="58">
        <f t="shared" si="12"/>
        <v>237.75</v>
      </c>
      <c r="R116" s="58">
        <f>(D116+E116+F116+G116+H116+I116+J116+K116+N116)*13%</f>
        <v>1030.25</v>
      </c>
      <c r="S116" s="58">
        <v>282.99</v>
      </c>
      <c r="T116" s="55">
        <v>0</v>
      </c>
      <c r="U116" s="5">
        <f t="shared" si="7"/>
        <v>1268</v>
      </c>
      <c r="V116" s="5">
        <f t="shared" si="8"/>
        <v>6907</v>
      </c>
      <c r="W116" s="24">
        <f>1039</f>
        <v>1039</v>
      </c>
      <c r="X116" s="128"/>
      <c r="Y116" s="128"/>
      <c r="Z116" s="128"/>
    </row>
    <row r="117" spans="1:26" ht="33.950000000000003" customHeight="1" x14ac:dyDescent="0.2">
      <c r="A117" s="130">
        <v>108</v>
      </c>
      <c r="B117" s="21" t="s">
        <v>720</v>
      </c>
      <c r="C117" s="58" t="s">
        <v>972</v>
      </c>
      <c r="D117" s="63">
        <v>1350</v>
      </c>
      <c r="E117" s="61">
        <v>2000</v>
      </c>
      <c r="F117" s="61">
        <v>0</v>
      </c>
      <c r="G117" s="61">
        <v>0</v>
      </c>
      <c r="H117" s="61">
        <v>0</v>
      </c>
      <c r="I117" s="61">
        <v>4500</v>
      </c>
      <c r="J117" s="61">
        <v>0</v>
      </c>
      <c r="K117" s="61">
        <v>0</v>
      </c>
      <c r="L117" s="61">
        <v>0</v>
      </c>
      <c r="M117" s="61">
        <v>250</v>
      </c>
      <c r="N117" s="61">
        <v>0</v>
      </c>
      <c r="O117" s="61">
        <v>0</v>
      </c>
      <c r="P117" s="55">
        <f t="shared" si="9"/>
        <v>8100</v>
      </c>
      <c r="Q117" s="58">
        <f t="shared" si="12"/>
        <v>235.5</v>
      </c>
      <c r="R117" s="58">
        <f>(D117+E117+F117+G117+H117+I117+J117+K117+N117)*13%</f>
        <v>1020.5</v>
      </c>
      <c r="S117" s="58">
        <v>143.03</v>
      </c>
      <c r="T117" s="55">
        <v>0</v>
      </c>
      <c r="U117" s="5">
        <f t="shared" si="7"/>
        <v>1256</v>
      </c>
      <c r="V117" s="5">
        <f t="shared" si="8"/>
        <v>6844</v>
      </c>
      <c r="W117" s="24">
        <v>0</v>
      </c>
      <c r="X117" s="128"/>
      <c r="Y117" s="128"/>
      <c r="Z117" s="128"/>
    </row>
    <row r="118" spans="1:26" ht="33.950000000000003" customHeight="1" x14ac:dyDescent="0.2">
      <c r="A118" s="130">
        <v>109</v>
      </c>
      <c r="B118" s="58" t="s">
        <v>547</v>
      </c>
      <c r="C118" s="58" t="s">
        <v>548</v>
      </c>
      <c r="D118" s="63">
        <f>(362*5)</f>
        <v>1810</v>
      </c>
      <c r="E118" s="61">
        <v>0</v>
      </c>
      <c r="F118" s="61">
        <f>271.5*5</f>
        <v>1357.5</v>
      </c>
      <c r="G118" s="61">
        <v>0</v>
      </c>
      <c r="H118" s="61">
        <v>0</v>
      </c>
      <c r="I118" s="61">
        <v>0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55">
        <f t="shared" si="9"/>
        <v>3167.5</v>
      </c>
      <c r="Q118" s="58">
        <f t="shared" si="12"/>
        <v>95.03</v>
      </c>
      <c r="R118" s="58">
        <f>(D118+E118+F118+G118+H118+I118+J118+K118+N118)*11%</f>
        <v>348.43</v>
      </c>
      <c r="S118" s="58">
        <v>0</v>
      </c>
      <c r="T118" s="55">
        <v>0</v>
      </c>
      <c r="U118" s="5">
        <f t="shared" si="7"/>
        <v>443.46</v>
      </c>
      <c r="V118" s="5">
        <f t="shared" si="8"/>
        <v>2724.04</v>
      </c>
      <c r="W118" s="24">
        <v>0</v>
      </c>
      <c r="X118" s="128"/>
      <c r="Y118" s="128"/>
      <c r="Z118" s="128"/>
    </row>
    <row r="119" spans="1:26" ht="33.950000000000003" customHeight="1" x14ac:dyDescent="0.2">
      <c r="A119" s="130">
        <v>110</v>
      </c>
      <c r="B119" s="58" t="s">
        <v>549</v>
      </c>
      <c r="C119" s="62" t="s">
        <v>442</v>
      </c>
      <c r="D119" s="63">
        <v>1350</v>
      </c>
      <c r="E119" s="61">
        <v>2000</v>
      </c>
      <c r="F119" s="61">
        <v>0</v>
      </c>
      <c r="G119" s="61">
        <v>0</v>
      </c>
      <c r="H119" s="61">
        <v>1600</v>
      </c>
      <c r="I119" s="61">
        <v>2900</v>
      </c>
      <c r="J119" s="61">
        <v>0</v>
      </c>
      <c r="K119" s="61">
        <v>75</v>
      </c>
      <c r="L119" s="61">
        <v>0</v>
      </c>
      <c r="M119" s="61">
        <v>250</v>
      </c>
      <c r="N119" s="61">
        <v>0</v>
      </c>
      <c r="O119" s="61">
        <v>0</v>
      </c>
      <c r="P119" s="55">
        <f t="shared" si="9"/>
        <v>8175</v>
      </c>
      <c r="Q119" s="58">
        <f t="shared" si="12"/>
        <v>237.75</v>
      </c>
      <c r="R119" s="58">
        <f>(D119+E119+F119+G119+H119+I119+J119+K119+N119)*13%</f>
        <v>1030.25</v>
      </c>
      <c r="S119" s="58">
        <v>145.13</v>
      </c>
      <c r="T119" s="55">
        <v>0</v>
      </c>
      <c r="U119" s="5">
        <f t="shared" si="7"/>
        <v>1268</v>
      </c>
      <c r="V119" s="5">
        <f t="shared" si="8"/>
        <v>6907</v>
      </c>
      <c r="W119" s="24">
        <f>1008</f>
        <v>1008</v>
      </c>
      <c r="X119" s="128"/>
      <c r="Y119" s="128"/>
      <c r="Z119" s="128"/>
    </row>
    <row r="120" spans="1:26" ht="33.950000000000003" customHeight="1" x14ac:dyDescent="0.2">
      <c r="A120" s="130">
        <v>111</v>
      </c>
      <c r="B120" s="58" t="s">
        <v>550</v>
      </c>
      <c r="C120" s="58" t="s">
        <v>967</v>
      </c>
      <c r="D120" s="63">
        <v>1476</v>
      </c>
      <c r="E120" s="61">
        <v>2000</v>
      </c>
      <c r="F120" s="61">
        <v>0</v>
      </c>
      <c r="G120" s="61">
        <v>1900</v>
      </c>
      <c r="H120" s="61">
        <v>0</v>
      </c>
      <c r="I120" s="61">
        <v>2600</v>
      </c>
      <c r="J120" s="61">
        <v>0</v>
      </c>
      <c r="K120" s="61">
        <v>50</v>
      </c>
      <c r="L120" s="61">
        <v>0</v>
      </c>
      <c r="M120" s="61">
        <v>250</v>
      </c>
      <c r="N120" s="61">
        <v>0</v>
      </c>
      <c r="O120" s="61">
        <v>0</v>
      </c>
      <c r="P120" s="55">
        <f t="shared" si="9"/>
        <v>8276</v>
      </c>
      <c r="Q120" s="58">
        <f t="shared" si="12"/>
        <v>240.78</v>
      </c>
      <c r="R120" s="58">
        <f>(D120+E120+F120+G120+H120+I120+J120+K120+N120)*14%</f>
        <v>1123.6400000000001</v>
      </c>
      <c r="S120" s="58">
        <v>146.41</v>
      </c>
      <c r="T120" s="55">
        <v>0</v>
      </c>
      <c r="U120" s="5">
        <f t="shared" si="7"/>
        <v>1364.42</v>
      </c>
      <c r="V120" s="5">
        <f t="shared" si="8"/>
        <v>6911.58</v>
      </c>
      <c r="W120" s="24">
        <v>0</v>
      </c>
      <c r="X120" s="128"/>
      <c r="Y120" s="128"/>
      <c r="Z120" s="128"/>
    </row>
    <row r="121" spans="1:26" ht="33.950000000000003" customHeight="1" x14ac:dyDescent="0.2">
      <c r="A121" s="130">
        <v>112</v>
      </c>
      <c r="B121" s="58" t="s">
        <v>551</v>
      </c>
      <c r="C121" s="58" t="s">
        <v>966</v>
      </c>
      <c r="D121" s="63">
        <v>1634</v>
      </c>
      <c r="E121" s="61">
        <v>1800</v>
      </c>
      <c r="F121" s="61">
        <v>0</v>
      </c>
      <c r="G121" s="61">
        <v>0</v>
      </c>
      <c r="H121" s="61">
        <v>2200</v>
      </c>
      <c r="I121" s="61">
        <v>0</v>
      </c>
      <c r="J121" s="61">
        <v>0</v>
      </c>
      <c r="K121" s="61">
        <v>75</v>
      </c>
      <c r="L121" s="61">
        <v>0</v>
      </c>
      <c r="M121" s="61">
        <v>250</v>
      </c>
      <c r="N121" s="61">
        <v>0</v>
      </c>
      <c r="O121" s="61">
        <v>0</v>
      </c>
      <c r="P121" s="55">
        <f t="shared" si="9"/>
        <v>5959</v>
      </c>
      <c r="Q121" s="58">
        <f t="shared" si="12"/>
        <v>171.27</v>
      </c>
      <c r="R121" s="58">
        <f>(D121+E121+F121+G121+H121+I121+J121+K121+N121)*12%</f>
        <v>685.08</v>
      </c>
      <c r="S121" s="58">
        <v>55.97</v>
      </c>
      <c r="T121" s="55">
        <v>76.73</v>
      </c>
      <c r="U121" s="5">
        <f t="shared" si="7"/>
        <v>933.08</v>
      </c>
      <c r="V121" s="5">
        <f t="shared" si="8"/>
        <v>5025.92</v>
      </c>
      <c r="W121" s="24">
        <v>0</v>
      </c>
      <c r="X121" s="128"/>
      <c r="Y121" s="128"/>
      <c r="Z121" s="128"/>
    </row>
    <row r="122" spans="1:26" ht="45.75" customHeight="1" x14ac:dyDescent="0.2">
      <c r="A122" s="130">
        <v>113</v>
      </c>
      <c r="B122" s="62" t="s">
        <v>723</v>
      </c>
      <c r="C122" s="62" t="s">
        <v>985</v>
      </c>
      <c r="D122" s="63">
        <v>1105</v>
      </c>
      <c r="E122" s="61">
        <v>0</v>
      </c>
      <c r="F122" s="61">
        <v>0</v>
      </c>
      <c r="G122" s="61">
        <v>1000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250</v>
      </c>
      <c r="N122" s="61">
        <v>0</v>
      </c>
      <c r="O122" s="61">
        <v>0</v>
      </c>
      <c r="P122" s="55">
        <f t="shared" si="9"/>
        <v>2355</v>
      </c>
      <c r="Q122" s="58">
        <f t="shared" si="12"/>
        <v>63.15</v>
      </c>
      <c r="R122" s="58">
        <f>(D122+E122+F122+G122+H122+I122+J122+K122+N122)*11%</f>
        <v>231.55</v>
      </c>
      <c r="S122" s="58">
        <v>0</v>
      </c>
      <c r="T122" s="55">
        <v>0</v>
      </c>
      <c r="U122" s="5">
        <f t="shared" si="7"/>
        <v>294.7</v>
      </c>
      <c r="V122" s="5">
        <f t="shared" si="8"/>
        <v>2060.3000000000002</v>
      </c>
      <c r="W122" s="24">
        <v>0</v>
      </c>
      <c r="X122" s="128"/>
      <c r="Y122" s="128"/>
      <c r="Z122" s="128"/>
    </row>
    <row r="123" spans="1:26" ht="33.950000000000003" customHeight="1" x14ac:dyDescent="0.2">
      <c r="A123" s="130">
        <v>114</v>
      </c>
      <c r="B123" s="62" t="s">
        <v>552</v>
      </c>
      <c r="C123" s="62" t="s">
        <v>734</v>
      </c>
      <c r="D123" s="61">
        <v>1476</v>
      </c>
      <c r="E123" s="61">
        <v>2000</v>
      </c>
      <c r="F123" s="61">
        <v>0</v>
      </c>
      <c r="G123" s="61">
        <v>0</v>
      </c>
      <c r="H123" s="61">
        <v>1900</v>
      </c>
      <c r="I123" s="61">
        <v>2600</v>
      </c>
      <c r="J123" s="61">
        <v>0</v>
      </c>
      <c r="K123" s="61">
        <v>0</v>
      </c>
      <c r="L123" s="61">
        <v>0</v>
      </c>
      <c r="M123" s="61">
        <v>250</v>
      </c>
      <c r="N123" s="61">
        <v>0</v>
      </c>
      <c r="O123" s="61">
        <v>0</v>
      </c>
      <c r="P123" s="55">
        <f t="shared" si="9"/>
        <v>8226</v>
      </c>
      <c r="Q123" s="58">
        <f t="shared" si="12"/>
        <v>239.28</v>
      </c>
      <c r="R123" s="58">
        <f>(D123+E123+F123+G123+H123+I123+J123+K123+N123)*13%</f>
        <v>1036.8800000000001</v>
      </c>
      <c r="S123" s="58">
        <v>148.33000000000001</v>
      </c>
      <c r="T123" s="55">
        <v>0</v>
      </c>
      <c r="U123" s="5">
        <f t="shared" si="7"/>
        <v>1276.1600000000001</v>
      </c>
      <c r="V123" s="5">
        <f t="shared" si="8"/>
        <v>6949.84</v>
      </c>
      <c r="W123" s="24">
        <v>0</v>
      </c>
      <c r="X123" s="128"/>
      <c r="Y123" s="128"/>
      <c r="Z123" s="128"/>
    </row>
    <row r="124" spans="1:26" ht="33.950000000000003" customHeight="1" x14ac:dyDescent="0.2">
      <c r="A124" s="130">
        <v>115</v>
      </c>
      <c r="B124" s="67" t="s">
        <v>553</v>
      </c>
      <c r="C124" s="67" t="s">
        <v>554</v>
      </c>
      <c r="D124" s="63">
        <f>388*4</f>
        <v>1552</v>
      </c>
      <c r="E124" s="61">
        <v>0</v>
      </c>
      <c r="F124" s="61">
        <v>0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55">
        <f t="shared" si="9"/>
        <v>1552</v>
      </c>
      <c r="Q124" s="58">
        <f t="shared" si="12"/>
        <v>46.56</v>
      </c>
      <c r="R124" s="58">
        <f>(D124+E124+F124+G124+H124+I124+J124+K124+N124)*11%</f>
        <v>170.72</v>
      </c>
      <c r="S124" s="58">
        <v>0</v>
      </c>
      <c r="T124" s="55">
        <v>0</v>
      </c>
      <c r="U124" s="5">
        <f t="shared" si="7"/>
        <v>217.28</v>
      </c>
      <c r="V124" s="5">
        <f t="shared" si="8"/>
        <v>1334.72</v>
      </c>
      <c r="W124" s="24">
        <v>0</v>
      </c>
      <c r="X124" s="128"/>
      <c r="Y124" s="128"/>
      <c r="Z124" s="128"/>
    </row>
    <row r="125" spans="1:26" ht="33.950000000000003" customHeight="1" x14ac:dyDescent="0.2">
      <c r="A125" s="130">
        <v>116</v>
      </c>
      <c r="B125" s="58" t="s">
        <v>555</v>
      </c>
      <c r="C125" s="58" t="s">
        <v>556</v>
      </c>
      <c r="D125" s="63">
        <v>2425</v>
      </c>
      <c r="E125" s="61">
        <v>0</v>
      </c>
      <c r="F125" s="61">
        <v>0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55">
        <f t="shared" si="9"/>
        <v>2425</v>
      </c>
      <c r="Q125" s="58">
        <f t="shared" si="12"/>
        <v>72.75</v>
      </c>
      <c r="R125" s="58">
        <f>(D125+E125+F125+G125+H125+I125+J125+K125+N125)*11%</f>
        <v>266.75</v>
      </c>
      <c r="S125" s="58">
        <v>0</v>
      </c>
      <c r="T125" s="55">
        <v>0</v>
      </c>
      <c r="U125" s="5">
        <f t="shared" si="7"/>
        <v>339.5</v>
      </c>
      <c r="V125" s="5">
        <f t="shared" si="8"/>
        <v>2085.5</v>
      </c>
      <c r="W125" s="24">
        <v>0</v>
      </c>
      <c r="X125" s="128"/>
      <c r="Y125" s="128"/>
      <c r="Z125" s="128"/>
    </row>
    <row r="126" spans="1:26" ht="33.950000000000003" customHeight="1" x14ac:dyDescent="0.2">
      <c r="A126" s="130">
        <v>117</v>
      </c>
      <c r="B126" s="58" t="s">
        <v>557</v>
      </c>
      <c r="C126" s="58" t="s">
        <v>558</v>
      </c>
      <c r="D126" s="63">
        <f>485*2</f>
        <v>970</v>
      </c>
      <c r="E126" s="61">
        <v>0</v>
      </c>
      <c r="F126" s="61">
        <v>0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55">
        <f t="shared" si="9"/>
        <v>970</v>
      </c>
      <c r="Q126" s="58">
        <f t="shared" si="12"/>
        <v>29.1</v>
      </c>
      <c r="R126" s="58">
        <f>(D126+E126+F126+G126+H126+I126+J126+K126+N126)*10%</f>
        <v>97</v>
      </c>
      <c r="S126" s="58">
        <v>0</v>
      </c>
      <c r="T126" s="55">
        <v>0</v>
      </c>
      <c r="U126" s="5">
        <f t="shared" si="7"/>
        <v>126.1</v>
      </c>
      <c r="V126" s="5">
        <f t="shared" si="8"/>
        <v>843.9</v>
      </c>
      <c r="W126" s="24">
        <v>0</v>
      </c>
      <c r="X126" s="128"/>
      <c r="Y126" s="128"/>
      <c r="Z126" s="128"/>
    </row>
    <row r="127" spans="1:26" ht="56.25" customHeight="1" x14ac:dyDescent="0.2">
      <c r="A127" s="130">
        <v>118</v>
      </c>
      <c r="B127" s="58" t="s">
        <v>559</v>
      </c>
      <c r="C127" s="58" t="s">
        <v>961</v>
      </c>
      <c r="D127" s="63">
        <v>1074</v>
      </c>
      <c r="E127" s="61">
        <v>400</v>
      </c>
      <c r="F127" s="61">
        <v>0</v>
      </c>
      <c r="G127" s="61">
        <v>1000</v>
      </c>
      <c r="H127" s="61">
        <v>0</v>
      </c>
      <c r="I127" s="61">
        <v>0</v>
      </c>
      <c r="J127" s="61">
        <v>0</v>
      </c>
      <c r="K127" s="61">
        <v>75</v>
      </c>
      <c r="L127" s="61">
        <v>200</v>
      </c>
      <c r="M127" s="61">
        <v>250</v>
      </c>
      <c r="N127" s="61">
        <v>0</v>
      </c>
      <c r="O127" s="61">
        <v>0</v>
      </c>
      <c r="P127" s="55">
        <f t="shared" si="9"/>
        <v>2999</v>
      </c>
      <c r="Q127" s="58">
        <f>(D127+E127+F127+G127+H127+I127+J127+K127+N127+L127)*3%</f>
        <v>82.47</v>
      </c>
      <c r="R127" s="58">
        <f>(D127+E127+F127+G127+H127+I127+J127+K127+N127+L127)*11%</f>
        <v>302.39</v>
      </c>
      <c r="S127" s="58">
        <v>0</v>
      </c>
      <c r="T127" s="55">
        <v>0</v>
      </c>
      <c r="U127" s="5">
        <f t="shared" si="7"/>
        <v>384.86</v>
      </c>
      <c r="V127" s="5">
        <f t="shared" si="8"/>
        <v>2614.14</v>
      </c>
      <c r="W127" s="24">
        <v>0</v>
      </c>
      <c r="X127" s="128"/>
      <c r="Y127" s="128"/>
      <c r="Z127" s="128"/>
    </row>
    <row r="128" spans="1:26" ht="33.950000000000003" customHeight="1" x14ac:dyDescent="0.2">
      <c r="A128" s="130">
        <v>119</v>
      </c>
      <c r="B128" s="58" t="s">
        <v>560</v>
      </c>
      <c r="C128" s="58" t="s">
        <v>990</v>
      </c>
      <c r="D128" s="63">
        <v>1074</v>
      </c>
      <c r="E128" s="61">
        <v>400</v>
      </c>
      <c r="F128" s="61">
        <v>0</v>
      </c>
      <c r="G128" s="61">
        <v>1000</v>
      </c>
      <c r="H128" s="61">
        <v>0</v>
      </c>
      <c r="I128" s="61">
        <v>0</v>
      </c>
      <c r="J128" s="61">
        <v>0</v>
      </c>
      <c r="K128" s="61">
        <v>75</v>
      </c>
      <c r="L128" s="61">
        <v>200</v>
      </c>
      <c r="M128" s="61">
        <v>250</v>
      </c>
      <c r="N128" s="61">
        <v>0</v>
      </c>
      <c r="O128" s="61">
        <v>0</v>
      </c>
      <c r="P128" s="55">
        <f t="shared" si="9"/>
        <v>2999</v>
      </c>
      <c r="Q128" s="58">
        <f>(D128+K128+L128+E128+F128+G128+H128+I128+J128+K128+N128)*3%</f>
        <v>84.72</v>
      </c>
      <c r="R128" s="58">
        <f>(D128+E128+F128+G128+H128+I128+J128+K128+L128+N128)*11%</f>
        <v>302.39</v>
      </c>
      <c r="S128" s="58">
        <v>0</v>
      </c>
      <c r="T128" s="55">
        <v>0</v>
      </c>
      <c r="U128" s="5">
        <f t="shared" si="7"/>
        <v>387.11</v>
      </c>
      <c r="V128" s="5">
        <f t="shared" si="8"/>
        <v>2611.89</v>
      </c>
      <c r="W128" s="24">
        <v>0</v>
      </c>
      <c r="X128" s="128"/>
      <c r="Y128" s="128"/>
      <c r="Z128" s="128"/>
    </row>
    <row r="129" spans="1:26" ht="33.950000000000003" customHeight="1" x14ac:dyDescent="0.2">
      <c r="A129" s="130">
        <v>120</v>
      </c>
      <c r="B129" s="58" t="s">
        <v>561</v>
      </c>
      <c r="C129" s="58" t="s">
        <v>442</v>
      </c>
      <c r="D129" s="63">
        <v>1350</v>
      </c>
      <c r="E129" s="61">
        <v>2000</v>
      </c>
      <c r="F129" s="61">
        <v>0</v>
      </c>
      <c r="G129" s="61">
        <v>0</v>
      </c>
      <c r="H129" s="61">
        <v>0</v>
      </c>
      <c r="I129" s="61">
        <v>4500</v>
      </c>
      <c r="J129" s="61">
        <v>0</v>
      </c>
      <c r="K129" s="61">
        <v>0</v>
      </c>
      <c r="L129" s="61">
        <v>0</v>
      </c>
      <c r="M129" s="61">
        <v>250</v>
      </c>
      <c r="N129" s="61">
        <v>0</v>
      </c>
      <c r="O129" s="61">
        <v>0</v>
      </c>
      <c r="P129" s="55">
        <f t="shared" si="9"/>
        <v>8100</v>
      </c>
      <c r="Q129" s="58">
        <f t="shared" ref="Q129:Q146" si="13">(D129+E129+F129+G129+H129+I129+J129+K129+N129)*3%</f>
        <v>235.5</v>
      </c>
      <c r="R129" s="58">
        <f>(D129+E129+F129+G129+H129+I129+J129+K129+N129)*13%</f>
        <v>1020.5</v>
      </c>
      <c r="S129" s="58">
        <v>143.03</v>
      </c>
      <c r="T129" s="55">
        <v>0</v>
      </c>
      <c r="U129" s="5">
        <f t="shared" si="7"/>
        <v>1256</v>
      </c>
      <c r="V129" s="5">
        <f t="shared" si="8"/>
        <v>6844</v>
      </c>
      <c r="W129" s="24">
        <v>0</v>
      </c>
      <c r="X129" s="128"/>
      <c r="Y129" s="128"/>
      <c r="Z129" s="128"/>
    </row>
    <row r="130" spans="1:26" ht="36.75" customHeight="1" x14ac:dyDescent="0.2">
      <c r="A130" s="130">
        <v>121</v>
      </c>
      <c r="B130" s="58" t="s">
        <v>562</v>
      </c>
      <c r="C130" s="58" t="s">
        <v>957</v>
      </c>
      <c r="D130" s="63">
        <f>485*2</f>
        <v>970</v>
      </c>
      <c r="E130" s="61">
        <v>0</v>
      </c>
      <c r="F130" s="61">
        <f>485*2</f>
        <v>970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55">
        <f t="shared" si="9"/>
        <v>1940</v>
      </c>
      <c r="Q130" s="58">
        <f t="shared" si="13"/>
        <v>58.2</v>
      </c>
      <c r="R130" s="58">
        <f>(D130+E130+F130+G130+H130+I130+J130+K130+N130)*10%</f>
        <v>194</v>
      </c>
      <c r="S130" s="58">
        <v>0</v>
      </c>
      <c r="T130" s="55">
        <v>0</v>
      </c>
      <c r="U130" s="5">
        <f t="shared" ref="U130:U191" si="14">(Q130+R130+T130)</f>
        <v>252.2</v>
      </c>
      <c r="V130" s="5">
        <f t="shared" si="8"/>
        <v>1687.8</v>
      </c>
      <c r="W130" s="24">
        <v>0</v>
      </c>
      <c r="X130" s="128"/>
      <c r="Y130" s="128"/>
      <c r="Z130" s="128"/>
    </row>
    <row r="131" spans="1:26" ht="33.950000000000003" customHeight="1" x14ac:dyDescent="0.2">
      <c r="A131" s="130">
        <v>122</v>
      </c>
      <c r="B131" s="62" t="s">
        <v>714</v>
      </c>
      <c r="C131" s="62" t="s">
        <v>999</v>
      </c>
      <c r="D131" s="63">
        <f>388*7</f>
        <v>2716</v>
      </c>
      <c r="E131" s="61">
        <v>0</v>
      </c>
      <c r="F131" s="61">
        <v>0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55">
        <f t="shared" si="9"/>
        <v>2716</v>
      </c>
      <c r="Q131" s="58">
        <f t="shared" si="13"/>
        <v>81.48</v>
      </c>
      <c r="R131" s="58">
        <f>(D131+E131+F131+G131+H131+I131+J131+K131+N131)*11%</f>
        <v>298.76</v>
      </c>
      <c r="S131" s="58">
        <v>0</v>
      </c>
      <c r="T131" s="55">
        <v>0</v>
      </c>
      <c r="U131" s="5">
        <f t="shared" si="14"/>
        <v>380.24</v>
      </c>
      <c r="V131" s="5">
        <f t="shared" si="8"/>
        <v>2335.7600000000002</v>
      </c>
      <c r="W131" s="24">
        <v>0</v>
      </c>
      <c r="X131" s="128"/>
      <c r="Y131" s="128"/>
      <c r="Z131" s="128"/>
    </row>
    <row r="132" spans="1:26" ht="33.950000000000003" customHeight="1" x14ac:dyDescent="0.2">
      <c r="A132" s="130">
        <v>123</v>
      </c>
      <c r="B132" s="62" t="s">
        <v>563</v>
      </c>
      <c r="C132" s="62" t="s">
        <v>504</v>
      </c>
      <c r="D132" s="69">
        <v>2425</v>
      </c>
      <c r="E132" s="61">
        <v>0</v>
      </c>
      <c r="F132" s="61">
        <v>0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55">
        <f t="shared" si="9"/>
        <v>2425</v>
      </c>
      <c r="Q132" s="58">
        <f t="shared" si="13"/>
        <v>72.75</v>
      </c>
      <c r="R132" s="58">
        <f>(D132+E132+F132+G132+H132+I132+J132+K132+N132)*11%</f>
        <v>266.75</v>
      </c>
      <c r="S132" s="58">
        <v>0</v>
      </c>
      <c r="T132" s="55">
        <v>0</v>
      </c>
      <c r="U132" s="5">
        <f t="shared" si="14"/>
        <v>339.5</v>
      </c>
      <c r="V132" s="5">
        <f t="shared" si="8"/>
        <v>2085.5</v>
      </c>
      <c r="W132" s="24">
        <v>0</v>
      </c>
      <c r="X132" s="128"/>
      <c r="Y132" s="128"/>
      <c r="Z132" s="128"/>
    </row>
    <row r="133" spans="1:26" ht="33.950000000000003" customHeight="1" x14ac:dyDescent="0.2">
      <c r="A133" s="130">
        <v>124</v>
      </c>
      <c r="B133" s="58" t="s">
        <v>564</v>
      </c>
      <c r="C133" s="58" t="s">
        <v>1000</v>
      </c>
      <c r="D133" s="63">
        <v>1302</v>
      </c>
      <c r="E133" s="61">
        <v>600</v>
      </c>
      <c r="F133" s="61">
        <v>0</v>
      </c>
      <c r="G133" s="61">
        <v>1000</v>
      </c>
      <c r="H133" s="61">
        <v>0</v>
      </c>
      <c r="I133" s="61">
        <v>0</v>
      </c>
      <c r="J133" s="61">
        <v>0</v>
      </c>
      <c r="K133" s="61">
        <v>50</v>
      </c>
      <c r="L133" s="61">
        <v>0</v>
      </c>
      <c r="M133" s="61">
        <v>250</v>
      </c>
      <c r="N133" s="61">
        <v>0</v>
      </c>
      <c r="O133" s="61">
        <v>0</v>
      </c>
      <c r="P133" s="55">
        <f t="shared" si="9"/>
        <v>3202</v>
      </c>
      <c r="Q133" s="58">
        <f t="shared" si="13"/>
        <v>88.56</v>
      </c>
      <c r="R133" s="58">
        <f>(D133+E133+F133+G133+H133+I133+J133+K133+N133)*11%</f>
        <v>324.72000000000003</v>
      </c>
      <c r="S133" s="58">
        <v>0</v>
      </c>
      <c r="T133" s="55">
        <v>0</v>
      </c>
      <c r="U133" s="5">
        <f t="shared" si="14"/>
        <v>413.28</v>
      </c>
      <c r="V133" s="5">
        <f t="shared" si="8"/>
        <v>2788.72</v>
      </c>
      <c r="W133" s="24">
        <v>0</v>
      </c>
      <c r="X133" s="128"/>
      <c r="Y133" s="128"/>
      <c r="Z133" s="128"/>
    </row>
    <row r="134" spans="1:26" ht="40.5" customHeight="1" x14ac:dyDescent="0.2">
      <c r="A134" s="130">
        <v>125</v>
      </c>
      <c r="B134" s="58" t="s">
        <v>565</v>
      </c>
      <c r="C134" s="58" t="s">
        <v>957</v>
      </c>
      <c r="D134" s="63">
        <f>485*5</f>
        <v>2425</v>
      </c>
      <c r="E134" s="61">
        <v>0</v>
      </c>
      <c r="F134" s="61">
        <f>363.75*5</f>
        <v>1818.75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55">
        <f t="shared" si="9"/>
        <v>4243.75</v>
      </c>
      <c r="Q134" s="58">
        <f t="shared" si="13"/>
        <v>127.31</v>
      </c>
      <c r="R134" s="58">
        <f>(D134+E134+F134+G134+H134+I134+J134+K134+N134)*12%</f>
        <v>509.25</v>
      </c>
      <c r="S134" s="58">
        <v>0</v>
      </c>
      <c r="T134" s="55">
        <v>11.41</v>
      </c>
      <c r="U134" s="5">
        <f t="shared" si="14"/>
        <v>647.97</v>
      </c>
      <c r="V134" s="5">
        <f t="shared" ref="V134:V198" si="15">P134-U134</f>
        <v>3595.78</v>
      </c>
      <c r="W134" s="24">
        <v>0</v>
      </c>
      <c r="X134" s="128"/>
      <c r="Y134" s="128"/>
      <c r="Z134" s="128"/>
    </row>
    <row r="135" spans="1:26" ht="33.950000000000003" customHeight="1" x14ac:dyDescent="0.2">
      <c r="A135" s="130">
        <v>126</v>
      </c>
      <c r="B135" s="67" t="s">
        <v>566</v>
      </c>
      <c r="C135" s="62" t="s">
        <v>442</v>
      </c>
      <c r="D135" s="63">
        <v>1350</v>
      </c>
      <c r="E135" s="61">
        <v>2000</v>
      </c>
      <c r="F135" s="61">
        <v>0</v>
      </c>
      <c r="G135" s="61">
        <v>0</v>
      </c>
      <c r="H135" s="61">
        <v>0</v>
      </c>
      <c r="I135" s="61">
        <v>4500</v>
      </c>
      <c r="J135" s="61">
        <v>0</v>
      </c>
      <c r="K135" s="61">
        <v>0</v>
      </c>
      <c r="L135" s="61">
        <v>0</v>
      </c>
      <c r="M135" s="61">
        <v>250</v>
      </c>
      <c r="N135" s="61">
        <v>0</v>
      </c>
      <c r="O135" s="61">
        <v>0</v>
      </c>
      <c r="P135" s="55">
        <f t="shared" ref="P135:P198" si="16">SUM(D135:N135)</f>
        <v>8100</v>
      </c>
      <c r="Q135" s="58">
        <f t="shared" si="13"/>
        <v>235.5</v>
      </c>
      <c r="R135" s="58">
        <f>(D135+E135+F135+G135+H135+I135+J135+K135+N135)*13%</f>
        <v>1020.5</v>
      </c>
      <c r="S135" s="58">
        <v>143.03</v>
      </c>
      <c r="T135" s="55">
        <v>0</v>
      </c>
      <c r="U135" s="5">
        <f t="shared" si="14"/>
        <v>1256</v>
      </c>
      <c r="V135" s="5">
        <f t="shared" si="15"/>
        <v>6844</v>
      </c>
      <c r="W135" s="24">
        <v>0</v>
      </c>
      <c r="X135" s="128"/>
      <c r="Y135" s="128"/>
      <c r="Z135" s="128"/>
    </row>
    <row r="136" spans="1:26" ht="48" customHeight="1" x14ac:dyDescent="0.2">
      <c r="A136" s="130">
        <v>127</v>
      </c>
      <c r="B136" s="58" t="s">
        <v>567</v>
      </c>
      <c r="C136" s="58" t="s">
        <v>543</v>
      </c>
      <c r="D136" s="63">
        <f>(485*3)+1350</f>
        <v>2805</v>
      </c>
      <c r="E136" s="61">
        <v>2000</v>
      </c>
      <c r="F136" s="61">
        <f>485*3</f>
        <v>1455</v>
      </c>
      <c r="G136" s="61">
        <v>0</v>
      </c>
      <c r="H136" s="61">
        <v>0</v>
      </c>
      <c r="I136" s="61">
        <v>4500</v>
      </c>
      <c r="J136" s="61">
        <v>0</v>
      </c>
      <c r="K136" s="61">
        <v>75</v>
      </c>
      <c r="L136" s="61">
        <v>0</v>
      </c>
      <c r="M136" s="61">
        <v>250</v>
      </c>
      <c r="N136" s="61">
        <v>0</v>
      </c>
      <c r="O136" s="61">
        <v>0</v>
      </c>
      <c r="P136" s="55">
        <f t="shared" si="16"/>
        <v>11085</v>
      </c>
      <c r="Q136" s="58">
        <f t="shared" si="13"/>
        <v>325.05</v>
      </c>
      <c r="R136" s="58">
        <f>(D136+E136+F136+G136+H136+I136+J136+K136+N136)*15%</f>
        <v>1625.25</v>
      </c>
      <c r="S136" s="58">
        <v>257.57</v>
      </c>
      <c r="T136" s="55">
        <v>0</v>
      </c>
      <c r="U136" s="5">
        <f t="shared" si="14"/>
        <v>1950.3</v>
      </c>
      <c r="V136" s="5">
        <f t="shared" si="15"/>
        <v>9134.7000000000007</v>
      </c>
      <c r="W136" s="24">
        <v>0</v>
      </c>
      <c r="X136" s="128"/>
      <c r="Y136" s="128"/>
      <c r="Z136" s="128"/>
    </row>
    <row r="137" spans="1:26" ht="39" customHeight="1" x14ac:dyDescent="0.2">
      <c r="A137" s="130">
        <v>128</v>
      </c>
      <c r="B137" s="58" t="s">
        <v>568</v>
      </c>
      <c r="C137" s="58" t="s">
        <v>504</v>
      </c>
      <c r="D137" s="63">
        <v>2425</v>
      </c>
      <c r="E137" s="61">
        <v>0</v>
      </c>
      <c r="F137" s="61">
        <v>0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55">
        <f t="shared" si="16"/>
        <v>2425</v>
      </c>
      <c r="Q137" s="58">
        <f t="shared" si="13"/>
        <v>72.75</v>
      </c>
      <c r="R137" s="58">
        <f>(D137+E137+F137+G137+H137+I137+J137+K137+N137)*11%</f>
        <v>266.75</v>
      </c>
      <c r="S137" s="58" t="s">
        <v>438</v>
      </c>
      <c r="T137" s="55">
        <v>0</v>
      </c>
      <c r="U137" s="5">
        <f t="shared" si="14"/>
        <v>339.5</v>
      </c>
      <c r="V137" s="5">
        <f t="shared" si="15"/>
        <v>2085.5</v>
      </c>
      <c r="W137" s="24">
        <v>0</v>
      </c>
      <c r="X137" s="128"/>
      <c r="Y137" s="128"/>
      <c r="Z137" s="128"/>
    </row>
    <row r="138" spans="1:26" ht="33.950000000000003" customHeight="1" x14ac:dyDescent="0.2">
      <c r="A138" s="130">
        <v>129</v>
      </c>
      <c r="B138" s="62" t="s">
        <v>713</v>
      </c>
      <c r="C138" s="58" t="s">
        <v>961</v>
      </c>
      <c r="D138" s="79">
        <v>1074</v>
      </c>
      <c r="E138" s="61">
        <v>0</v>
      </c>
      <c r="F138" s="61">
        <v>0</v>
      </c>
      <c r="G138" s="61">
        <v>1000</v>
      </c>
      <c r="H138" s="61">
        <v>0</v>
      </c>
      <c r="I138" s="61">
        <v>0</v>
      </c>
      <c r="J138" s="61">
        <v>0</v>
      </c>
      <c r="K138" s="61">
        <v>0</v>
      </c>
      <c r="L138" s="61">
        <v>0</v>
      </c>
      <c r="M138" s="61">
        <v>250</v>
      </c>
      <c r="N138" s="61">
        <v>0</v>
      </c>
      <c r="O138" s="61">
        <v>0</v>
      </c>
      <c r="P138" s="55">
        <f t="shared" si="16"/>
        <v>2324</v>
      </c>
      <c r="Q138" s="58">
        <f t="shared" si="13"/>
        <v>62.22</v>
      </c>
      <c r="R138" s="58">
        <f>(D138+E138+F138+G138+H138+I138+J138+K138+N138)*11%</f>
        <v>228.14</v>
      </c>
      <c r="S138" s="58">
        <v>0</v>
      </c>
      <c r="T138" s="55">
        <v>0</v>
      </c>
      <c r="U138" s="5">
        <f t="shared" si="14"/>
        <v>290.36</v>
      </c>
      <c r="V138" s="5">
        <f t="shared" si="15"/>
        <v>2033.64</v>
      </c>
      <c r="W138" s="24">
        <v>0</v>
      </c>
      <c r="X138" s="128"/>
      <c r="Y138" s="128"/>
      <c r="Z138" s="128"/>
    </row>
    <row r="139" spans="1:26" ht="33.950000000000003" customHeight="1" x14ac:dyDescent="0.2">
      <c r="A139" s="130">
        <v>130</v>
      </c>
      <c r="B139" s="62" t="s">
        <v>721</v>
      </c>
      <c r="C139" s="62" t="s">
        <v>967</v>
      </c>
      <c r="D139" s="79">
        <v>1476</v>
      </c>
      <c r="E139" s="61">
        <v>200</v>
      </c>
      <c r="F139" s="61">
        <v>0</v>
      </c>
      <c r="G139" s="61">
        <v>0</v>
      </c>
      <c r="H139" s="61">
        <v>1900</v>
      </c>
      <c r="I139" s="79">
        <v>2600</v>
      </c>
      <c r="J139" s="61">
        <v>0</v>
      </c>
      <c r="K139" s="61">
        <v>0</v>
      </c>
      <c r="L139" s="61">
        <v>0</v>
      </c>
      <c r="M139" s="61">
        <v>250</v>
      </c>
      <c r="N139" s="61">
        <v>0</v>
      </c>
      <c r="O139" s="61">
        <v>0</v>
      </c>
      <c r="P139" s="55">
        <f t="shared" si="16"/>
        <v>6426</v>
      </c>
      <c r="Q139" s="58">
        <f t="shared" si="13"/>
        <v>185.28</v>
      </c>
      <c r="R139" s="58">
        <f>(D139+E139+F139+G139+H139+I139+J139+K139+N139)*13%</f>
        <v>802.88</v>
      </c>
      <c r="S139" s="58">
        <v>67.31</v>
      </c>
      <c r="T139" s="55">
        <v>0</v>
      </c>
      <c r="U139" s="5">
        <f t="shared" si="14"/>
        <v>988.16</v>
      </c>
      <c r="V139" s="5">
        <f t="shared" si="15"/>
        <v>5437.84</v>
      </c>
      <c r="W139" s="24">
        <f>666</f>
        <v>666</v>
      </c>
      <c r="X139" s="128"/>
      <c r="Y139" s="128"/>
      <c r="Z139" s="128"/>
    </row>
    <row r="140" spans="1:26" ht="33.950000000000003" customHeight="1" x14ac:dyDescent="0.2">
      <c r="A140" s="130">
        <v>131</v>
      </c>
      <c r="B140" s="58" t="s">
        <v>570</v>
      </c>
      <c r="C140" s="58" t="s">
        <v>957</v>
      </c>
      <c r="D140" s="63">
        <f>485*4</f>
        <v>1940</v>
      </c>
      <c r="E140" s="61">
        <v>0</v>
      </c>
      <c r="F140" s="61">
        <f>606.25*4</f>
        <v>2425</v>
      </c>
      <c r="G140" s="61">
        <v>0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55">
        <f t="shared" si="16"/>
        <v>4365</v>
      </c>
      <c r="Q140" s="58">
        <f t="shared" si="13"/>
        <v>130.94999999999999</v>
      </c>
      <c r="R140" s="58">
        <f>(D140+E140+F140+G140+H140+I140+J140+K140+N140)*12%</f>
        <v>523.79999999999995</v>
      </c>
      <c r="S140" s="58">
        <v>0</v>
      </c>
      <c r="T140" s="55">
        <v>0</v>
      </c>
      <c r="U140" s="5">
        <f t="shared" si="14"/>
        <v>654.75</v>
      </c>
      <c r="V140" s="5">
        <f t="shared" si="15"/>
        <v>3710.25</v>
      </c>
      <c r="W140" s="24">
        <v>0</v>
      </c>
      <c r="X140" s="128"/>
      <c r="Y140" s="128"/>
      <c r="Z140" s="128"/>
    </row>
    <row r="141" spans="1:26" ht="33.950000000000003" customHeight="1" x14ac:dyDescent="0.2">
      <c r="A141" s="130">
        <v>132</v>
      </c>
      <c r="B141" s="58" t="s">
        <v>571</v>
      </c>
      <c r="C141" s="58" t="s">
        <v>967</v>
      </c>
      <c r="D141" s="63">
        <v>1476</v>
      </c>
      <c r="E141" s="61">
        <v>2000</v>
      </c>
      <c r="F141" s="61">
        <v>0</v>
      </c>
      <c r="G141" s="61">
        <v>1900</v>
      </c>
      <c r="H141" s="61">
        <v>0</v>
      </c>
      <c r="I141" s="61">
        <v>2600</v>
      </c>
      <c r="J141" s="61">
        <v>0</v>
      </c>
      <c r="K141" s="61">
        <v>0</v>
      </c>
      <c r="L141" s="61">
        <v>0</v>
      </c>
      <c r="M141" s="61">
        <v>250</v>
      </c>
      <c r="N141" s="61">
        <v>0</v>
      </c>
      <c r="O141" s="61">
        <v>0</v>
      </c>
      <c r="P141" s="55">
        <f t="shared" si="16"/>
        <v>8226</v>
      </c>
      <c r="Q141" s="58">
        <f t="shared" si="13"/>
        <v>239.28</v>
      </c>
      <c r="R141" s="58">
        <f>(D141+E141+F141+G141+H141+I141+J141+K141+N141)*13%</f>
        <v>1036.8800000000001</v>
      </c>
      <c r="S141" s="58">
        <v>148.33000000000001</v>
      </c>
      <c r="T141" s="55">
        <v>0</v>
      </c>
      <c r="U141" s="5">
        <f t="shared" si="14"/>
        <v>1276.1600000000001</v>
      </c>
      <c r="V141" s="5">
        <f t="shared" si="15"/>
        <v>6949.84</v>
      </c>
      <c r="W141" s="24">
        <f>1470</f>
        <v>1470</v>
      </c>
      <c r="X141" s="128"/>
      <c r="Y141" s="128"/>
      <c r="Z141" s="128"/>
    </row>
    <row r="142" spans="1:26" ht="33.950000000000003" customHeight="1" x14ac:dyDescent="0.2">
      <c r="A142" s="130">
        <v>133</v>
      </c>
      <c r="B142" s="58" t="s">
        <v>572</v>
      </c>
      <c r="C142" s="58" t="s">
        <v>452</v>
      </c>
      <c r="D142" s="63">
        <v>2885</v>
      </c>
      <c r="E142" s="61">
        <v>0</v>
      </c>
      <c r="F142" s="61">
        <v>3606.25</v>
      </c>
      <c r="G142" s="61">
        <v>0</v>
      </c>
      <c r="H142" s="61">
        <v>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55">
        <f t="shared" si="16"/>
        <v>6491.25</v>
      </c>
      <c r="Q142" s="58">
        <f t="shared" si="13"/>
        <v>194.74</v>
      </c>
      <c r="R142" s="58">
        <f>(D142+E142+F142+G142+H142+I142+J142+K142+N142)*13%</f>
        <v>843.86</v>
      </c>
      <c r="S142" s="58">
        <v>73.47</v>
      </c>
      <c r="T142" s="55">
        <v>0</v>
      </c>
      <c r="U142" s="5">
        <f t="shared" si="14"/>
        <v>1038.5999999999999</v>
      </c>
      <c r="V142" s="5">
        <f t="shared" si="15"/>
        <v>5452.65</v>
      </c>
      <c r="W142" s="24">
        <v>0</v>
      </c>
      <c r="X142" s="128"/>
      <c r="Y142" s="128"/>
      <c r="Z142" s="128"/>
    </row>
    <row r="143" spans="1:26" ht="33.950000000000003" customHeight="1" x14ac:dyDescent="0.2">
      <c r="A143" s="130">
        <v>134</v>
      </c>
      <c r="B143" s="58" t="s">
        <v>573</v>
      </c>
      <c r="C143" s="58" t="s">
        <v>967</v>
      </c>
      <c r="D143" s="63">
        <v>1476</v>
      </c>
      <c r="E143" s="61">
        <v>1600</v>
      </c>
      <c r="F143" s="61">
        <v>0</v>
      </c>
      <c r="G143" s="61">
        <v>0</v>
      </c>
      <c r="H143" s="61">
        <v>1900</v>
      </c>
      <c r="I143" s="61">
        <v>0</v>
      </c>
      <c r="J143" s="61">
        <v>0</v>
      </c>
      <c r="K143" s="61">
        <v>50</v>
      </c>
      <c r="L143" s="61">
        <v>0</v>
      </c>
      <c r="M143" s="61">
        <v>250</v>
      </c>
      <c r="N143" s="61">
        <v>0</v>
      </c>
      <c r="O143" s="61">
        <v>0</v>
      </c>
      <c r="P143" s="55">
        <f t="shared" si="16"/>
        <v>5276</v>
      </c>
      <c r="Q143" s="58">
        <f t="shared" si="13"/>
        <v>150.78</v>
      </c>
      <c r="R143" s="58">
        <f>(D143+E143+F143+G143+H143+I143+J143+K143+N143)*12%</f>
        <v>603.12</v>
      </c>
      <c r="S143" s="58">
        <v>26.94</v>
      </c>
      <c r="T143" s="55">
        <v>0</v>
      </c>
      <c r="U143" s="5">
        <f t="shared" si="14"/>
        <v>753.9</v>
      </c>
      <c r="V143" s="5">
        <f t="shared" si="15"/>
        <v>4522.1000000000004</v>
      </c>
      <c r="W143" s="24">
        <f>690</f>
        <v>690</v>
      </c>
      <c r="X143" s="128"/>
      <c r="Y143" s="128"/>
      <c r="Z143" s="128"/>
    </row>
    <row r="144" spans="1:26" ht="33.950000000000003" customHeight="1" x14ac:dyDescent="0.2">
      <c r="A144" s="130">
        <v>135</v>
      </c>
      <c r="B144" s="58" t="s">
        <v>574</v>
      </c>
      <c r="C144" s="62" t="s">
        <v>977</v>
      </c>
      <c r="D144" s="63">
        <v>1350</v>
      </c>
      <c r="E144" s="61">
        <v>2000</v>
      </c>
      <c r="F144" s="61">
        <v>0</v>
      </c>
      <c r="G144" s="61">
        <v>0</v>
      </c>
      <c r="H144" s="61">
        <v>1600</v>
      </c>
      <c r="I144" s="61">
        <f>2900</f>
        <v>2900</v>
      </c>
      <c r="J144" s="61">
        <v>0</v>
      </c>
      <c r="K144" s="61">
        <v>75</v>
      </c>
      <c r="L144" s="61">
        <v>0</v>
      </c>
      <c r="M144" s="61">
        <v>250</v>
      </c>
      <c r="N144" s="61">
        <v>0</v>
      </c>
      <c r="O144" s="61">
        <v>0</v>
      </c>
      <c r="P144" s="55">
        <f t="shared" si="16"/>
        <v>8175</v>
      </c>
      <c r="Q144" s="58">
        <f t="shared" si="13"/>
        <v>237.75</v>
      </c>
      <c r="R144" s="58">
        <f>(D144+E144+F144+G144+H144+I144+J144+K144+N144)*13%</f>
        <v>1030.25</v>
      </c>
      <c r="S144" s="58">
        <v>146.18</v>
      </c>
      <c r="T144" s="55">
        <v>0</v>
      </c>
      <c r="U144" s="5">
        <f t="shared" si="14"/>
        <v>1268</v>
      </c>
      <c r="V144" s="5">
        <f t="shared" si="15"/>
        <v>6907</v>
      </c>
      <c r="W144" s="24">
        <v>0</v>
      </c>
      <c r="X144" s="128"/>
      <c r="Y144" s="128"/>
      <c r="Z144" s="128"/>
    </row>
    <row r="145" spans="1:26" ht="33.950000000000003" customHeight="1" x14ac:dyDescent="0.2">
      <c r="A145" s="130">
        <v>136</v>
      </c>
      <c r="B145" s="58" t="s">
        <v>575</v>
      </c>
      <c r="C145" s="58" t="s">
        <v>442</v>
      </c>
      <c r="D145" s="63">
        <v>1350</v>
      </c>
      <c r="E145" s="61">
        <v>2000</v>
      </c>
      <c r="F145" s="61">
        <v>0</v>
      </c>
      <c r="G145" s="61">
        <v>0</v>
      </c>
      <c r="H145" s="61">
        <v>0</v>
      </c>
      <c r="I145" s="61">
        <v>4500</v>
      </c>
      <c r="J145" s="61">
        <v>0</v>
      </c>
      <c r="K145" s="61">
        <v>0</v>
      </c>
      <c r="L145" s="61">
        <v>0</v>
      </c>
      <c r="M145" s="61">
        <v>250</v>
      </c>
      <c r="N145" s="61">
        <v>0</v>
      </c>
      <c r="O145" s="61">
        <v>0</v>
      </c>
      <c r="P145" s="55">
        <f t="shared" si="16"/>
        <v>8100</v>
      </c>
      <c r="Q145" s="58">
        <f t="shared" si="13"/>
        <v>235.5</v>
      </c>
      <c r="R145" s="58">
        <f>(D145+E145+F145+G145+H145+I145+J145+K145+N145)*13%</f>
        <v>1020.5</v>
      </c>
      <c r="S145" s="58">
        <v>143.03</v>
      </c>
      <c r="T145" s="55">
        <v>0</v>
      </c>
      <c r="U145" s="5">
        <f t="shared" si="14"/>
        <v>1256</v>
      </c>
      <c r="V145" s="5">
        <f t="shared" si="15"/>
        <v>6844</v>
      </c>
      <c r="W145" s="24">
        <v>0</v>
      </c>
      <c r="X145" s="128"/>
      <c r="Y145" s="128"/>
      <c r="Z145" s="128"/>
    </row>
    <row r="146" spans="1:26" ht="33.950000000000003" customHeight="1" x14ac:dyDescent="0.2">
      <c r="A146" s="130">
        <v>137</v>
      </c>
      <c r="B146" s="58" t="s">
        <v>576</v>
      </c>
      <c r="C146" s="58" t="s">
        <v>734</v>
      </c>
      <c r="D146" s="63">
        <v>1476</v>
      </c>
      <c r="E146" s="61">
        <v>2000</v>
      </c>
      <c r="F146" s="61">
        <v>0</v>
      </c>
      <c r="G146" s="61">
        <v>0</v>
      </c>
      <c r="H146" s="61">
        <v>1900</v>
      </c>
      <c r="I146" s="61">
        <v>2600</v>
      </c>
      <c r="J146" s="61">
        <v>0</v>
      </c>
      <c r="K146" s="61">
        <v>50</v>
      </c>
      <c r="L146" s="61">
        <v>0</v>
      </c>
      <c r="M146" s="61">
        <v>250</v>
      </c>
      <c r="N146" s="61">
        <v>0</v>
      </c>
      <c r="O146" s="61">
        <v>0</v>
      </c>
      <c r="P146" s="55">
        <f t="shared" si="16"/>
        <v>8276</v>
      </c>
      <c r="Q146" s="58">
        <f t="shared" si="13"/>
        <v>240.78</v>
      </c>
      <c r="R146" s="58">
        <f>(D146+E146+F146+G146+H146+I146+J146+K146+N146)*13%</f>
        <v>1043.3800000000001</v>
      </c>
      <c r="S146" s="58">
        <v>20.420000000000002</v>
      </c>
      <c r="T146" s="55">
        <v>0</v>
      </c>
      <c r="U146" s="5">
        <f t="shared" si="14"/>
        <v>1284.1600000000001</v>
      </c>
      <c r="V146" s="5">
        <f t="shared" si="15"/>
        <v>6991.84</v>
      </c>
      <c r="W146" s="24">
        <f>1024+1890</f>
        <v>2914</v>
      </c>
      <c r="X146" s="128"/>
      <c r="Y146" s="128"/>
      <c r="Z146" s="128"/>
    </row>
    <row r="147" spans="1:26" ht="33.950000000000003" customHeight="1" x14ac:dyDescent="0.2">
      <c r="A147" s="130">
        <v>138</v>
      </c>
      <c r="B147" s="67" t="s">
        <v>577</v>
      </c>
      <c r="C147" s="58" t="s">
        <v>578</v>
      </c>
      <c r="D147" s="61">
        <v>1039</v>
      </c>
      <c r="E147" s="61">
        <v>400</v>
      </c>
      <c r="F147" s="61">
        <v>0</v>
      </c>
      <c r="G147" s="61">
        <v>1000</v>
      </c>
      <c r="H147" s="61">
        <v>0</v>
      </c>
      <c r="I147" s="61">
        <v>0</v>
      </c>
      <c r="J147" s="61">
        <v>0</v>
      </c>
      <c r="K147" s="61">
        <v>0</v>
      </c>
      <c r="L147" s="61">
        <v>200</v>
      </c>
      <c r="M147" s="61">
        <v>250</v>
      </c>
      <c r="N147" s="61">
        <v>0</v>
      </c>
      <c r="O147" s="61">
        <v>0</v>
      </c>
      <c r="P147" s="55">
        <f t="shared" si="16"/>
        <v>2889</v>
      </c>
      <c r="Q147" s="58">
        <f>(D147+E147+F147+G147+H147+I147+J147+K147+N147+L147)*3%</f>
        <v>79.17</v>
      </c>
      <c r="R147" s="58">
        <f>(D147+E147+F147+G147+H147+I147+J147+K147+N147+L147)*11%</f>
        <v>290.29000000000002</v>
      </c>
      <c r="S147" s="58">
        <v>0</v>
      </c>
      <c r="T147" s="55">
        <v>0</v>
      </c>
      <c r="U147" s="5">
        <f t="shared" si="14"/>
        <v>369.46</v>
      </c>
      <c r="V147" s="5">
        <f t="shared" si="15"/>
        <v>2519.54</v>
      </c>
      <c r="W147" s="24">
        <v>0</v>
      </c>
      <c r="X147" s="128"/>
      <c r="Y147" s="128"/>
      <c r="Z147" s="128"/>
    </row>
    <row r="148" spans="1:26" ht="33.950000000000003" customHeight="1" x14ac:dyDescent="0.2">
      <c r="A148" s="130">
        <v>139</v>
      </c>
      <c r="B148" s="21" t="s">
        <v>719</v>
      </c>
      <c r="C148" s="58" t="s">
        <v>512</v>
      </c>
      <c r="D148" s="61">
        <v>1575</v>
      </c>
      <c r="E148" s="61">
        <v>550</v>
      </c>
      <c r="F148" s="61">
        <v>0</v>
      </c>
      <c r="G148" s="61">
        <v>1000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250</v>
      </c>
      <c r="N148" s="61">
        <v>0</v>
      </c>
      <c r="O148" s="61">
        <v>0</v>
      </c>
      <c r="P148" s="55">
        <f t="shared" si="16"/>
        <v>3375</v>
      </c>
      <c r="Q148" s="58">
        <f t="shared" ref="Q148:Q155" si="17">(D148+E148+F148+G148+H148+I148+J148+K148+N148)*3%</f>
        <v>93.75</v>
      </c>
      <c r="R148" s="58">
        <f>(D148+E148+F148+G148+H148+I148+J148+K148+N148)*11%</f>
        <v>343.75</v>
      </c>
      <c r="S148" s="58">
        <v>0</v>
      </c>
      <c r="T148" s="55">
        <v>42</v>
      </c>
      <c r="U148" s="5">
        <f t="shared" si="14"/>
        <v>479.5</v>
      </c>
      <c r="V148" s="5">
        <f t="shared" si="15"/>
        <v>2895.5</v>
      </c>
      <c r="W148" s="24">
        <v>0</v>
      </c>
      <c r="X148" s="128"/>
      <c r="Y148" s="128"/>
      <c r="Z148" s="128"/>
    </row>
    <row r="149" spans="1:26" ht="33.950000000000003" customHeight="1" x14ac:dyDescent="0.2">
      <c r="A149" s="130">
        <v>140</v>
      </c>
      <c r="B149" s="58" t="s">
        <v>579</v>
      </c>
      <c r="C149" s="58" t="s">
        <v>974</v>
      </c>
      <c r="D149" s="63">
        <v>1476</v>
      </c>
      <c r="E149" s="61">
        <v>2000</v>
      </c>
      <c r="F149" s="61">
        <v>0</v>
      </c>
      <c r="G149" s="61">
        <v>0</v>
      </c>
      <c r="H149" s="61">
        <v>1900</v>
      </c>
      <c r="I149" s="61">
        <v>2600</v>
      </c>
      <c r="J149" s="61">
        <v>0</v>
      </c>
      <c r="K149" s="61">
        <v>0</v>
      </c>
      <c r="L149" s="61">
        <v>0</v>
      </c>
      <c r="M149" s="61">
        <v>250</v>
      </c>
      <c r="N149" s="61">
        <v>0</v>
      </c>
      <c r="O149" s="61">
        <v>0</v>
      </c>
      <c r="P149" s="55">
        <f t="shared" si="16"/>
        <v>8226</v>
      </c>
      <c r="Q149" s="58">
        <f t="shared" si="17"/>
        <v>239.28</v>
      </c>
      <c r="R149" s="58">
        <f>(D149+E149+F149+G149+H149+I149+J149+K149+N149)*13%</f>
        <v>1036.8800000000001</v>
      </c>
      <c r="S149" s="58">
        <v>148.33000000000001</v>
      </c>
      <c r="T149" s="55">
        <v>0</v>
      </c>
      <c r="U149" s="5">
        <f t="shared" si="14"/>
        <v>1276.1600000000001</v>
      </c>
      <c r="V149" s="5">
        <f t="shared" si="15"/>
        <v>6949.84</v>
      </c>
      <c r="W149" s="24">
        <f>1683</f>
        <v>1683</v>
      </c>
      <c r="X149" s="128"/>
      <c r="Y149" s="128"/>
      <c r="Z149" s="128"/>
    </row>
    <row r="150" spans="1:26" ht="33.950000000000003" customHeight="1" x14ac:dyDescent="0.2">
      <c r="A150" s="130">
        <v>141</v>
      </c>
      <c r="B150" s="58" t="s">
        <v>580</v>
      </c>
      <c r="C150" s="58" t="s">
        <v>967</v>
      </c>
      <c r="D150" s="63">
        <v>1476</v>
      </c>
      <c r="E150" s="61">
        <v>2000</v>
      </c>
      <c r="F150" s="61">
        <v>0</v>
      </c>
      <c r="G150" s="61">
        <v>0</v>
      </c>
      <c r="H150" s="61">
        <v>0</v>
      </c>
      <c r="I150" s="61">
        <v>4500</v>
      </c>
      <c r="J150" s="61">
        <v>0</v>
      </c>
      <c r="K150" s="61">
        <v>0</v>
      </c>
      <c r="L150" s="61">
        <v>0</v>
      </c>
      <c r="M150" s="61">
        <v>250</v>
      </c>
      <c r="N150" s="61">
        <v>0</v>
      </c>
      <c r="O150" s="61">
        <v>0</v>
      </c>
      <c r="P150" s="55">
        <f t="shared" si="16"/>
        <v>8226</v>
      </c>
      <c r="Q150" s="58">
        <f t="shared" si="17"/>
        <v>239.28</v>
      </c>
      <c r="R150" s="58">
        <f>(D150+E150+F150+G150+H150+I150+J150+K150+N150)*13%</f>
        <v>1036.8800000000001</v>
      </c>
      <c r="S150" s="58">
        <v>148.33000000000001</v>
      </c>
      <c r="T150" s="55">
        <v>0</v>
      </c>
      <c r="U150" s="5">
        <f t="shared" si="14"/>
        <v>1276.1600000000001</v>
      </c>
      <c r="V150" s="5">
        <f t="shared" si="15"/>
        <v>6949.84</v>
      </c>
      <c r="W150" s="24">
        <v>0</v>
      </c>
      <c r="X150" s="128"/>
      <c r="Y150" s="128"/>
      <c r="Z150" s="128"/>
    </row>
    <row r="151" spans="1:26" ht="33.950000000000003" customHeight="1" x14ac:dyDescent="0.2">
      <c r="A151" s="130">
        <v>142</v>
      </c>
      <c r="B151" s="21" t="s">
        <v>581</v>
      </c>
      <c r="C151" s="58" t="s">
        <v>981</v>
      </c>
      <c r="D151" s="63">
        <v>1476</v>
      </c>
      <c r="E151" s="61">
        <v>2000</v>
      </c>
      <c r="F151" s="61">
        <v>0</v>
      </c>
      <c r="G151" s="61">
        <v>0</v>
      </c>
      <c r="H151" s="61">
        <v>1900</v>
      </c>
      <c r="I151" s="61">
        <v>2600</v>
      </c>
      <c r="J151" s="61">
        <v>0</v>
      </c>
      <c r="K151" s="61">
        <v>0</v>
      </c>
      <c r="L151" s="61">
        <v>0</v>
      </c>
      <c r="M151" s="61">
        <v>250</v>
      </c>
      <c r="N151" s="61">
        <v>0</v>
      </c>
      <c r="O151" s="61">
        <v>0</v>
      </c>
      <c r="P151" s="55">
        <f t="shared" si="16"/>
        <v>8226</v>
      </c>
      <c r="Q151" s="58">
        <f t="shared" si="17"/>
        <v>239.28</v>
      </c>
      <c r="R151" s="58">
        <f>(D151+E151+F151+G151+H151+I151+J151+K151+N151)*13%</f>
        <v>1036.8800000000001</v>
      </c>
      <c r="S151" s="58">
        <v>0</v>
      </c>
      <c r="T151" s="55">
        <v>0</v>
      </c>
      <c r="U151" s="5">
        <f t="shared" si="14"/>
        <v>1276.1600000000001</v>
      </c>
      <c r="V151" s="5">
        <f t="shared" si="15"/>
        <v>6949.84</v>
      </c>
      <c r="W151" s="24">
        <v>0</v>
      </c>
      <c r="X151" s="128"/>
      <c r="Y151" s="128"/>
      <c r="Z151" s="128"/>
    </row>
    <row r="152" spans="1:26" ht="33.950000000000003" customHeight="1" x14ac:dyDescent="0.2">
      <c r="A152" s="130">
        <v>143</v>
      </c>
      <c r="B152" s="58" t="s">
        <v>582</v>
      </c>
      <c r="C152" s="58" t="s">
        <v>734</v>
      </c>
      <c r="D152" s="63">
        <v>1476</v>
      </c>
      <c r="E152" s="61">
        <v>2000</v>
      </c>
      <c r="F152" s="61">
        <v>0</v>
      </c>
      <c r="G152" s="61">
        <v>0</v>
      </c>
      <c r="H152" s="61">
        <v>1900</v>
      </c>
      <c r="I152" s="61">
        <v>2600</v>
      </c>
      <c r="J152" s="61">
        <v>0</v>
      </c>
      <c r="K152" s="61">
        <v>50</v>
      </c>
      <c r="L152" s="61">
        <v>0</v>
      </c>
      <c r="M152" s="61">
        <v>250</v>
      </c>
      <c r="N152" s="61">
        <v>0</v>
      </c>
      <c r="O152" s="61">
        <v>0</v>
      </c>
      <c r="P152" s="55">
        <f t="shared" si="16"/>
        <v>8276</v>
      </c>
      <c r="Q152" s="58">
        <f t="shared" si="17"/>
        <v>240.78</v>
      </c>
      <c r="R152" s="58">
        <f>(D152+E152+F152+G152+H152+I152+J152+K152+N152)*14%</f>
        <v>1123.6400000000001</v>
      </c>
      <c r="S152" s="58">
        <v>146.41</v>
      </c>
      <c r="T152" s="55">
        <v>0</v>
      </c>
      <c r="U152" s="5">
        <f t="shared" si="14"/>
        <v>1364.42</v>
      </c>
      <c r="V152" s="5">
        <f t="shared" si="15"/>
        <v>6911.58</v>
      </c>
      <c r="W152" s="24">
        <f>1470</f>
        <v>1470</v>
      </c>
      <c r="X152" s="128"/>
      <c r="Y152" s="128"/>
      <c r="Z152" s="128"/>
    </row>
    <row r="153" spans="1:26" ht="33.950000000000003" customHeight="1" x14ac:dyDescent="0.2">
      <c r="A153" s="130">
        <v>144</v>
      </c>
      <c r="B153" s="58" t="s">
        <v>583</v>
      </c>
      <c r="C153" s="58" t="s">
        <v>995</v>
      </c>
      <c r="D153" s="63">
        <v>1223</v>
      </c>
      <c r="E153" s="61">
        <v>650</v>
      </c>
      <c r="F153" s="61">
        <v>0</v>
      </c>
      <c r="G153" s="61">
        <v>1000</v>
      </c>
      <c r="H153" s="61">
        <v>0</v>
      </c>
      <c r="I153" s="61">
        <v>0</v>
      </c>
      <c r="J153" s="61">
        <v>0</v>
      </c>
      <c r="K153" s="61">
        <v>0</v>
      </c>
      <c r="L153" s="61">
        <v>0</v>
      </c>
      <c r="M153" s="61">
        <v>250</v>
      </c>
      <c r="N153" s="61">
        <v>0</v>
      </c>
      <c r="O153" s="61">
        <v>0</v>
      </c>
      <c r="P153" s="55">
        <f t="shared" si="16"/>
        <v>3123</v>
      </c>
      <c r="Q153" s="58">
        <f t="shared" si="17"/>
        <v>86.19</v>
      </c>
      <c r="R153" s="58">
        <f>(D153+E153+F153+G153+H153+I153+J153+K153+N153)*11%</f>
        <v>316.02999999999997</v>
      </c>
      <c r="S153" s="58">
        <v>0</v>
      </c>
      <c r="T153" s="55">
        <v>0</v>
      </c>
      <c r="U153" s="5">
        <f t="shared" si="14"/>
        <v>402.22</v>
      </c>
      <c r="V153" s="5">
        <f t="shared" si="15"/>
        <v>2720.78</v>
      </c>
      <c r="W153" s="24">
        <v>0</v>
      </c>
      <c r="X153" s="128"/>
      <c r="Y153" s="128"/>
      <c r="Z153" s="128"/>
    </row>
    <row r="154" spans="1:26" ht="33.950000000000003" customHeight="1" x14ac:dyDescent="0.2">
      <c r="A154" s="130">
        <v>145</v>
      </c>
      <c r="B154" s="58" t="s">
        <v>584</v>
      </c>
      <c r="C154" s="58" t="s">
        <v>585</v>
      </c>
      <c r="D154" s="63">
        <f>2425+388</f>
        <v>2813</v>
      </c>
      <c r="E154" s="61">
        <v>0</v>
      </c>
      <c r="F154" s="61">
        <v>3031.25</v>
      </c>
      <c r="G154" s="61">
        <v>0</v>
      </c>
      <c r="H154" s="61">
        <v>0</v>
      </c>
      <c r="I154" s="61">
        <v>0</v>
      </c>
      <c r="J154" s="61">
        <v>0</v>
      </c>
      <c r="K154" s="61">
        <v>0</v>
      </c>
      <c r="L154" s="61">
        <v>0</v>
      </c>
      <c r="M154" s="61">
        <v>0</v>
      </c>
      <c r="N154" s="61">
        <v>0</v>
      </c>
      <c r="O154" s="61">
        <v>0</v>
      </c>
      <c r="P154" s="55">
        <f t="shared" si="16"/>
        <v>5844.25</v>
      </c>
      <c r="Q154" s="58">
        <f t="shared" si="17"/>
        <v>175.33</v>
      </c>
      <c r="R154" s="58">
        <f>(D154+E154+F154+G154+H154+I154+J154+K154+N154)*13%</f>
        <v>759.75</v>
      </c>
      <c r="S154" s="58">
        <v>32.72</v>
      </c>
      <c r="T154" s="55">
        <v>0</v>
      </c>
      <c r="U154" s="5">
        <f t="shared" si="14"/>
        <v>935.08</v>
      </c>
      <c r="V154" s="5">
        <f t="shared" si="15"/>
        <v>4909.17</v>
      </c>
      <c r="W154" s="24">
        <v>0</v>
      </c>
      <c r="X154" s="128"/>
      <c r="Y154" s="128"/>
      <c r="Z154" s="128"/>
    </row>
    <row r="155" spans="1:26" ht="42.75" customHeight="1" x14ac:dyDescent="0.2">
      <c r="A155" s="130">
        <v>146</v>
      </c>
      <c r="B155" s="58" t="s">
        <v>586</v>
      </c>
      <c r="C155" s="58" t="s">
        <v>956</v>
      </c>
      <c r="D155" s="63">
        <f>(485*3)+2656</f>
        <v>4111</v>
      </c>
      <c r="E155" s="61">
        <v>2400</v>
      </c>
      <c r="F155" s="61">
        <f>606.25*3</f>
        <v>1818.75</v>
      </c>
      <c r="G155" s="61">
        <v>0</v>
      </c>
      <c r="H155" s="61">
        <v>0</v>
      </c>
      <c r="I155" s="61">
        <v>5400</v>
      </c>
      <c r="J155" s="61">
        <v>0</v>
      </c>
      <c r="K155" s="61">
        <v>0</v>
      </c>
      <c r="L155" s="61">
        <v>0</v>
      </c>
      <c r="M155" s="61">
        <v>250</v>
      </c>
      <c r="N155" s="61">
        <v>0</v>
      </c>
      <c r="O155" s="61">
        <f>1800</f>
        <v>1800</v>
      </c>
      <c r="P155" s="55">
        <f t="shared" si="16"/>
        <v>13979.75</v>
      </c>
      <c r="Q155" s="58">
        <f t="shared" si="17"/>
        <v>411.89</v>
      </c>
      <c r="R155" s="58">
        <f>(D155+E155+F155+G155+H155+I155+J155+K155+N155)*15%</f>
        <v>2059.46</v>
      </c>
      <c r="S155" s="58">
        <v>360.11</v>
      </c>
      <c r="T155" s="55">
        <v>0</v>
      </c>
      <c r="U155" s="5">
        <f t="shared" si="14"/>
        <v>2471.35</v>
      </c>
      <c r="V155" s="5">
        <f t="shared" si="15"/>
        <v>11508.4</v>
      </c>
      <c r="W155" s="24">
        <v>0</v>
      </c>
      <c r="X155" s="128"/>
      <c r="Y155" s="128"/>
      <c r="Z155" s="128"/>
    </row>
    <row r="156" spans="1:26" ht="33.950000000000003" customHeight="1" x14ac:dyDescent="0.2">
      <c r="A156" s="130">
        <v>147</v>
      </c>
      <c r="B156" s="62" t="s">
        <v>716</v>
      </c>
      <c r="C156" s="62" t="s">
        <v>440</v>
      </c>
      <c r="D156" s="63">
        <v>1074</v>
      </c>
      <c r="E156" s="61">
        <v>0</v>
      </c>
      <c r="F156" s="61">
        <v>0</v>
      </c>
      <c r="G156" s="61">
        <v>1000</v>
      </c>
      <c r="H156" s="61">
        <v>0</v>
      </c>
      <c r="I156" s="61">
        <v>0</v>
      </c>
      <c r="J156" s="61">
        <v>0</v>
      </c>
      <c r="K156" s="61">
        <v>0</v>
      </c>
      <c r="L156" s="61">
        <v>0</v>
      </c>
      <c r="M156" s="61">
        <v>250</v>
      </c>
      <c r="N156" s="61">
        <v>0</v>
      </c>
      <c r="O156" s="61">
        <v>0</v>
      </c>
      <c r="P156" s="55">
        <f t="shared" si="16"/>
        <v>2324</v>
      </c>
      <c r="Q156" s="58">
        <f t="shared" ref="Q156:Q188" si="18">(D156+E156+F156+G156+H156+I156+J156+K156+N156)*3%</f>
        <v>62.22</v>
      </c>
      <c r="R156" s="58">
        <f>(D156+E156+F156+G156+H156+I156+J156+K156+N156)*11%</f>
        <v>228.14</v>
      </c>
      <c r="S156" s="58">
        <v>0</v>
      </c>
      <c r="T156" s="55">
        <v>0</v>
      </c>
      <c r="U156" s="5">
        <f t="shared" si="14"/>
        <v>290.36</v>
      </c>
      <c r="V156" s="5">
        <f t="shared" si="15"/>
        <v>2033.64</v>
      </c>
      <c r="W156" s="24">
        <v>0</v>
      </c>
      <c r="X156" s="128"/>
      <c r="Y156" s="128"/>
      <c r="Z156" s="128"/>
    </row>
    <row r="157" spans="1:26" ht="33.950000000000003" customHeight="1" x14ac:dyDescent="0.2">
      <c r="A157" s="130">
        <v>148</v>
      </c>
      <c r="B157" s="70" t="s">
        <v>823</v>
      </c>
      <c r="C157" s="65" t="s">
        <v>159</v>
      </c>
      <c r="D157" s="72">
        <v>9581</v>
      </c>
      <c r="E157" s="61">
        <v>4000</v>
      </c>
      <c r="F157" s="61">
        <v>0</v>
      </c>
      <c r="G157" s="61">
        <v>5000</v>
      </c>
      <c r="H157" s="61">
        <v>0</v>
      </c>
      <c r="I157" s="61">
        <v>0</v>
      </c>
      <c r="J157" s="61">
        <v>375</v>
      </c>
      <c r="K157" s="61">
        <v>0</v>
      </c>
      <c r="L157" s="61">
        <v>0</v>
      </c>
      <c r="M157" s="61">
        <v>250</v>
      </c>
      <c r="N157" s="61">
        <v>0</v>
      </c>
      <c r="O157" s="61">
        <v>0</v>
      </c>
      <c r="P157" s="55">
        <f t="shared" si="16"/>
        <v>19206</v>
      </c>
      <c r="Q157" s="58">
        <f t="shared" si="18"/>
        <v>568.67999999999995</v>
      </c>
      <c r="R157" s="58">
        <f>(D157+E157+F157+G157+H157+I157+J157+K157+N157)*15%</f>
        <v>2843.4</v>
      </c>
      <c r="S157" s="58">
        <v>391.8</v>
      </c>
      <c r="T157" s="55">
        <v>254.77</v>
      </c>
      <c r="U157" s="5">
        <f t="shared" si="14"/>
        <v>3666.85</v>
      </c>
      <c r="V157" s="5">
        <f t="shared" si="15"/>
        <v>15539.15</v>
      </c>
      <c r="W157" s="24">
        <v>0</v>
      </c>
      <c r="X157" s="128"/>
      <c r="Y157" s="128"/>
      <c r="Z157" s="128"/>
    </row>
    <row r="158" spans="1:26" ht="33.950000000000003" customHeight="1" x14ac:dyDescent="0.2">
      <c r="A158" s="130">
        <v>149</v>
      </c>
      <c r="B158" s="58" t="s">
        <v>587</v>
      </c>
      <c r="C158" s="62" t="s">
        <v>442</v>
      </c>
      <c r="D158" s="63">
        <v>1350</v>
      </c>
      <c r="E158" s="61">
        <v>2000</v>
      </c>
      <c r="F158" s="61">
        <v>0</v>
      </c>
      <c r="G158" s="61">
        <v>0</v>
      </c>
      <c r="H158" s="61">
        <v>1600</v>
      </c>
      <c r="I158" s="61">
        <v>2900</v>
      </c>
      <c r="J158" s="61">
        <v>0</v>
      </c>
      <c r="K158" s="61">
        <v>75</v>
      </c>
      <c r="L158" s="61">
        <v>0</v>
      </c>
      <c r="M158" s="61">
        <v>250</v>
      </c>
      <c r="N158" s="61">
        <v>0</v>
      </c>
      <c r="O158" s="61">
        <v>0</v>
      </c>
      <c r="P158" s="55">
        <f t="shared" si="16"/>
        <v>8175</v>
      </c>
      <c r="Q158" s="58">
        <f t="shared" si="18"/>
        <v>237.75</v>
      </c>
      <c r="R158" s="58">
        <f>(D158+E158+F158+G158+H158+I158+J158+K158+N158)*13%</f>
        <v>1030.25</v>
      </c>
      <c r="S158" s="58">
        <v>146.18</v>
      </c>
      <c r="T158" s="55">
        <v>0</v>
      </c>
      <c r="U158" s="5">
        <f t="shared" si="14"/>
        <v>1268</v>
      </c>
      <c r="V158" s="5">
        <f t="shared" si="15"/>
        <v>6907</v>
      </c>
      <c r="W158" s="24">
        <v>0</v>
      </c>
      <c r="X158" s="128"/>
      <c r="Y158" s="128"/>
      <c r="Z158" s="128"/>
    </row>
    <row r="159" spans="1:26" ht="42.75" customHeight="1" x14ac:dyDescent="0.2">
      <c r="A159" s="130">
        <v>150</v>
      </c>
      <c r="B159" s="58" t="s">
        <v>588</v>
      </c>
      <c r="C159" s="58" t="s">
        <v>558</v>
      </c>
      <c r="D159" s="63">
        <f>485*3</f>
        <v>1455</v>
      </c>
      <c r="E159" s="61">
        <v>0</v>
      </c>
      <c r="F159" s="61">
        <v>0</v>
      </c>
      <c r="G159" s="61">
        <v>0</v>
      </c>
      <c r="H159" s="61">
        <v>0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61">
        <v>0</v>
      </c>
      <c r="P159" s="55">
        <f t="shared" si="16"/>
        <v>1455</v>
      </c>
      <c r="Q159" s="58">
        <f t="shared" si="18"/>
        <v>43.65</v>
      </c>
      <c r="R159" s="58">
        <f>(D159+E159+F159+G159+H159+I159+J159+K159+N159)*10%</f>
        <v>145.5</v>
      </c>
      <c r="S159" s="58">
        <v>0</v>
      </c>
      <c r="T159" s="55">
        <v>0</v>
      </c>
      <c r="U159" s="5">
        <f t="shared" si="14"/>
        <v>189.15</v>
      </c>
      <c r="V159" s="5">
        <f t="shared" si="15"/>
        <v>1265.8499999999999</v>
      </c>
      <c r="W159" s="24">
        <v>0</v>
      </c>
      <c r="X159" s="128"/>
      <c r="Y159" s="128"/>
      <c r="Z159" s="128"/>
    </row>
    <row r="160" spans="1:26" ht="33.950000000000003" customHeight="1" x14ac:dyDescent="0.2">
      <c r="A160" s="130">
        <v>151</v>
      </c>
      <c r="B160" s="58" t="s">
        <v>589</v>
      </c>
      <c r="C160" s="58" t="s">
        <v>442</v>
      </c>
      <c r="D160" s="63">
        <v>1350</v>
      </c>
      <c r="E160" s="61">
        <v>2000</v>
      </c>
      <c r="F160" s="61">
        <v>0</v>
      </c>
      <c r="G160" s="61">
        <v>0</v>
      </c>
      <c r="H160" s="61">
        <v>0</v>
      </c>
      <c r="I160" s="61">
        <v>4500</v>
      </c>
      <c r="J160" s="61">
        <v>0</v>
      </c>
      <c r="K160" s="61">
        <v>0</v>
      </c>
      <c r="L160" s="61">
        <v>0</v>
      </c>
      <c r="M160" s="61">
        <v>250</v>
      </c>
      <c r="N160" s="61">
        <v>0</v>
      </c>
      <c r="O160" s="61">
        <v>0</v>
      </c>
      <c r="P160" s="55">
        <f t="shared" si="16"/>
        <v>8100</v>
      </c>
      <c r="Q160" s="58">
        <f t="shared" si="18"/>
        <v>235.5</v>
      </c>
      <c r="R160" s="58">
        <f>(D160+E160+F160+G160+H160+I160+J160+K160+N160)*13%</f>
        <v>1020.5</v>
      </c>
      <c r="S160" s="58">
        <v>143.03</v>
      </c>
      <c r="T160" s="55">
        <v>0</v>
      </c>
      <c r="U160" s="5">
        <f t="shared" si="14"/>
        <v>1256</v>
      </c>
      <c r="V160" s="5">
        <f t="shared" si="15"/>
        <v>6844</v>
      </c>
      <c r="W160" s="24">
        <v>0</v>
      </c>
      <c r="X160" s="128"/>
      <c r="Y160" s="128"/>
      <c r="Z160" s="128"/>
    </row>
    <row r="161" spans="1:26" ht="33.950000000000003" customHeight="1" x14ac:dyDescent="0.2">
      <c r="A161" s="130">
        <v>152</v>
      </c>
      <c r="B161" s="62" t="s">
        <v>590</v>
      </c>
      <c r="C161" s="62" t="s">
        <v>734</v>
      </c>
      <c r="D161" s="61">
        <v>1476</v>
      </c>
      <c r="E161" s="61">
        <v>2000</v>
      </c>
      <c r="F161" s="61">
        <v>0</v>
      </c>
      <c r="G161" s="61">
        <v>0</v>
      </c>
      <c r="H161" s="61">
        <v>1900</v>
      </c>
      <c r="I161" s="61">
        <v>2600</v>
      </c>
      <c r="J161" s="61">
        <v>0</v>
      </c>
      <c r="K161" s="61">
        <v>50</v>
      </c>
      <c r="L161" s="61">
        <v>0</v>
      </c>
      <c r="M161" s="61">
        <v>250</v>
      </c>
      <c r="N161" s="61">
        <v>0</v>
      </c>
      <c r="O161" s="61">
        <v>0</v>
      </c>
      <c r="P161" s="55">
        <f t="shared" si="16"/>
        <v>8276</v>
      </c>
      <c r="Q161" s="58">
        <f t="shared" si="18"/>
        <v>240.78</v>
      </c>
      <c r="R161" s="58">
        <f>(D161+E161+F161+G161+H161+I161+J161+K161+N161)*14%</f>
        <v>1123.6400000000001</v>
      </c>
      <c r="S161" s="58">
        <v>146.41</v>
      </c>
      <c r="T161" s="55">
        <v>0</v>
      </c>
      <c r="U161" s="5">
        <f t="shared" si="14"/>
        <v>1364.42</v>
      </c>
      <c r="V161" s="5">
        <f t="shared" si="15"/>
        <v>6911.58</v>
      </c>
      <c r="W161" s="24">
        <f>1470</f>
        <v>1470</v>
      </c>
      <c r="X161" s="128"/>
      <c r="Y161" s="128"/>
      <c r="Z161" s="128"/>
    </row>
    <row r="162" spans="1:26" ht="33.950000000000003" customHeight="1" x14ac:dyDescent="0.2">
      <c r="A162" s="130">
        <v>153</v>
      </c>
      <c r="B162" s="58" t="s">
        <v>591</v>
      </c>
      <c r="C162" s="58" t="s">
        <v>460</v>
      </c>
      <c r="D162" s="63">
        <f>485*4</f>
        <v>1940</v>
      </c>
      <c r="E162" s="61">
        <v>0</v>
      </c>
      <c r="F162" s="61">
        <f>606.25*4</f>
        <v>2425</v>
      </c>
      <c r="G162" s="61">
        <v>0</v>
      </c>
      <c r="H162" s="61">
        <v>0</v>
      </c>
      <c r="I162" s="61">
        <v>0</v>
      </c>
      <c r="J162" s="61">
        <v>0</v>
      </c>
      <c r="K162" s="61">
        <v>0</v>
      </c>
      <c r="L162" s="61">
        <v>0</v>
      </c>
      <c r="M162" s="61">
        <v>0</v>
      </c>
      <c r="N162" s="61">
        <v>0</v>
      </c>
      <c r="O162" s="61">
        <v>0</v>
      </c>
      <c r="P162" s="55">
        <f t="shared" si="16"/>
        <v>4365</v>
      </c>
      <c r="Q162" s="58">
        <f t="shared" si="18"/>
        <v>130.94999999999999</v>
      </c>
      <c r="R162" s="58">
        <f>(D162+E162+F162+G162+H162+I162+J162+K162+N162)*12%</f>
        <v>523.79999999999995</v>
      </c>
      <c r="S162" s="58">
        <v>0</v>
      </c>
      <c r="T162" s="55">
        <v>0</v>
      </c>
      <c r="U162" s="5">
        <f t="shared" si="14"/>
        <v>654.75</v>
      </c>
      <c r="V162" s="5">
        <f t="shared" si="15"/>
        <v>3710.25</v>
      </c>
      <c r="W162" s="24">
        <v>0</v>
      </c>
      <c r="X162" s="128"/>
      <c r="Y162" s="128"/>
      <c r="Z162" s="128"/>
    </row>
    <row r="163" spans="1:26" ht="33.950000000000003" customHeight="1" x14ac:dyDescent="0.2">
      <c r="A163" s="130">
        <v>154</v>
      </c>
      <c r="B163" s="58" t="s">
        <v>592</v>
      </c>
      <c r="C163" s="58" t="s">
        <v>733</v>
      </c>
      <c r="D163" s="63">
        <v>1460</v>
      </c>
      <c r="E163" s="61">
        <v>650</v>
      </c>
      <c r="F163" s="61">
        <v>0</v>
      </c>
      <c r="G163" s="61">
        <v>1000</v>
      </c>
      <c r="H163" s="61">
        <v>0</v>
      </c>
      <c r="I163" s="61">
        <v>0</v>
      </c>
      <c r="J163" s="61">
        <v>0</v>
      </c>
      <c r="K163" s="61">
        <v>0</v>
      </c>
      <c r="L163" s="61">
        <v>0</v>
      </c>
      <c r="M163" s="61">
        <v>250</v>
      </c>
      <c r="N163" s="61">
        <v>0</v>
      </c>
      <c r="O163" s="61">
        <v>0</v>
      </c>
      <c r="P163" s="55">
        <f t="shared" si="16"/>
        <v>3360</v>
      </c>
      <c r="Q163" s="58">
        <f t="shared" si="18"/>
        <v>93.3</v>
      </c>
      <c r="R163" s="58">
        <f>(D163+E163+F163+G163+H163+I163+J163+K163+N163)*11%</f>
        <v>342.1</v>
      </c>
      <c r="S163" s="58">
        <v>0</v>
      </c>
      <c r="T163" s="55">
        <v>0</v>
      </c>
      <c r="U163" s="5">
        <f t="shared" si="14"/>
        <v>435.4</v>
      </c>
      <c r="V163" s="5">
        <f t="shared" si="15"/>
        <v>2924.6</v>
      </c>
      <c r="W163" s="24">
        <v>0</v>
      </c>
      <c r="X163" s="128"/>
      <c r="Y163" s="128"/>
      <c r="Z163" s="128"/>
    </row>
    <row r="164" spans="1:26" ht="33.950000000000003" customHeight="1" x14ac:dyDescent="0.2">
      <c r="A164" s="130">
        <v>155</v>
      </c>
      <c r="B164" s="21" t="s">
        <v>722</v>
      </c>
      <c r="C164" s="62" t="s">
        <v>442</v>
      </c>
      <c r="D164" s="71">
        <v>1350</v>
      </c>
      <c r="E164" s="61">
        <v>2000</v>
      </c>
      <c r="F164" s="80">
        <v>0</v>
      </c>
      <c r="G164" s="61">
        <v>0</v>
      </c>
      <c r="H164" s="61">
        <v>0</v>
      </c>
      <c r="I164" s="80">
        <v>4500</v>
      </c>
      <c r="J164" s="61">
        <v>0</v>
      </c>
      <c r="K164" s="61">
        <v>0</v>
      </c>
      <c r="L164" s="61">
        <v>0</v>
      </c>
      <c r="M164" s="61">
        <v>250</v>
      </c>
      <c r="N164" s="61">
        <v>0</v>
      </c>
      <c r="O164" s="61">
        <v>0</v>
      </c>
      <c r="P164" s="55">
        <f t="shared" si="16"/>
        <v>8100</v>
      </c>
      <c r="Q164" s="58">
        <f t="shared" si="18"/>
        <v>235.5</v>
      </c>
      <c r="R164" s="58">
        <f>(D164+E164+F164+G164+H164+I164+J164+K164+N164)*13%</f>
        <v>1020.5</v>
      </c>
      <c r="S164" s="58">
        <v>143.03</v>
      </c>
      <c r="T164" s="55">
        <v>0</v>
      </c>
      <c r="U164" s="5">
        <f t="shared" si="14"/>
        <v>1256</v>
      </c>
      <c r="V164" s="5">
        <f t="shared" si="15"/>
        <v>6844</v>
      </c>
      <c r="W164" s="24">
        <v>0</v>
      </c>
      <c r="X164" s="128"/>
      <c r="Y164" s="128"/>
      <c r="Z164" s="128"/>
    </row>
    <row r="165" spans="1:26" ht="33.950000000000003" customHeight="1" x14ac:dyDescent="0.2">
      <c r="A165" s="130">
        <v>156</v>
      </c>
      <c r="B165" s="58" t="s">
        <v>593</v>
      </c>
      <c r="C165" s="58" t="s">
        <v>970</v>
      </c>
      <c r="D165" s="63">
        <v>1634</v>
      </c>
      <c r="E165" s="61">
        <v>2400</v>
      </c>
      <c r="F165" s="61">
        <v>0</v>
      </c>
      <c r="G165" s="61">
        <v>0</v>
      </c>
      <c r="H165" s="61">
        <v>3000</v>
      </c>
      <c r="I165" s="61">
        <v>2400</v>
      </c>
      <c r="J165" s="61">
        <v>0</v>
      </c>
      <c r="K165" s="61">
        <v>0</v>
      </c>
      <c r="L165" s="61">
        <v>0</v>
      </c>
      <c r="M165" s="61">
        <v>250</v>
      </c>
      <c r="N165" s="61">
        <v>0</v>
      </c>
      <c r="O165" s="61">
        <v>0</v>
      </c>
      <c r="P165" s="55">
        <f t="shared" si="16"/>
        <v>9684</v>
      </c>
      <c r="Q165" s="58">
        <f t="shared" si="18"/>
        <v>283.02</v>
      </c>
      <c r="R165" s="58">
        <f>(D165+E165+F165+G165+H165+I165+J165+K165+N165)*14%</f>
        <v>1320.76</v>
      </c>
      <c r="S165" s="58">
        <v>204.84</v>
      </c>
      <c r="T165" s="55">
        <v>0</v>
      </c>
      <c r="U165" s="5">
        <f t="shared" si="14"/>
        <v>1603.78</v>
      </c>
      <c r="V165" s="5">
        <f t="shared" si="15"/>
        <v>8080.22</v>
      </c>
      <c r="W165" s="24">
        <v>0</v>
      </c>
      <c r="X165" s="128"/>
      <c r="Y165" s="128"/>
      <c r="Z165" s="128"/>
    </row>
    <row r="166" spans="1:26" ht="33.950000000000003" customHeight="1" x14ac:dyDescent="0.2">
      <c r="A166" s="130">
        <v>157</v>
      </c>
      <c r="B166" s="58" t="s">
        <v>594</v>
      </c>
      <c r="C166" s="58" t="s">
        <v>440</v>
      </c>
      <c r="D166" s="63">
        <v>1074</v>
      </c>
      <c r="E166" s="61">
        <v>0</v>
      </c>
      <c r="F166" s="61">
        <v>0</v>
      </c>
      <c r="G166" s="61">
        <v>1000</v>
      </c>
      <c r="H166" s="61">
        <v>0</v>
      </c>
      <c r="I166" s="61">
        <v>0</v>
      </c>
      <c r="J166" s="61">
        <v>0</v>
      </c>
      <c r="K166" s="61">
        <v>0</v>
      </c>
      <c r="L166" s="61">
        <v>600</v>
      </c>
      <c r="M166" s="61">
        <v>250</v>
      </c>
      <c r="N166" s="61">
        <v>0</v>
      </c>
      <c r="O166" s="61">
        <v>0</v>
      </c>
      <c r="P166" s="55">
        <f t="shared" si="16"/>
        <v>2924</v>
      </c>
      <c r="Q166" s="58">
        <f>(D166+E166+F166+G166+H166+I166+J166+K166+N166+L166)*3%</f>
        <v>80.22</v>
      </c>
      <c r="R166" s="58">
        <f>(D166+E166+F166+G166+H166+I166+J166+K166+N166)*12%</f>
        <v>248.88</v>
      </c>
      <c r="S166" s="58">
        <v>0</v>
      </c>
      <c r="T166" s="55">
        <v>0</v>
      </c>
      <c r="U166" s="5">
        <f t="shared" si="14"/>
        <v>329.1</v>
      </c>
      <c r="V166" s="5">
        <f t="shared" si="15"/>
        <v>2594.9</v>
      </c>
      <c r="W166" s="24">
        <v>0</v>
      </c>
      <c r="X166" s="128"/>
      <c r="Y166" s="128"/>
      <c r="Z166" s="128"/>
    </row>
    <row r="167" spans="1:26" ht="33.950000000000003" customHeight="1" x14ac:dyDescent="0.2">
      <c r="A167" s="130">
        <v>158</v>
      </c>
      <c r="B167" s="58" t="s">
        <v>595</v>
      </c>
      <c r="C167" s="58" t="s">
        <v>504</v>
      </c>
      <c r="D167" s="63">
        <v>2425</v>
      </c>
      <c r="E167" s="61">
        <v>0</v>
      </c>
      <c r="F167" s="61">
        <v>3031.25</v>
      </c>
      <c r="G167" s="61">
        <v>0</v>
      </c>
      <c r="H167" s="61">
        <v>0</v>
      </c>
      <c r="I167" s="61">
        <v>0</v>
      </c>
      <c r="J167" s="61">
        <v>0</v>
      </c>
      <c r="K167" s="61">
        <v>0</v>
      </c>
      <c r="L167" s="61">
        <v>0</v>
      </c>
      <c r="M167" s="61">
        <v>0</v>
      </c>
      <c r="N167" s="61">
        <v>0</v>
      </c>
      <c r="O167" s="61">
        <v>0</v>
      </c>
      <c r="P167" s="55">
        <f t="shared" si="16"/>
        <v>5456.25</v>
      </c>
      <c r="Q167" s="58">
        <f t="shared" si="18"/>
        <v>163.69</v>
      </c>
      <c r="R167" s="58">
        <f>(D167+E167+F167+G167+H167+I167+J167+K167+N167)*12%</f>
        <v>654.75</v>
      </c>
      <c r="S167" s="58">
        <v>32.72</v>
      </c>
      <c r="T167" s="55">
        <v>0</v>
      </c>
      <c r="U167" s="5">
        <f t="shared" si="14"/>
        <v>818.44</v>
      </c>
      <c r="V167" s="5">
        <f t="shared" si="15"/>
        <v>4637.8100000000004</v>
      </c>
      <c r="W167" s="24">
        <v>0</v>
      </c>
      <c r="X167" s="128"/>
      <c r="Y167" s="128"/>
      <c r="Z167" s="128"/>
    </row>
    <row r="168" spans="1:26" ht="33.950000000000003" customHeight="1" x14ac:dyDescent="0.2">
      <c r="A168" s="130">
        <v>159</v>
      </c>
      <c r="B168" s="58" t="s">
        <v>596</v>
      </c>
      <c r="C168" s="58" t="s">
        <v>442</v>
      </c>
      <c r="D168" s="63">
        <v>1350</v>
      </c>
      <c r="E168" s="61">
        <v>2000</v>
      </c>
      <c r="F168" s="61">
        <v>0</v>
      </c>
      <c r="G168" s="61">
        <v>0</v>
      </c>
      <c r="H168" s="61">
        <v>0</v>
      </c>
      <c r="I168" s="61">
        <v>4500</v>
      </c>
      <c r="J168" s="61">
        <v>0</v>
      </c>
      <c r="K168" s="61">
        <v>0</v>
      </c>
      <c r="L168" s="61">
        <v>0</v>
      </c>
      <c r="M168" s="61">
        <v>250</v>
      </c>
      <c r="N168" s="61">
        <v>0</v>
      </c>
      <c r="O168" s="61">
        <f>200</f>
        <v>200</v>
      </c>
      <c r="P168" s="55">
        <f t="shared" si="16"/>
        <v>8100</v>
      </c>
      <c r="Q168" s="58">
        <f t="shared" si="18"/>
        <v>235.5</v>
      </c>
      <c r="R168" s="58">
        <f>(D168+E168+F168+G168+H168+I168+J168+K168+N168)*13%</f>
        <v>1020.5</v>
      </c>
      <c r="S168" s="58">
        <v>143.03</v>
      </c>
      <c r="T168" s="55">
        <v>0</v>
      </c>
      <c r="U168" s="5">
        <f t="shared" si="14"/>
        <v>1256</v>
      </c>
      <c r="V168" s="5">
        <f t="shared" si="15"/>
        <v>6844</v>
      </c>
      <c r="W168" s="24">
        <v>0</v>
      </c>
      <c r="X168" s="128"/>
      <c r="Y168" s="128"/>
      <c r="Z168" s="128"/>
    </row>
    <row r="169" spans="1:26" ht="55.5" customHeight="1" x14ac:dyDescent="0.2">
      <c r="A169" s="130">
        <v>160</v>
      </c>
      <c r="B169" s="58" t="s">
        <v>829</v>
      </c>
      <c r="C169" s="58" t="s">
        <v>830</v>
      </c>
      <c r="D169" s="63">
        <v>1792</v>
      </c>
      <c r="E169" s="61">
        <v>0</v>
      </c>
      <c r="F169" s="61">
        <v>0</v>
      </c>
      <c r="G169" s="61">
        <v>2500</v>
      </c>
      <c r="H169" s="61">
        <v>0</v>
      </c>
      <c r="I169" s="61">
        <v>3000</v>
      </c>
      <c r="J169" s="61">
        <v>0</v>
      </c>
      <c r="K169" s="61">
        <v>0</v>
      </c>
      <c r="L169" s="61">
        <v>0</v>
      </c>
      <c r="M169" s="61">
        <v>250</v>
      </c>
      <c r="N169" s="61">
        <v>0</v>
      </c>
      <c r="O169" s="61">
        <v>0</v>
      </c>
      <c r="P169" s="55">
        <f t="shared" si="16"/>
        <v>7542</v>
      </c>
      <c r="Q169" s="58">
        <f t="shared" si="18"/>
        <v>218.76</v>
      </c>
      <c r="R169" s="58">
        <f>(D169+E169+F169+G169+H169+I169+J169+K169+N169)*13%</f>
        <v>947.96</v>
      </c>
      <c r="S169" s="58">
        <v>134.12</v>
      </c>
      <c r="T169" s="55">
        <v>0</v>
      </c>
      <c r="U169" s="5">
        <f t="shared" si="14"/>
        <v>1166.72</v>
      </c>
      <c r="V169" s="5">
        <f t="shared" si="15"/>
        <v>6375.28</v>
      </c>
      <c r="W169" s="24">
        <v>0</v>
      </c>
      <c r="X169" s="128"/>
      <c r="Y169" s="128"/>
      <c r="Z169" s="128"/>
    </row>
    <row r="170" spans="1:26" ht="33.950000000000003" customHeight="1" x14ac:dyDescent="0.2">
      <c r="A170" s="130">
        <v>161</v>
      </c>
      <c r="B170" s="58" t="s">
        <v>597</v>
      </c>
      <c r="C170" s="58" t="s">
        <v>967</v>
      </c>
      <c r="D170" s="63">
        <v>1476</v>
      </c>
      <c r="E170" s="61">
        <v>2000</v>
      </c>
      <c r="F170" s="61">
        <v>0</v>
      </c>
      <c r="G170" s="61">
        <v>0</v>
      </c>
      <c r="H170" s="61">
        <v>0</v>
      </c>
      <c r="I170" s="61">
        <v>4500</v>
      </c>
      <c r="J170" s="61">
        <v>0</v>
      </c>
      <c r="K170" s="61">
        <v>75</v>
      </c>
      <c r="L170" s="61">
        <v>0</v>
      </c>
      <c r="M170" s="61">
        <v>250</v>
      </c>
      <c r="N170" s="61">
        <v>0</v>
      </c>
      <c r="O170" s="61">
        <v>0</v>
      </c>
      <c r="P170" s="55">
        <f t="shared" si="16"/>
        <v>8301</v>
      </c>
      <c r="Q170" s="58">
        <f t="shared" si="18"/>
        <v>241.53</v>
      </c>
      <c r="R170" s="58">
        <f>(D170+E170+F170+G170+H170+I170+J170+K170+N170)*14%</f>
        <v>1127.1400000000001</v>
      </c>
      <c r="S170" s="58">
        <v>147.44999999999999</v>
      </c>
      <c r="T170" s="55">
        <v>0</v>
      </c>
      <c r="U170" s="5">
        <f t="shared" si="14"/>
        <v>1368.67</v>
      </c>
      <c r="V170" s="5">
        <f t="shared" si="15"/>
        <v>6932.33</v>
      </c>
      <c r="W170" s="24">
        <v>0</v>
      </c>
      <c r="X170" s="128"/>
      <c r="Y170" s="128"/>
      <c r="Z170" s="128"/>
    </row>
    <row r="171" spans="1:26" ht="33.950000000000003" customHeight="1" x14ac:dyDescent="0.2">
      <c r="A171" s="130">
        <v>162</v>
      </c>
      <c r="B171" s="58" t="s">
        <v>598</v>
      </c>
      <c r="C171" s="62" t="s">
        <v>442</v>
      </c>
      <c r="D171" s="63">
        <v>1350</v>
      </c>
      <c r="E171" s="61">
        <f>2000</f>
        <v>2000</v>
      </c>
      <c r="F171" s="61">
        <v>0</v>
      </c>
      <c r="G171" s="61">
        <v>0</v>
      </c>
      <c r="H171" s="61">
        <v>1600</v>
      </c>
      <c r="I171" s="61">
        <f>2900</f>
        <v>2900</v>
      </c>
      <c r="J171" s="61">
        <v>0</v>
      </c>
      <c r="K171" s="61">
        <v>75</v>
      </c>
      <c r="L171" s="61">
        <v>0</v>
      </c>
      <c r="M171" s="61">
        <v>250</v>
      </c>
      <c r="N171" s="61">
        <v>0</v>
      </c>
      <c r="O171" s="61">
        <v>0</v>
      </c>
      <c r="P171" s="55">
        <f t="shared" si="16"/>
        <v>8175</v>
      </c>
      <c r="Q171" s="58">
        <f t="shared" si="18"/>
        <v>237.75</v>
      </c>
      <c r="R171" s="58">
        <f>(D171+E171+F171+G171+H171+I171+J171+K171+N171)*13%</f>
        <v>1030.25</v>
      </c>
      <c r="S171" s="58">
        <v>146.18</v>
      </c>
      <c r="T171" s="55">
        <v>0</v>
      </c>
      <c r="U171" s="5">
        <f t="shared" si="14"/>
        <v>1268</v>
      </c>
      <c r="V171" s="5">
        <f t="shared" si="15"/>
        <v>6907</v>
      </c>
      <c r="W171" s="24">
        <v>0</v>
      </c>
      <c r="X171" s="128"/>
      <c r="Y171" s="128"/>
      <c r="Z171" s="128"/>
    </row>
    <row r="172" spans="1:26" ht="33.950000000000003" customHeight="1" x14ac:dyDescent="0.2">
      <c r="A172" s="130">
        <v>163</v>
      </c>
      <c r="B172" s="70" t="s">
        <v>838</v>
      </c>
      <c r="C172" s="74" t="s">
        <v>158</v>
      </c>
      <c r="D172" s="63">
        <v>5835</v>
      </c>
      <c r="E172" s="61">
        <v>0</v>
      </c>
      <c r="F172" s="61">
        <v>0</v>
      </c>
      <c r="G172" s="61">
        <v>3000</v>
      </c>
      <c r="H172" s="61">
        <v>0</v>
      </c>
      <c r="I172" s="61">
        <v>0</v>
      </c>
      <c r="J172" s="61">
        <v>375</v>
      </c>
      <c r="K172" s="61">
        <v>0</v>
      </c>
      <c r="L172" s="61">
        <v>0</v>
      </c>
      <c r="M172" s="61">
        <v>250</v>
      </c>
      <c r="N172" s="61">
        <v>0</v>
      </c>
      <c r="O172" s="61">
        <v>0</v>
      </c>
      <c r="P172" s="55">
        <f t="shared" si="16"/>
        <v>9460</v>
      </c>
      <c r="Q172" s="58">
        <f t="shared" si="18"/>
        <v>276.3</v>
      </c>
      <c r="R172" s="58">
        <f>(D172+E172+F172+G172+H172+I172+J172+K172+N172)*14%</f>
        <v>1289.4000000000001</v>
      </c>
      <c r="S172" s="58">
        <v>195.48</v>
      </c>
      <c r="T172" s="55">
        <v>123.78</v>
      </c>
      <c r="U172" s="5">
        <f>(Q172+R172+T172)</f>
        <v>1689.48</v>
      </c>
      <c r="V172" s="5">
        <f t="shared" si="15"/>
        <v>7770.52</v>
      </c>
      <c r="W172" s="24">
        <f>1890</f>
        <v>1890</v>
      </c>
      <c r="X172" s="128"/>
      <c r="Y172" s="128"/>
      <c r="Z172" s="128"/>
    </row>
    <row r="173" spans="1:26" ht="33.950000000000003" customHeight="1" x14ac:dyDescent="0.2">
      <c r="A173" s="130">
        <v>164</v>
      </c>
      <c r="B173" s="58" t="s">
        <v>599</v>
      </c>
      <c r="C173" s="58" t="s">
        <v>970</v>
      </c>
      <c r="D173" s="63">
        <v>1634</v>
      </c>
      <c r="E173" s="61">
        <v>2400</v>
      </c>
      <c r="F173" s="61">
        <v>0</v>
      </c>
      <c r="G173" s="61">
        <v>0</v>
      </c>
      <c r="H173" s="61">
        <v>3000</v>
      </c>
      <c r="I173" s="61">
        <v>2400</v>
      </c>
      <c r="J173" s="61">
        <v>0</v>
      </c>
      <c r="K173" s="61">
        <v>0</v>
      </c>
      <c r="L173" s="61">
        <v>0</v>
      </c>
      <c r="M173" s="61">
        <v>250</v>
      </c>
      <c r="N173" s="61">
        <v>0</v>
      </c>
      <c r="O173" s="61">
        <v>0</v>
      </c>
      <c r="P173" s="55">
        <f t="shared" si="16"/>
        <v>9684</v>
      </c>
      <c r="Q173" s="58">
        <f t="shared" si="18"/>
        <v>283.02</v>
      </c>
      <c r="R173" s="58">
        <f>(D173+E173+F173+G173+H173+I173+J173+K173+N173)*14%</f>
        <v>1320.76</v>
      </c>
      <c r="S173" s="58">
        <v>204.84</v>
      </c>
      <c r="T173" s="55">
        <v>0</v>
      </c>
      <c r="U173" s="5">
        <f t="shared" si="14"/>
        <v>1603.78</v>
      </c>
      <c r="V173" s="5">
        <f t="shared" si="15"/>
        <v>8080.22</v>
      </c>
      <c r="W173" s="24">
        <v>0</v>
      </c>
      <c r="X173" s="128"/>
      <c r="Y173" s="128"/>
      <c r="Z173" s="128"/>
    </row>
    <row r="174" spans="1:26" ht="33.950000000000003" customHeight="1" x14ac:dyDescent="0.2">
      <c r="A174" s="130">
        <v>165</v>
      </c>
      <c r="B174" s="136" t="s">
        <v>1027</v>
      </c>
      <c r="C174" s="58" t="s">
        <v>974</v>
      </c>
      <c r="D174" s="129">
        <v>1476</v>
      </c>
      <c r="E174" s="61">
        <v>0</v>
      </c>
      <c r="F174" s="61">
        <v>0</v>
      </c>
      <c r="G174" s="61">
        <v>0</v>
      </c>
      <c r="H174" s="129">
        <v>1900</v>
      </c>
      <c r="I174" s="129">
        <v>2600</v>
      </c>
      <c r="J174" s="61">
        <v>0</v>
      </c>
      <c r="K174" s="61">
        <v>0</v>
      </c>
      <c r="L174" s="61">
        <v>0</v>
      </c>
      <c r="M174" s="61">
        <v>250</v>
      </c>
      <c r="N174" s="61">
        <v>0</v>
      </c>
      <c r="O174" s="61">
        <v>0</v>
      </c>
      <c r="P174" s="55">
        <f t="shared" si="16"/>
        <v>6226</v>
      </c>
      <c r="Q174" s="58">
        <f t="shared" si="18"/>
        <v>179.28</v>
      </c>
      <c r="R174" s="58">
        <f>(D174+E174+F174+G174+H174+I174+J174+K174+N174)*14%</f>
        <v>836.64</v>
      </c>
      <c r="S174" s="58">
        <v>0</v>
      </c>
      <c r="T174" s="55">
        <v>0</v>
      </c>
      <c r="U174" s="5">
        <f t="shared" si="14"/>
        <v>1015.92</v>
      </c>
      <c r="V174" s="5">
        <f t="shared" si="15"/>
        <v>5210.08</v>
      </c>
      <c r="W174" s="24">
        <f>1659.5</f>
        <v>1659.5</v>
      </c>
      <c r="X174" s="128"/>
      <c r="Y174" s="128"/>
      <c r="Z174" s="128"/>
    </row>
    <row r="175" spans="1:26" ht="33.950000000000003" customHeight="1" x14ac:dyDescent="0.2">
      <c r="A175" s="130">
        <v>166</v>
      </c>
      <c r="B175" s="70" t="s">
        <v>48</v>
      </c>
      <c r="C175" s="58" t="s">
        <v>442</v>
      </c>
      <c r="D175" s="63">
        <v>1350</v>
      </c>
      <c r="E175" s="61">
        <v>0</v>
      </c>
      <c r="F175" s="61">
        <v>0</v>
      </c>
      <c r="G175" s="61">
        <v>0</v>
      </c>
      <c r="H175" s="61">
        <v>1600</v>
      </c>
      <c r="I175" s="61">
        <v>2900</v>
      </c>
      <c r="J175" s="61">
        <v>0</v>
      </c>
      <c r="K175" s="61">
        <v>0</v>
      </c>
      <c r="L175" s="61">
        <v>0</v>
      </c>
      <c r="M175" s="61">
        <v>250</v>
      </c>
      <c r="N175" s="61">
        <v>0</v>
      </c>
      <c r="O175" s="61">
        <v>0</v>
      </c>
      <c r="P175" s="55">
        <f t="shared" si="16"/>
        <v>6100</v>
      </c>
      <c r="Q175" s="58">
        <f t="shared" si="18"/>
        <v>175.5</v>
      </c>
      <c r="R175" s="58">
        <f>(D175+E175+F175+G175+H175+I175+J175+K175+N175)*12%</f>
        <v>702</v>
      </c>
      <c r="S175" s="58">
        <v>0</v>
      </c>
      <c r="T175" s="55">
        <v>0</v>
      </c>
      <c r="U175" s="5">
        <f t="shared" si="14"/>
        <v>877.5</v>
      </c>
      <c r="V175" s="5">
        <f t="shared" si="15"/>
        <v>5222.5</v>
      </c>
      <c r="W175" s="24">
        <f>833.5</f>
        <v>833.5</v>
      </c>
      <c r="X175" s="128"/>
      <c r="Y175" s="128"/>
      <c r="Z175" s="128"/>
    </row>
    <row r="176" spans="1:26" ht="33.950000000000003" customHeight="1" x14ac:dyDescent="0.2">
      <c r="A176" s="130">
        <v>167</v>
      </c>
      <c r="B176" s="58" t="s">
        <v>600</v>
      </c>
      <c r="C176" s="58" t="s">
        <v>442</v>
      </c>
      <c r="D176" s="63">
        <v>1350</v>
      </c>
      <c r="E176" s="61">
        <v>2000</v>
      </c>
      <c r="F176" s="61">
        <v>0</v>
      </c>
      <c r="G176" s="61">
        <v>0</v>
      </c>
      <c r="H176" s="61">
        <v>0</v>
      </c>
      <c r="I176" s="61">
        <v>4500</v>
      </c>
      <c r="J176" s="61">
        <v>0</v>
      </c>
      <c r="K176" s="61">
        <v>0</v>
      </c>
      <c r="L176" s="61">
        <v>0</v>
      </c>
      <c r="M176" s="61">
        <v>250</v>
      </c>
      <c r="N176" s="61">
        <v>0</v>
      </c>
      <c r="O176" s="61">
        <v>0</v>
      </c>
      <c r="P176" s="55">
        <f t="shared" si="16"/>
        <v>8100</v>
      </c>
      <c r="Q176" s="58">
        <f t="shared" si="18"/>
        <v>235.5</v>
      </c>
      <c r="R176" s="58">
        <f>(D176+E176+F176+G176+H176+I176+J176+K176+N176)*13%</f>
        <v>1020.5</v>
      </c>
      <c r="S176" s="58">
        <v>143.03</v>
      </c>
      <c r="T176" s="55">
        <v>0</v>
      </c>
      <c r="U176" s="5">
        <f t="shared" si="14"/>
        <v>1256</v>
      </c>
      <c r="V176" s="5">
        <f t="shared" si="15"/>
        <v>6844</v>
      </c>
      <c r="W176" s="24">
        <v>0</v>
      </c>
      <c r="X176" s="128"/>
      <c r="Y176" s="128"/>
      <c r="Z176" s="128"/>
    </row>
    <row r="177" spans="1:26" ht="39.75" customHeight="1" x14ac:dyDescent="0.2">
      <c r="A177" s="130">
        <v>168</v>
      </c>
      <c r="B177" s="58" t="s">
        <v>601</v>
      </c>
      <c r="C177" s="58" t="s">
        <v>558</v>
      </c>
      <c r="D177" s="63">
        <f>485*3</f>
        <v>1455</v>
      </c>
      <c r="E177" s="61">
        <v>0</v>
      </c>
      <c r="F177" s="61">
        <v>0</v>
      </c>
      <c r="G177" s="61">
        <v>0</v>
      </c>
      <c r="H177" s="61">
        <v>0</v>
      </c>
      <c r="I177" s="61">
        <v>0</v>
      </c>
      <c r="J177" s="61">
        <v>0</v>
      </c>
      <c r="K177" s="61">
        <v>0</v>
      </c>
      <c r="L177" s="61">
        <v>0</v>
      </c>
      <c r="M177" s="61">
        <v>0</v>
      </c>
      <c r="N177" s="61">
        <v>0</v>
      </c>
      <c r="O177" s="61">
        <v>0</v>
      </c>
      <c r="P177" s="55">
        <f t="shared" si="16"/>
        <v>1455</v>
      </c>
      <c r="Q177" s="58">
        <f t="shared" si="18"/>
        <v>43.65</v>
      </c>
      <c r="R177" s="58">
        <f>(D177+E177+F177+G177+H177+I177+J177+K177+N177)*10%</f>
        <v>145.5</v>
      </c>
      <c r="S177" s="58">
        <v>0</v>
      </c>
      <c r="T177" s="55">
        <v>0</v>
      </c>
      <c r="U177" s="5">
        <f t="shared" si="14"/>
        <v>189.15</v>
      </c>
      <c r="V177" s="5">
        <f t="shared" si="15"/>
        <v>1265.8499999999999</v>
      </c>
      <c r="W177" s="24">
        <v>0</v>
      </c>
      <c r="X177" s="128"/>
      <c r="Y177" s="128"/>
      <c r="Z177" s="128"/>
    </row>
    <row r="178" spans="1:26" ht="33.950000000000003" customHeight="1" x14ac:dyDescent="0.2">
      <c r="A178" s="130">
        <v>169</v>
      </c>
      <c r="B178" s="58" t="s">
        <v>602</v>
      </c>
      <c r="C178" s="58" t="s">
        <v>727</v>
      </c>
      <c r="D178" s="63">
        <v>2441</v>
      </c>
      <c r="E178" s="61">
        <v>1000</v>
      </c>
      <c r="F178" s="61">
        <v>0</v>
      </c>
      <c r="G178" s="61">
        <v>1000</v>
      </c>
      <c r="H178" s="61">
        <v>0</v>
      </c>
      <c r="I178" s="61">
        <v>0</v>
      </c>
      <c r="J178" s="61">
        <v>0</v>
      </c>
      <c r="K178" s="61">
        <v>0</v>
      </c>
      <c r="L178" s="61">
        <v>0</v>
      </c>
      <c r="M178" s="61">
        <v>250</v>
      </c>
      <c r="N178" s="61">
        <v>0</v>
      </c>
      <c r="O178" s="61">
        <v>0</v>
      </c>
      <c r="P178" s="55">
        <f t="shared" si="16"/>
        <v>4691</v>
      </c>
      <c r="Q178" s="58">
        <f t="shared" si="18"/>
        <v>133.22999999999999</v>
      </c>
      <c r="R178" s="58">
        <f>(D178+E178+F178+G178+H178+I178+J178+K178+N178)*12%</f>
        <v>532.91999999999996</v>
      </c>
      <c r="S178" s="58">
        <v>0</v>
      </c>
      <c r="T178" s="55">
        <v>0</v>
      </c>
      <c r="U178" s="5">
        <f t="shared" si="14"/>
        <v>666.15</v>
      </c>
      <c r="V178" s="5">
        <f t="shared" si="15"/>
        <v>4024.85</v>
      </c>
      <c r="W178" s="24">
        <v>0</v>
      </c>
      <c r="X178" s="128"/>
      <c r="Y178" s="128"/>
      <c r="Z178" s="128"/>
    </row>
    <row r="179" spans="1:26" ht="33.950000000000003" customHeight="1" x14ac:dyDescent="0.2">
      <c r="A179" s="130">
        <v>170</v>
      </c>
      <c r="B179" s="58" t="s">
        <v>603</v>
      </c>
      <c r="C179" s="58" t="s">
        <v>735</v>
      </c>
      <c r="D179" s="63">
        <v>1555</v>
      </c>
      <c r="E179" s="61">
        <v>600</v>
      </c>
      <c r="F179" s="61">
        <v>0</v>
      </c>
      <c r="G179" s="61">
        <v>1000</v>
      </c>
      <c r="H179" s="61">
        <v>0</v>
      </c>
      <c r="I179" s="61">
        <v>0</v>
      </c>
      <c r="J179" s="61">
        <v>0</v>
      </c>
      <c r="K179" s="61">
        <v>50</v>
      </c>
      <c r="L179" s="61">
        <v>0</v>
      </c>
      <c r="M179" s="61">
        <v>250</v>
      </c>
      <c r="N179" s="61">
        <v>0</v>
      </c>
      <c r="O179" s="61">
        <v>0</v>
      </c>
      <c r="P179" s="55">
        <f t="shared" si="16"/>
        <v>3455</v>
      </c>
      <c r="Q179" s="58">
        <f t="shared" si="18"/>
        <v>96.15</v>
      </c>
      <c r="R179" s="58">
        <f>(D179+E179+F179+G179+H179+I179+J179+K179+N179)*11%</f>
        <v>352.55</v>
      </c>
      <c r="S179" s="58">
        <v>0</v>
      </c>
      <c r="T179" s="55">
        <v>0</v>
      </c>
      <c r="U179" s="5">
        <f t="shared" si="14"/>
        <v>448.7</v>
      </c>
      <c r="V179" s="5">
        <f t="shared" si="15"/>
        <v>3006.3</v>
      </c>
      <c r="W179" s="24">
        <v>0</v>
      </c>
      <c r="X179" s="128"/>
      <c r="Y179" s="128"/>
      <c r="Z179" s="128"/>
    </row>
    <row r="180" spans="1:26" ht="33.950000000000003" customHeight="1" x14ac:dyDescent="0.2">
      <c r="A180" s="130">
        <v>171</v>
      </c>
      <c r="B180" s="58" t="s">
        <v>604</v>
      </c>
      <c r="C180" s="62" t="s">
        <v>888</v>
      </c>
      <c r="D180" s="123">
        <v>1476</v>
      </c>
      <c r="E180" s="58">
        <f>2000</f>
        <v>2000</v>
      </c>
      <c r="F180" s="61">
        <v>0</v>
      </c>
      <c r="G180" s="61">
        <v>0</v>
      </c>
      <c r="H180" s="61">
        <v>1900</v>
      </c>
      <c r="I180" s="61">
        <v>2600</v>
      </c>
      <c r="J180" s="61">
        <v>0</v>
      </c>
      <c r="K180" s="61">
        <v>0</v>
      </c>
      <c r="L180" s="61">
        <v>0</v>
      </c>
      <c r="M180" s="61">
        <v>250</v>
      </c>
      <c r="N180" s="61">
        <v>0</v>
      </c>
      <c r="O180" s="61">
        <v>0</v>
      </c>
      <c r="P180" s="55">
        <f t="shared" si="16"/>
        <v>8226</v>
      </c>
      <c r="Q180" s="58">
        <f t="shared" si="18"/>
        <v>239.28</v>
      </c>
      <c r="R180" s="81">
        <f>(D180+E180+F180+G180+H180+I180+J180+K180+N180)*13%</f>
        <v>1036.8800000000001</v>
      </c>
      <c r="S180" s="58">
        <v>0</v>
      </c>
      <c r="T180" s="55">
        <v>0</v>
      </c>
      <c r="U180" s="5">
        <f t="shared" si="14"/>
        <v>1276.1600000000001</v>
      </c>
      <c r="V180" s="5">
        <f t="shared" si="15"/>
        <v>6949.84</v>
      </c>
      <c r="W180" s="24">
        <v>0</v>
      </c>
      <c r="X180" s="128"/>
      <c r="Y180" s="128"/>
      <c r="Z180" s="128"/>
    </row>
    <row r="181" spans="1:26" ht="33.950000000000003" customHeight="1" x14ac:dyDescent="0.2">
      <c r="A181" s="130">
        <v>172</v>
      </c>
      <c r="B181" s="58" t="s">
        <v>605</v>
      </c>
      <c r="C181" s="58" t="s">
        <v>980</v>
      </c>
      <c r="D181" s="63">
        <v>1159</v>
      </c>
      <c r="E181" s="61">
        <v>550</v>
      </c>
      <c r="F181" s="61">
        <v>0</v>
      </c>
      <c r="G181" s="61">
        <v>1000</v>
      </c>
      <c r="H181" s="61">
        <v>0</v>
      </c>
      <c r="I181" s="61">
        <v>0</v>
      </c>
      <c r="J181" s="61">
        <v>0</v>
      </c>
      <c r="K181" s="61">
        <v>0</v>
      </c>
      <c r="L181" s="61">
        <v>0</v>
      </c>
      <c r="M181" s="61">
        <v>250</v>
      </c>
      <c r="N181" s="61">
        <v>0</v>
      </c>
      <c r="O181" s="61">
        <v>0</v>
      </c>
      <c r="P181" s="55">
        <f t="shared" si="16"/>
        <v>2959</v>
      </c>
      <c r="Q181" s="58">
        <f t="shared" si="18"/>
        <v>81.27</v>
      </c>
      <c r="R181" s="58">
        <f>(D181+E181+F181+G181+H181+I181+J181+K181+N181)*11%</f>
        <v>297.99</v>
      </c>
      <c r="S181" s="58">
        <v>0</v>
      </c>
      <c r="T181" s="55">
        <v>0</v>
      </c>
      <c r="U181" s="5">
        <f t="shared" si="14"/>
        <v>379.26</v>
      </c>
      <c r="V181" s="5">
        <f t="shared" si="15"/>
        <v>2579.7399999999998</v>
      </c>
      <c r="W181" s="24">
        <v>0</v>
      </c>
      <c r="X181" s="128"/>
      <c r="Y181" s="128"/>
      <c r="Z181" s="128"/>
    </row>
    <row r="182" spans="1:26" ht="33.950000000000003" customHeight="1" x14ac:dyDescent="0.2">
      <c r="A182" s="130">
        <v>173</v>
      </c>
      <c r="B182" s="58" t="s">
        <v>606</v>
      </c>
      <c r="C182" s="62" t="s">
        <v>997</v>
      </c>
      <c r="D182" s="63">
        <v>6759</v>
      </c>
      <c r="E182" s="61">
        <v>1800</v>
      </c>
      <c r="F182" s="61">
        <v>0</v>
      </c>
      <c r="G182" s="61">
        <v>4000</v>
      </c>
      <c r="H182" s="61">
        <v>0</v>
      </c>
      <c r="I182" s="61">
        <v>0</v>
      </c>
      <c r="J182" s="61">
        <v>375</v>
      </c>
      <c r="K182" s="61">
        <v>0</v>
      </c>
      <c r="L182" s="61">
        <v>0</v>
      </c>
      <c r="M182" s="61">
        <v>250</v>
      </c>
      <c r="N182" s="61">
        <v>0</v>
      </c>
      <c r="O182" s="61">
        <v>0</v>
      </c>
      <c r="P182" s="55">
        <f t="shared" si="16"/>
        <v>13184</v>
      </c>
      <c r="Q182" s="58">
        <f t="shared" si="18"/>
        <v>388.02</v>
      </c>
      <c r="R182" s="58">
        <f>(D182+E182+F182+G182+H182+I182+J182+K182+N182)*15%</f>
        <v>1940.1</v>
      </c>
      <c r="S182" s="58">
        <v>343.63</v>
      </c>
      <c r="T182" s="55">
        <v>0</v>
      </c>
      <c r="U182" s="5">
        <f t="shared" si="14"/>
        <v>2328.12</v>
      </c>
      <c r="V182" s="5">
        <f t="shared" si="15"/>
        <v>10855.88</v>
      </c>
      <c r="W182" s="24">
        <v>0</v>
      </c>
      <c r="X182" s="128"/>
      <c r="Y182" s="128"/>
      <c r="Z182" s="128"/>
    </row>
    <row r="183" spans="1:26" ht="33.950000000000003" customHeight="1" x14ac:dyDescent="0.2">
      <c r="A183" s="130">
        <v>174</v>
      </c>
      <c r="B183" s="58" t="s">
        <v>607</v>
      </c>
      <c r="C183" s="62" t="s">
        <v>977</v>
      </c>
      <c r="D183" s="63">
        <v>1350</v>
      </c>
      <c r="E183" s="61">
        <f>2000</f>
        <v>2000</v>
      </c>
      <c r="F183" s="61">
        <v>0</v>
      </c>
      <c r="G183" s="61">
        <v>0</v>
      </c>
      <c r="H183" s="61">
        <v>1600</v>
      </c>
      <c r="I183" s="61">
        <f>2900</f>
        <v>2900</v>
      </c>
      <c r="J183" s="61">
        <v>0</v>
      </c>
      <c r="K183" s="61">
        <v>50</v>
      </c>
      <c r="L183" s="61">
        <v>0</v>
      </c>
      <c r="M183" s="61">
        <v>250</v>
      </c>
      <c r="N183" s="61">
        <v>0</v>
      </c>
      <c r="O183" s="61">
        <v>0</v>
      </c>
      <c r="P183" s="55">
        <f t="shared" si="16"/>
        <v>8150</v>
      </c>
      <c r="Q183" s="58">
        <f t="shared" si="18"/>
        <v>237</v>
      </c>
      <c r="R183" s="58">
        <f>(D183+E183+F183+G183+H183+I183+J183+K183+N183)*13%</f>
        <v>1027</v>
      </c>
      <c r="S183" s="58">
        <v>145.13</v>
      </c>
      <c r="T183" s="55">
        <v>0</v>
      </c>
      <c r="U183" s="5">
        <f t="shared" si="14"/>
        <v>1264</v>
      </c>
      <c r="V183" s="5">
        <f t="shared" si="15"/>
        <v>6886</v>
      </c>
      <c r="W183" s="24">
        <v>0</v>
      </c>
      <c r="X183" s="128"/>
      <c r="Y183" s="128"/>
      <c r="Z183" s="128"/>
    </row>
    <row r="184" spans="1:26" ht="33.950000000000003" customHeight="1" x14ac:dyDescent="0.2">
      <c r="A184" s="130">
        <v>175</v>
      </c>
      <c r="B184" s="74" t="s">
        <v>92</v>
      </c>
      <c r="C184" s="75" t="s">
        <v>158</v>
      </c>
      <c r="D184" s="76">
        <v>5835</v>
      </c>
      <c r="E184" s="61">
        <v>3000</v>
      </c>
      <c r="F184" s="61">
        <v>0</v>
      </c>
      <c r="G184" s="61">
        <v>3000</v>
      </c>
      <c r="H184" s="61">
        <v>0</v>
      </c>
      <c r="I184" s="61">
        <v>0</v>
      </c>
      <c r="J184" s="61">
        <v>375</v>
      </c>
      <c r="K184" s="61">
        <v>0</v>
      </c>
      <c r="L184" s="61">
        <v>0</v>
      </c>
      <c r="M184" s="61">
        <v>250</v>
      </c>
      <c r="N184" s="61">
        <v>0</v>
      </c>
      <c r="O184" s="61">
        <v>0</v>
      </c>
      <c r="P184" s="55">
        <f t="shared" si="16"/>
        <v>12460</v>
      </c>
      <c r="Q184" s="58">
        <f t="shared" si="18"/>
        <v>366.3</v>
      </c>
      <c r="R184" s="58">
        <f>(D184+E184+F184+G184+H184+I184+J184+K184+N184)*15%</f>
        <v>1831.5</v>
      </c>
      <c r="S184" s="21">
        <v>313.94</v>
      </c>
      <c r="T184" s="55">
        <v>164.1</v>
      </c>
      <c r="U184" s="5">
        <f t="shared" si="14"/>
        <v>2361.9</v>
      </c>
      <c r="V184" s="5">
        <f t="shared" si="15"/>
        <v>10098.1</v>
      </c>
      <c r="W184" s="24">
        <v>0</v>
      </c>
      <c r="X184" s="128"/>
      <c r="Y184" s="128"/>
      <c r="Z184" s="128"/>
    </row>
    <row r="185" spans="1:26" ht="33.950000000000003" customHeight="1" x14ac:dyDescent="0.2">
      <c r="A185" s="130">
        <v>176</v>
      </c>
      <c r="B185" s="65" t="s">
        <v>360</v>
      </c>
      <c r="C185" s="65" t="s">
        <v>984</v>
      </c>
      <c r="D185" s="76">
        <v>10261</v>
      </c>
      <c r="E185" s="82">
        <v>4000</v>
      </c>
      <c r="F185" s="61"/>
      <c r="G185" s="76">
        <v>5000</v>
      </c>
      <c r="H185" s="61">
        <v>0</v>
      </c>
      <c r="I185" s="61">
        <v>0</v>
      </c>
      <c r="J185" s="58">
        <v>375</v>
      </c>
      <c r="K185" s="61">
        <v>0</v>
      </c>
      <c r="L185" s="61">
        <v>0</v>
      </c>
      <c r="M185" s="83">
        <v>250</v>
      </c>
      <c r="N185" s="61">
        <v>0</v>
      </c>
      <c r="O185" s="61">
        <v>0</v>
      </c>
      <c r="P185" s="55">
        <f t="shared" si="16"/>
        <v>19886</v>
      </c>
      <c r="Q185" s="58">
        <f>(D185+E185+F185+G185+H185+I185+J185+K185+N185)*3%</f>
        <v>589.08000000000004</v>
      </c>
      <c r="R185" s="58">
        <f>(D185+E185+F185+G185+H185+I185+J185+K185+N185)*15%</f>
        <v>2945.4</v>
      </c>
      <c r="S185" s="21">
        <v>618.41</v>
      </c>
      <c r="T185" s="55">
        <v>263.91000000000003</v>
      </c>
      <c r="U185" s="58">
        <f>(Q185+R185+T185)</f>
        <v>3798.39</v>
      </c>
      <c r="V185" s="58">
        <f t="shared" si="15"/>
        <v>16087.61</v>
      </c>
      <c r="W185" s="24">
        <v>0</v>
      </c>
      <c r="X185" s="128"/>
      <c r="Y185" s="128"/>
      <c r="Z185" s="128"/>
    </row>
    <row r="186" spans="1:26" ht="33.950000000000003" customHeight="1" x14ac:dyDescent="0.2">
      <c r="A186" s="130">
        <v>177</v>
      </c>
      <c r="B186" s="58" t="s">
        <v>608</v>
      </c>
      <c r="C186" s="62" t="s">
        <v>442</v>
      </c>
      <c r="D186" s="63">
        <v>1350</v>
      </c>
      <c r="E186" s="61">
        <v>2000</v>
      </c>
      <c r="F186" s="61">
        <v>0</v>
      </c>
      <c r="G186" s="61">
        <v>0</v>
      </c>
      <c r="H186" s="61">
        <v>1600</v>
      </c>
      <c r="I186" s="61">
        <v>2900</v>
      </c>
      <c r="J186" s="61">
        <v>0</v>
      </c>
      <c r="K186" s="61">
        <v>50</v>
      </c>
      <c r="L186" s="61">
        <v>0</v>
      </c>
      <c r="M186" s="61">
        <v>250</v>
      </c>
      <c r="N186" s="61">
        <v>0</v>
      </c>
      <c r="O186" s="61">
        <v>0</v>
      </c>
      <c r="P186" s="55">
        <f t="shared" si="16"/>
        <v>8150</v>
      </c>
      <c r="Q186" s="58">
        <f t="shared" si="18"/>
        <v>237</v>
      </c>
      <c r="R186" s="58">
        <f>(D186+E186+F186+G186+H186+I186+J186+K186+N186)*13%</f>
        <v>1027</v>
      </c>
      <c r="S186" s="58">
        <v>145.13</v>
      </c>
      <c r="T186" s="55">
        <v>0</v>
      </c>
      <c r="U186" s="5">
        <f t="shared" si="14"/>
        <v>1264</v>
      </c>
      <c r="V186" s="5">
        <f t="shared" si="15"/>
        <v>6886</v>
      </c>
      <c r="W186" s="24">
        <f>1050</f>
        <v>1050</v>
      </c>
      <c r="X186" s="128"/>
      <c r="Y186" s="128"/>
      <c r="Z186" s="128"/>
    </row>
    <row r="187" spans="1:26" ht="33.950000000000003" customHeight="1" x14ac:dyDescent="0.2">
      <c r="A187" s="130">
        <v>178</v>
      </c>
      <c r="B187" s="58" t="s">
        <v>609</v>
      </c>
      <c r="C187" s="62" t="s">
        <v>442</v>
      </c>
      <c r="D187" s="63">
        <v>1350</v>
      </c>
      <c r="E187" s="61">
        <v>2000</v>
      </c>
      <c r="F187" s="61">
        <v>0</v>
      </c>
      <c r="G187" s="61">
        <v>0</v>
      </c>
      <c r="H187" s="61">
        <v>1600</v>
      </c>
      <c r="I187" s="61">
        <v>2900</v>
      </c>
      <c r="J187" s="61">
        <v>0</v>
      </c>
      <c r="K187" s="61">
        <v>75</v>
      </c>
      <c r="L187" s="61">
        <v>0</v>
      </c>
      <c r="M187" s="61">
        <v>250</v>
      </c>
      <c r="N187" s="61">
        <v>0</v>
      </c>
      <c r="O187" s="61">
        <v>0</v>
      </c>
      <c r="P187" s="55">
        <f t="shared" si="16"/>
        <v>8175</v>
      </c>
      <c r="Q187" s="58">
        <f t="shared" si="18"/>
        <v>237.75</v>
      </c>
      <c r="R187" s="58">
        <f>(D187+E187+F187+G187+H187+I187+J187+K187+N187)*13%</f>
        <v>1030.25</v>
      </c>
      <c r="S187" s="58">
        <v>146.18</v>
      </c>
      <c r="T187" s="55">
        <v>0</v>
      </c>
      <c r="U187" s="5">
        <f t="shared" si="14"/>
        <v>1268</v>
      </c>
      <c r="V187" s="5">
        <f t="shared" si="15"/>
        <v>6907</v>
      </c>
      <c r="W187" s="24">
        <f>780</f>
        <v>780</v>
      </c>
      <c r="X187" s="128"/>
      <c r="Y187" s="128"/>
      <c r="Z187" s="128"/>
    </row>
    <row r="188" spans="1:26" ht="33.950000000000003" customHeight="1" x14ac:dyDescent="0.2">
      <c r="A188" s="130">
        <v>179</v>
      </c>
      <c r="B188" s="58" t="s">
        <v>610</v>
      </c>
      <c r="C188" s="58" t="s">
        <v>442</v>
      </c>
      <c r="D188" s="63">
        <v>1350</v>
      </c>
      <c r="E188" s="61">
        <v>2000</v>
      </c>
      <c r="F188" s="61">
        <v>0</v>
      </c>
      <c r="G188" s="61">
        <v>0</v>
      </c>
      <c r="H188" s="61">
        <v>0</v>
      </c>
      <c r="I188" s="61">
        <v>4500</v>
      </c>
      <c r="J188" s="61">
        <v>0</v>
      </c>
      <c r="K188" s="61">
        <v>0</v>
      </c>
      <c r="L188" s="61">
        <v>0</v>
      </c>
      <c r="M188" s="61">
        <v>250</v>
      </c>
      <c r="N188" s="61">
        <v>0</v>
      </c>
      <c r="O188" s="61">
        <v>0</v>
      </c>
      <c r="P188" s="55">
        <f t="shared" si="16"/>
        <v>8100</v>
      </c>
      <c r="Q188" s="58">
        <f t="shared" si="18"/>
        <v>235.5</v>
      </c>
      <c r="R188" s="58">
        <f>(D188+E188+F188+G188+H188+I188+J188+K188+N188)*13%</f>
        <v>1020.5</v>
      </c>
      <c r="S188" s="58">
        <v>143.03</v>
      </c>
      <c r="T188" s="55">
        <v>0</v>
      </c>
      <c r="U188" s="5">
        <f t="shared" si="14"/>
        <v>1256</v>
      </c>
      <c r="V188" s="5">
        <f t="shared" si="15"/>
        <v>6844</v>
      </c>
      <c r="W188" s="24">
        <v>0</v>
      </c>
      <c r="X188" s="128"/>
      <c r="Y188" s="128"/>
      <c r="Z188" s="128"/>
    </row>
    <row r="189" spans="1:26" ht="33.950000000000003" customHeight="1" x14ac:dyDescent="0.2">
      <c r="A189" s="130">
        <v>180</v>
      </c>
      <c r="B189" s="58" t="s">
        <v>611</v>
      </c>
      <c r="C189" s="58" t="s">
        <v>612</v>
      </c>
      <c r="D189" s="63">
        <v>1350</v>
      </c>
      <c r="E189" s="61">
        <v>2000</v>
      </c>
      <c r="F189" s="61">
        <v>0</v>
      </c>
      <c r="G189" s="61">
        <v>0</v>
      </c>
      <c r="H189" s="61">
        <v>0</v>
      </c>
      <c r="I189" s="61">
        <v>4500</v>
      </c>
      <c r="J189" s="61">
        <v>0</v>
      </c>
      <c r="K189" s="61">
        <v>0</v>
      </c>
      <c r="L189" s="61">
        <v>0</v>
      </c>
      <c r="M189" s="61">
        <v>250</v>
      </c>
      <c r="N189" s="61">
        <v>0</v>
      </c>
      <c r="O189" s="61">
        <f>1400</f>
        <v>1400</v>
      </c>
      <c r="P189" s="55">
        <f t="shared" si="16"/>
        <v>8100</v>
      </c>
      <c r="Q189" s="58">
        <f>(D189+E189+F189+G189+H189+I189+J189+K189+N189)*3%</f>
        <v>235.5</v>
      </c>
      <c r="R189" s="58">
        <f>(D189+E189+F189+G189+H189+I189+J189+K189+N189)*13%</f>
        <v>1020.5</v>
      </c>
      <c r="S189" s="58">
        <v>143.03</v>
      </c>
      <c r="T189" s="55">
        <v>0</v>
      </c>
      <c r="U189" s="5">
        <f t="shared" si="14"/>
        <v>1256</v>
      </c>
      <c r="V189" s="5">
        <f t="shared" si="15"/>
        <v>6844</v>
      </c>
      <c r="W189" s="24">
        <v>0</v>
      </c>
      <c r="X189" s="128"/>
      <c r="Y189" s="128"/>
      <c r="Z189" s="128"/>
    </row>
    <row r="190" spans="1:26" ht="33.950000000000003" customHeight="1" x14ac:dyDescent="0.2">
      <c r="A190" s="130">
        <v>181</v>
      </c>
      <c r="B190" s="58" t="s">
        <v>613</v>
      </c>
      <c r="C190" s="58" t="s">
        <v>992</v>
      </c>
      <c r="D190" s="63">
        <v>1105</v>
      </c>
      <c r="E190" s="61">
        <v>400</v>
      </c>
      <c r="F190" s="61">
        <v>0</v>
      </c>
      <c r="G190" s="61">
        <v>1000</v>
      </c>
      <c r="H190" s="61">
        <v>0</v>
      </c>
      <c r="I190" s="61">
        <v>0</v>
      </c>
      <c r="J190" s="61">
        <v>0</v>
      </c>
      <c r="K190" s="61">
        <v>35</v>
      </c>
      <c r="L190" s="61">
        <v>200</v>
      </c>
      <c r="M190" s="61">
        <v>250</v>
      </c>
      <c r="N190" s="61">
        <v>0</v>
      </c>
      <c r="O190" s="61">
        <v>0</v>
      </c>
      <c r="P190" s="55">
        <f t="shared" si="16"/>
        <v>2990</v>
      </c>
      <c r="Q190" s="58">
        <f>(D190+E190+F190+G190+H190+I190+J190+K190+N190+L190)*3%</f>
        <v>82.2</v>
      </c>
      <c r="R190" s="58">
        <f>(D190+E190+F190+G190+H190+I190+J190+K190+N190+L190)*11%</f>
        <v>301.39999999999998</v>
      </c>
      <c r="S190" s="58">
        <v>0</v>
      </c>
      <c r="T190" s="55">
        <v>0</v>
      </c>
      <c r="U190" s="5">
        <f t="shared" si="14"/>
        <v>383.6</v>
      </c>
      <c r="V190" s="5">
        <f t="shared" si="15"/>
        <v>2606.4</v>
      </c>
      <c r="W190" s="24">
        <v>0</v>
      </c>
      <c r="X190" s="128"/>
      <c r="Y190" s="128"/>
      <c r="Z190" s="128"/>
    </row>
    <row r="191" spans="1:26" ht="33.950000000000003" customHeight="1" x14ac:dyDescent="0.2">
      <c r="A191" s="130">
        <v>182</v>
      </c>
      <c r="B191" s="58" t="s">
        <v>614</v>
      </c>
      <c r="C191" s="58" t="s">
        <v>730</v>
      </c>
      <c r="D191" s="63">
        <v>1381</v>
      </c>
      <c r="E191" s="61">
        <v>650</v>
      </c>
      <c r="F191" s="61">
        <v>0</v>
      </c>
      <c r="G191" s="61">
        <v>1000</v>
      </c>
      <c r="H191" s="61">
        <v>0</v>
      </c>
      <c r="I191" s="61">
        <v>0</v>
      </c>
      <c r="J191" s="61">
        <v>0</v>
      </c>
      <c r="K191" s="61">
        <v>0</v>
      </c>
      <c r="L191" s="61">
        <v>0</v>
      </c>
      <c r="M191" s="61">
        <v>250</v>
      </c>
      <c r="N191" s="61">
        <v>0</v>
      </c>
      <c r="O191" s="61">
        <v>0</v>
      </c>
      <c r="P191" s="55">
        <f t="shared" si="16"/>
        <v>3281</v>
      </c>
      <c r="Q191" s="58">
        <f>(D191+E191+F191+G191+H191+I191+J191+K191+N191)*3%</f>
        <v>90.93</v>
      </c>
      <c r="R191" s="58">
        <f>(D191+E191+F191+G191+H191+I191+J191+K191+N191)*11%</f>
        <v>333.41</v>
      </c>
      <c r="S191" s="58">
        <v>0</v>
      </c>
      <c r="T191" s="55">
        <v>0</v>
      </c>
      <c r="U191" s="5">
        <f t="shared" si="14"/>
        <v>424.34</v>
      </c>
      <c r="V191" s="5">
        <f t="shared" si="15"/>
        <v>2856.66</v>
      </c>
      <c r="W191" s="24">
        <v>0</v>
      </c>
      <c r="X191" s="128"/>
      <c r="Y191" s="128"/>
      <c r="Z191" s="128"/>
    </row>
    <row r="192" spans="1:26" ht="53.25" customHeight="1" x14ac:dyDescent="0.2">
      <c r="A192" s="130">
        <v>183</v>
      </c>
      <c r="B192" s="58" t="s">
        <v>615</v>
      </c>
      <c r="C192" s="58" t="s">
        <v>965</v>
      </c>
      <c r="D192" s="63">
        <v>1792</v>
      </c>
      <c r="E192" s="61">
        <v>2500</v>
      </c>
      <c r="F192" s="61">
        <v>0</v>
      </c>
      <c r="G192" s="61">
        <v>0</v>
      </c>
      <c r="H192" s="61">
        <v>2500</v>
      </c>
      <c r="I192" s="61">
        <v>3000</v>
      </c>
      <c r="J192" s="61">
        <v>0</v>
      </c>
      <c r="K192" s="61">
        <v>50</v>
      </c>
      <c r="L192" s="61">
        <v>0</v>
      </c>
      <c r="M192" s="61">
        <v>250</v>
      </c>
      <c r="N192" s="61">
        <v>0</v>
      </c>
      <c r="O192" s="61">
        <v>0</v>
      </c>
      <c r="P192" s="55">
        <f t="shared" si="16"/>
        <v>10092</v>
      </c>
      <c r="Q192" s="58">
        <f>(D192+E192+F192+G192+H192+I192+J192+K192+N192)*3%</f>
        <v>295.26</v>
      </c>
      <c r="R192" s="58">
        <f>(D192+E192+F192+G192+H192+I192+J192+K192+N192)*14%</f>
        <v>1377.88</v>
      </c>
      <c r="S192" s="58">
        <v>221.78</v>
      </c>
      <c r="T192" s="55">
        <v>132.28</v>
      </c>
      <c r="U192" s="5">
        <f t="shared" ref="U192:U247" si="19">(Q192+R192+T192)</f>
        <v>1805.42</v>
      </c>
      <c r="V192" s="5">
        <f t="shared" si="15"/>
        <v>8286.58</v>
      </c>
      <c r="W192" s="24">
        <v>0</v>
      </c>
      <c r="X192" s="128"/>
      <c r="Y192" s="128"/>
      <c r="Z192" s="128"/>
    </row>
    <row r="193" spans="1:26" ht="33.950000000000003" customHeight="1" x14ac:dyDescent="0.2">
      <c r="A193" s="130">
        <v>184</v>
      </c>
      <c r="B193" s="58" t="s">
        <v>616</v>
      </c>
      <c r="C193" s="58" t="s">
        <v>967</v>
      </c>
      <c r="D193" s="63">
        <v>1476</v>
      </c>
      <c r="E193" s="61">
        <v>2000</v>
      </c>
      <c r="F193" s="61">
        <v>0</v>
      </c>
      <c r="G193" s="61">
        <v>0</v>
      </c>
      <c r="H193" s="61">
        <v>0</v>
      </c>
      <c r="I193" s="61">
        <v>4500</v>
      </c>
      <c r="J193" s="61">
        <v>0</v>
      </c>
      <c r="K193" s="61">
        <v>0</v>
      </c>
      <c r="L193" s="61">
        <v>0</v>
      </c>
      <c r="M193" s="61">
        <v>250</v>
      </c>
      <c r="N193" s="61">
        <v>0</v>
      </c>
      <c r="O193" s="61">
        <v>0</v>
      </c>
      <c r="P193" s="55">
        <f t="shared" si="16"/>
        <v>8226</v>
      </c>
      <c r="Q193" s="58">
        <f>(D193+E193+F193+G193+H193+I193+J193+K193+N193)*3%</f>
        <v>239.28</v>
      </c>
      <c r="R193" s="58">
        <f>(D193+E193+F193+G193+H193+I193+J193+K193+N193)*13%</f>
        <v>1036.8800000000001</v>
      </c>
      <c r="S193" s="58">
        <v>148.33000000000001</v>
      </c>
      <c r="T193" s="55">
        <v>0</v>
      </c>
      <c r="U193" s="5">
        <f t="shared" si="19"/>
        <v>1276.1600000000001</v>
      </c>
      <c r="V193" s="5">
        <f t="shared" si="15"/>
        <v>6949.84</v>
      </c>
      <c r="W193" s="24">
        <v>0</v>
      </c>
      <c r="X193" s="128"/>
      <c r="Y193" s="128"/>
      <c r="Z193" s="128"/>
    </row>
    <row r="194" spans="1:26" ht="33.950000000000003" customHeight="1" x14ac:dyDescent="0.2">
      <c r="A194" s="130">
        <v>185</v>
      </c>
      <c r="B194" s="58" t="s">
        <v>617</v>
      </c>
      <c r="C194" s="58" t="s">
        <v>998</v>
      </c>
      <c r="D194" s="63">
        <v>2425</v>
      </c>
      <c r="E194" s="61">
        <v>0</v>
      </c>
      <c r="F194" s="61">
        <v>1818.75</v>
      </c>
      <c r="G194" s="61">
        <v>0</v>
      </c>
      <c r="H194" s="61">
        <v>0</v>
      </c>
      <c r="I194" s="61">
        <v>0</v>
      </c>
      <c r="J194" s="61">
        <v>0</v>
      </c>
      <c r="K194" s="61">
        <v>0</v>
      </c>
      <c r="L194" s="61">
        <v>0</v>
      </c>
      <c r="M194" s="61">
        <v>0</v>
      </c>
      <c r="N194" s="61">
        <v>0</v>
      </c>
      <c r="O194" s="61">
        <v>0</v>
      </c>
      <c r="P194" s="55">
        <f t="shared" si="16"/>
        <v>4243.75</v>
      </c>
      <c r="Q194" s="58">
        <f>(D194+E194+F194+G194+H194+I194+J194+K194+N194)*3%</f>
        <v>127.31</v>
      </c>
      <c r="R194" s="58">
        <f>(D194+E194+F194+G194+H194+I194+J194+K194+N194)*13%</f>
        <v>551.69000000000005</v>
      </c>
      <c r="S194" s="58">
        <v>0</v>
      </c>
      <c r="T194" s="55">
        <v>0</v>
      </c>
      <c r="U194" s="5">
        <f t="shared" si="19"/>
        <v>679</v>
      </c>
      <c r="V194" s="5">
        <f t="shared" si="15"/>
        <v>3564.75</v>
      </c>
      <c r="W194" s="24">
        <v>0</v>
      </c>
      <c r="X194" s="128"/>
      <c r="Y194" s="128"/>
      <c r="Z194" s="128"/>
    </row>
    <row r="195" spans="1:26" ht="33.950000000000003" customHeight="1" x14ac:dyDescent="0.2">
      <c r="A195" s="130">
        <v>186</v>
      </c>
      <c r="B195" s="58" t="s">
        <v>618</v>
      </c>
      <c r="C195" s="58" t="s">
        <v>980</v>
      </c>
      <c r="D195" s="63">
        <v>1159</v>
      </c>
      <c r="E195" s="61">
        <v>550</v>
      </c>
      <c r="F195" s="61">
        <v>0</v>
      </c>
      <c r="G195" s="61">
        <v>1000</v>
      </c>
      <c r="H195" s="61">
        <v>0</v>
      </c>
      <c r="I195" s="61">
        <v>0</v>
      </c>
      <c r="J195" s="61">
        <v>0</v>
      </c>
      <c r="K195" s="61">
        <v>75</v>
      </c>
      <c r="L195" s="61">
        <v>200</v>
      </c>
      <c r="M195" s="61">
        <v>250</v>
      </c>
      <c r="N195" s="61">
        <v>0</v>
      </c>
      <c r="O195" s="61">
        <v>0</v>
      </c>
      <c r="P195" s="55">
        <f t="shared" si="16"/>
        <v>3234</v>
      </c>
      <c r="Q195" s="58">
        <f>(D195+E195+F195+G195+H195+I195+J195+K195+N195+L195)*3%</f>
        <v>89.52</v>
      </c>
      <c r="R195" s="58">
        <f>(D195+E195+F195+G195+H195+I195+J195+K195+N195+L195)*11%</f>
        <v>328.24</v>
      </c>
      <c r="S195" s="58">
        <v>0</v>
      </c>
      <c r="T195" s="55">
        <v>0</v>
      </c>
      <c r="U195" s="5">
        <f t="shared" si="19"/>
        <v>417.76</v>
      </c>
      <c r="V195" s="5">
        <f t="shared" si="15"/>
        <v>2816.24</v>
      </c>
      <c r="W195" s="24">
        <v>0</v>
      </c>
      <c r="X195" s="128"/>
      <c r="Y195" s="128"/>
      <c r="Z195" s="128"/>
    </row>
    <row r="196" spans="1:26" ht="33.950000000000003" customHeight="1" x14ac:dyDescent="0.2">
      <c r="A196" s="130">
        <v>187</v>
      </c>
      <c r="B196" s="58" t="s">
        <v>619</v>
      </c>
      <c r="C196" s="58" t="s">
        <v>996</v>
      </c>
      <c r="D196" s="63">
        <v>1246</v>
      </c>
      <c r="E196" s="61">
        <v>500</v>
      </c>
      <c r="F196" s="61">
        <v>0</v>
      </c>
      <c r="G196" s="61">
        <v>1000</v>
      </c>
      <c r="H196" s="61">
        <v>0</v>
      </c>
      <c r="I196" s="61">
        <v>0</v>
      </c>
      <c r="J196" s="61">
        <v>0</v>
      </c>
      <c r="K196" s="61">
        <v>0</v>
      </c>
      <c r="L196" s="61">
        <v>0</v>
      </c>
      <c r="M196" s="61">
        <v>250</v>
      </c>
      <c r="N196" s="61">
        <v>0</v>
      </c>
      <c r="O196" s="61">
        <v>0</v>
      </c>
      <c r="P196" s="55">
        <f t="shared" si="16"/>
        <v>2996</v>
      </c>
      <c r="Q196" s="58">
        <f t="shared" ref="Q196:Q204" si="20">(D196+E196+F196+G196+H196+I196+J196+K196+N196)*3%</f>
        <v>82.38</v>
      </c>
      <c r="R196" s="58">
        <f>(D196+E196+F196+G196+H196+I196+J196+K196+N196)*11%</f>
        <v>302.06</v>
      </c>
      <c r="S196" s="58">
        <v>0</v>
      </c>
      <c r="T196" s="55">
        <v>0</v>
      </c>
      <c r="U196" s="5">
        <f t="shared" si="19"/>
        <v>384.44</v>
      </c>
      <c r="V196" s="5">
        <f t="shared" si="15"/>
        <v>2611.56</v>
      </c>
      <c r="W196" s="24">
        <v>0</v>
      </c>
      <c r="X196" s="128"/>
      <c r="Y196" s="128"/>
      <c r="Z196" s="128"/>
    </row>
    <row r="197" spans="1:26" ht="33.950000000000003" customHeight="1" x14ac:dyDescent="0.2">
      <c r="A197" s="130">
        <v>188</v>
      </c>
      <c r="B197" s="58" t="s">
        <v>620</v>
      </c>
      <c r="C197" s="58" t="s">
        <v>970</v>
      </c>
      <c r="D197" s="63">
        <v>1634</v>
      </c>
      <c r="E197" s="61">
        <v>2400</v>
      </c>
      <c r="F197" s="61">
        <v>0</v>
      </c>
      <c r="G197" s="61">
        <v>0</v>
      </c>
      <c r="H197" s="61">
        <v>3000</v>
      </c>
      <c r="I197" s="61">
        <v>2400</v>
      </c>
      <c r="J197" s="61">
        <v>0</v>
      </c>
      <c r="K197" s="61">
        <v>75</v>
      </c>
      <c r="L197" s="61">
        <v>0</v>
      </c>
      <c r="M197" s="61">
        <v>250</v>
      </c>
      <c r="N197" s="61">
        <v>0</v>
      </c>
      <c r="O197" s="61">
        <v>0</v>
      </c>
      <c r="P197" s="55">
        <f t="shared" si="16"/>
        <v>9759</v>
      </c>
      <c r="Q197" s="58">
        <f t="shared" si="20"/>
        <v>285.27</v>
      </c>
      <c r="R197" s="58">
        <f>(D197+E197+F197+G197+H197+I197+J197+K197+N197)*14%</f>
        <v>1331.26</v>
      </c>
      <c r="S197" s="58">
        <v>207.96</v>
      </c>
      <c r="T197" s="55">
        <v>0</v>
      </c>
      <c r="U197" s="5">
        <f t="shared" si="19"/>
        <v>1616.53</v>
      </c>
      <c r="V197" s="5">
        <f t="shared" si="15"/>
        <v>8142.47</v>
      </c>
      <c r="W197" s="24">
        <v>0</v>
      </c>
      <c r="X197" s="128"/>
      <c r="Y197" s="128"/>
      <c r="Z197" s="128"/>
    </row>
    <row r="198" spans="1:26" ht="33.950000000000003" customHeight="1" x14ac:dyDescent="0.2">
      <c r="A198" s="130">
        <v>189</v>
      </c>
      <c r="B198" s="58" t="s">
        <v>621</v>
      </c>
      <c r="C198" s="58" t="s">
        <v>504</v>
      </c>
      <c r="D198" s="63">
        <v>2425</v>
      </c>
      <c r="E198" s="61">
        <v>0</v>
      </c>
      <c r="F198" s="61">
        <v>3031.25</v>
      </c>
      <c r="G198" s="61">
        <v>0</v>
      </c>
      <c r="H198" s="61">
        <v>0</v>
      </c>
      <c r="I198" s="61">
        <v>0</v>
      </c>
      <c r="J198" s="61">
        <v>0</v>
      </c>
      <c r="K198" s="61">
        <v>0</v>
      </c>
      <c r="L198" s="61">
        <v>0</v>
      </c>
      <c r="M198" s="61">
        <v>0</v>
      </c>
      <c r="N198" s="61">
        <v>0</v>
      </c>
      <c r="O198" s="61">
        <v>0</v>
      </c>
      <c r="P198" s="55">
        <f t="shared" si="16"/>
        <v>5456.25</v>
      </c>
      <c r="Q198" s="58">
        <f t="shared" si="20"/>
        <v>163.69</v>
      </c>
      <c r="R198" s="58">
        <f>(D198+E198+F198+G198+H198+I198+J198+K198+N198)*12%</f>
        <v>654.75</v>
      </c>
      <c r="S198" s="58">
        <v>32.75</v>
      </c>
      <c r="T198" s="55">
        <v>0</v>
      </c>
      <c r="U198" s="5">
        <f t="shared" si="19"/>
        <v>818.44</v>
      </c>
      <c r="V198" s="5">
        <f t="shared" si="15"/>
        <v>4637.8100000000004</v>
      </c>
      <c r="W198" s="24">
        <f>256.5</f>
        <v>256.5</v>
      </c>
      <c r="X198" s="128"/>
      <c r="Y198" s="128"/>
      <c r="Z198" s="128"/>
    </row>
    <row r="199" spans="1:26" ht="33.950000000000003" customHeight="1" x14ac:dyDescent="0.2">
      <c r="A199" s="130">
        <v>190</v>
      </c>
      <c r="B199" s="58" t="s">
        <v>752</v>
      </c>
      <c r="C199" s="58" t="s">
        <v>24</v>
      </c>
      <c r="D199" s="63">
        <v>1074</v>
      </c>
      <c r="E199" s="61">
        <v>0</v>
      </c>
      <c r="F199" s="61">
        <v>0</v>
      </c>
      <c r="G199" s="61">
        <v>1000</v>
      </c>
      <c r="H199" s="61">
        <v>0</v>
      </c>
      <c r="I199" s="61">
        <v>0</v>
      </c>
      <c r="J199" s="61">
        <v>0</v>
      </c>
      <c r="K199" s="61">
        <v>0</v>
      </c>
      <c r="L199" s="61">
        <v>0</v>
      </c>
      <c r="M199" s="61">
        <v>250</v>
      </c>
      <c r="N199" s="61">
        <v>0</v>
      </c>
      <c r="O199" s="61">
        <v>0</v>
      </c>
      <c r="P199" s="55">
        <f t="shared" ref="P199:P261" si="21">SUM(D199:N199)</f>
        <v>2324</v>
      </c>
      <c r="Q199" s="58">
        <f t="shared" si="20"/>
        <v>62.22</v>
      </c>
      <c r="R199" s="58">
        <f>(D199+E199+F199+G199+H199+I199+J199+K199+N199)*11%</f>
        <v>228.14</v>
      </c>
      <c r="S199" s="58">
        <v>0</v>
      </c>
      <c r="T199" s="55">
        <v>0</v>
      </c>
      <c r="U199" s="5">
        <f t="shared" si="19"/>
        <v>290.36</v>
      </c>
      <c r="V199" s="5">
        <f t="shared" ref="V199:V261" si="22">P199-U199</f>
        <v>2033.64</v>
      </c>
      <c r="W199" s="24">
        <v>0</v>
      </c>
      <c r="X199" s="128"/>
      <c r="Y199" s="128"/>
      <c r="Z199" s="128"/>
    </row>
    <row r="200" spans="1:26" ht="33.950000000000003" customHeight="1" x14ac:dyDescent="0.2">
      <c r="A200" s="130">
        <v>191</v>
      </c>
      <c r="B200" s="58" t="s">
        <v>622</v>
      </c>
      <c r="C200" s="58" t="s">
        <v>888</v>
      </c>
      <c r="D200" s="63">
        <v>1476</v>
      </c>
      <c r="E200" s="61">
        <v>2000</v>
      </c>
      <c r="F200" s="61">
        <v>0</v>
      </c>
      <c r="G200" s="61">
        <v>1900</v>
      </c>
      <c r="H200" s="61">
        <v>0</v>
      </c>
      <c r="I200" s="61">
        <v>2600</v>
      </c>
      <c r="J200" s="61">
        <v>0</v>
      </c>
      <c r="K200" s="61">
        <v>0</v>
      </c>
      <c r="L200" s="61">
        <v>0</v>
      </c>
      <c r="M200" s="61">
        <v>250</v>
      </c>
      <c r="N200" s="61">
        <v>0</v>
      </c>
      <c r="O200" s="61">
        <v>0</v>
      </c>
      <c r="P200" s="55">
        <f t="shared" si="21"/>
        <v>8226</v>
      </c>
      <c r="Q200" s="58">
        <f t="shared" si="20"/>
        <v>239.28</v>
      </c>
      <c r="R200" s="58">
        <f>(D200+E200+F200+G200+H200+I200+J200+K200+N200)*13%</f>
        <v>1036.8800000000001</v>
      </c>
      <c r="S200" s="58">
        <v>148.33000000000001</v>
      </c>
      <c r="T200" s="55">
        <v>0</v>
      </c>
      <c r="U200" s="5">
        <f t="shared" si="19"/>
        <v>1276.1600000000001</v>
      </c>
      <c r="V200" s="5">
        <f t="shared" si="22"/>
        <v>6949.84</v>
      </c>
      <c r="W200" s="24">
        <f>1682</f>
        <v>1682</v>
      </c>
      <c r="X200" s="128"/>
      <c r="Y200" s="128"/>
      <c r="Z200" s="128"/>
    </row>
    <row r="201" spans="1:26" ht="33.950000000000003" customHeight="1" x14ac:dyDescent="0.2">
      <c r="A201" s="130">
        <v>192</v>
      </c>
      <c r="B201" s="58" t="s">
        <v>623</v>
      </c>
      <c r="C201" s="58" t="s">
        <v>442</v>
      </c>
      <c r="D201" s="63">
        <v>1350</v>
      </c>
      <c r="E201" s="61">
        <v>2000</v>
      </c>
      <c r="F201" s="61">
        <v>0</v>
      </c>
      <c r="G201" s="61">
        <v>0</v>
      </c>
      <c r="H201" s="61">
        <v>0</v>
      </c>
      <c r="I201" s="61">
        <v>4500</v>
      </c>
      <c r="J201" s="61">
        <v>0</v>
      </c>
      <c r="K201" s="61">
        <v>75</v>
      </c>
      <c r="L201" s="61">
        <v>0</v>
      </c>
      <c r="M201" s="61">
        <v>250</v>
      </c>
      <c r="N201" s="61">
        <v>0</v>
      </c>
      <c r="O201" s="61">
        <v>0</v>
      </c>
      <c r="P201" s="55">
        <f t="shared" si="21"/>
        <v>8175</v>
      </c>
      <c r="Q201" s="58">
        <f t="shared" si="20"/>
        <v>237.75</v>
      </c>
      <c r="R201" s="58">
        <f>(D201+E201+F201+G201+H201+I201+J201+K201+N201)*13%</f>
        <v>1030.25</v>
      </c>
      <c r="S201" s="58">
        <v>146.18</v>
      </c>
      <c r="T201" s="55">
        <v>0</v>
      </c>
      <c r="U201" s="5">
        <f t="shared" si="19"/>
        <v>1268</v>
      </c>
      <c r="V201" s="5">
        <f t="shared" si="22"/>
        <v>6907</v>
      </c>
      <c r="W201" s="24">
        <v>0</v>
      </c>
      <c r="X201" s="128"/>
      <c r="Y201" s="128"/>
      <c r="Z201" s="128"/>
    </row>
    <row r="202" spans="1:26" ht="33.950000000000003" customHeight="1" x14ac:dyDescent="0.2">
      <c r="A202" s="130">
        <v>193</v>
      </c>
      <c r="B202" s="58" t="s">
        <v>1080</v>
      </c>
      <c r="C202" s="58" t="s">
        <v>612</v>
      </c>
      <c r="D202" s="63">
        <v>1350</v>
      </c>
      <c r="E202" s="61">
        <v>2000</v>
      </c>
      <c r="F202" s="61">
        <v>0</v>
      </c>
      <c r="G202" s="61">
        <v>0</v>
      </c>
      <c r="H202" s="61">
        <v>1600</v>
      </c>
      <c r="I202" s="61">
        <v>2900</v>
      </c>
      <c r="J202" s="61">
        <v>0</v>
      </c>
      <c r="K202" s="61">
        <v>0</v>
      </c>
      <c r="L202" s="61">
        <v>0</v>
      </c>
      <c r="M202" s="61">
        <v>250</v>
      </c>
      <c r="N202" s="61">
        <v>0</v>
      </c>
      <c r="O202" s="61">
        <v>0</v>
      </c>
      <c r="P202" s="55">
        <f t="shared" si="21"/>
        <v>8100</v>
      </c>
      <c r="Q202" s="58">
        <f t="shared" si="20"/>
        <v>235.5</v>
      </c>
      <c r="R202" s="58">
        <f>(D202+E202+F202+G202+H202+I202+J202+K202+N202)*13%</f>
        <v>1020.5</v>
      </c>
      <c r="S202" s="58">
        <v>143.03</v>
      </c>
      <c r="T202" s="55">
        <v>0</v>
      </c>
      <c r="U202" s="5">
        <f t="shared" si="19"/>
        <v>1256</v>
      </c>
      <c r="V202" s="5">
        <f t="shared" si="22"/>
        <v>6844</v>
      </c>
      <c r="W202" s="24">
        <f>1681</f>
        <v>1681</v>
      </c>
      <c r="X202" s="128"/>
      <c r="Y202" s="128"/>
      <c r="Z202" s="128"/>
    </row>
    <row r="203" spans="1:26" ht="33.950000000000003" customHeight="1" x14ac:dyDescent="0.2">
      <c r="A203" s="130">
        <v>194</v>
      </c>
      <c r="B203" s="58" t="s">
        <v>624</v>
      </c>
      <c r="C203" s="58" t="s">
        <v>485</v>
      </c>
      <c r="D203" s="63">
        <v>1223</v>
      </c>
      <c r="E203" s="58">
        <f>2000</f>
        <v>2000</v>
      </c>
      <c r="F203" s="61">
        <v>0</v>
      </c>
      <c r="G203" s="61">
        <v>0</v>
      </c>
      <c r="H203" s="61">
        <v>1300</v>
      </c>
      <c r="I203" s="61">
        <f>3200</f>
        <v>3200</v>
      </c>
      <c r="J203" s="61">
        <v>0</v>
      </c>
      <c r="K203" s="61">
        <v>50</v>
      </c>
      <c r="L203" s="61">
        <v>0</v>
      </c>
      <c r="M203" s="61">
        <v>250</v>
      </c>
      <c r="N203" s="61">
        <v>0</v>
      </c>
      <c r="O203" s="61">
        <v>0</v>
      </c>
      <c r="P203" s="55">
        <f t="shared" si="21"/>
        <v>8023</v>
      </c>
      <c r="Q203" s="58">
        <f t="shared" si="20"/>
        <v>233.19</v>
      </c>
      <c r="R203" s="58">
        <f>(D203+E203+F203+G203+H203+I203+J203+K203+N203)*13%</f>
        <v>1010.49</v>
      </c>
      <c r="S203" s="58">
        <v>139.80000000000001</v>
      </c>
      <c r="T203" s="55">
        <v>0</v>
      </c>
      <c r="U203" s="5">
        <f t="shared" si="19"/>
        <v>1243.68</v>
      </c>
      <c r="V203" s="5">
        <f t="shared" si="22"/>
        <v>6779.32</v>
      </c>
      <c r="W203" s="24">
        <v>0</v>
      </c>
      <c r="X203" s="128"/>
      <c r="Y203" s="128"/>
      <c r="Z203" s="128"/>
    </row>
    <row r="204" spans="1:26" ht="47.25" customHeight="1" x14ac:dyDescent="0.2">
      <c r="A204" s="130">
        <v>195</v>
      </c>
      <c r="B204" s="58" t="s">
        <v>625</v>
      </c>
      <c r="C204" s="58" t="s">
        <v>957</v>
      </c>
      <c r="D204" s="63">
        <v>485</v>
      </c>
      <c r="E204" s="61">
        <v>0</v>
      </c>
      <c r="F204" s="61">
        <v>485</v>
      </c>
      <c r="G204" s="61">
        <v>0</v>
      </c>
      <c r="H204" s="61">
        <v>0</v>
      </c>
      <c r="I204" s="61">
        <v>0</v>
      </c>
      <c r="J204" s="61">
        <v>0</v>
      </c>
      <c r="K204" s="61">
        <v>0</v>
      </c>
      <c r="L204" s="61">
        <v>0</v>
      </c>
      <c r="M204" s="61">
        <v>0</v>
      </c>
      <c r="N204" s="61">
        <v>0</v>
      </c>
      <c r="O204" s="61">
        <v>0</v>
      </c>
      <c r="P204" s="55">
        <f t="shared" si="21"/>
        <v>970</v>
      </c>
      <c r="Q204" s="58">
        <f t="shared" si="20"/>
        <v>29.1</v>
      </c>
      <c r="R204" s="58">
        <f>(D204+E204+F204+G204+H204+I204+J204+K204+N204)*10%</f>
        <v>97</v>
      </c>
      <c r="S204" s="58">
        <v>0</v>
      </c>
      <c r="T204" s="55">
        <v>0</v>
      </c>
      <c r="U204" s="5">
        <f t="shared" si="19"/>
        <v>126.1</v>
      </c>
      <c r="V204" s="5">
        <f t="shared" si="22"/>
        <v>843.9</v>
      </c>
      <c r="W204" s="24">
        <v>0</v>
      </c>
      <c r="X204" s="128"/>
      <c r="Y204" s="128"/>
      <c r="Z204" s="128"/>
    </row>
    <row r="205" spans="1:26" ht="33.950000000000003" customHeight="1" x14ac:dyDescent="0.2">
      <c r="A205" s="130">
        <v>196</v>
      </c>
      <c r="B205" s="58" t="s">
        <v>626</v>
      </c>
      <c r="C205" s="58" t="s">
        <v>440</v>
      </c>
      <c r="D205" s="63">
        <v>1074</v>
      </c>
      <c r="E205" s="61">
        <v>400</v>
      </c>
      <c r="F205" s="61">
        <v>0</v>
      </c>
      <c r="G205" s="61">
        <v>1000</v>
      </c>
      <c r="H205" s="61">
        <v>0</v>
      </c>
      <c r="I205" s="61">
        <v>0</v>
      </c>
      <c r="J205" s="61">
        <v>0</v>
      </c>
      <c r="K205" s="61">
        <v>0</v>
      </c>
      <c r="L205" s="61">
        <v>200</v>
      </c>
      <c r="M205" s="61">
        <v>250</v>
      </c>
      <c r="N205" s="61">
        <v>0</v>
      </c>
      <c r="O205" s="61">
        <v>0</v>
      </c>
      <c r="P205" s="55">
        <f t="shared" si="21"/>
        <v>2924</v>
      </c>
      <c r="Q205" s="58">
        <f>(D205+E205+F205+G205+H205+I205+J205+K205+N205+L205)*3%</f>
        <v>80.22</v>
      </c>
      <c r="R205" s="58">
        <f>(D205+E205+F205+G205+H205+I205+J205+K205+N205+L205)*11%</f>
        <v>294.14</v>
      </c>
      <c r="S205" s="58">
        <v>0</v>
      </c>
      <c r="T205" s="55">
        <v>0</v>
      </c>
      <c r="U205" s="5">
        <f t="shared" si="19"/>
        <v>374.36</v>
      </c>
      <c r="V205" s="5">
        <f t="shared" si="22"/>
        <v>2549.64</v>
      </c>
      <c r="W205" s="24">
        <v>0</v>
      </c>
      <c r="X205" s="128"/>
      <c r="Y205" s="128"/>
      <c r="Z205" s="128"/>
    </row>
    <row r="206" spans="1:26" ht="33.950000000000003" customHeight="1" x14ac:dyDescent="0.2">
      <c r="A206" s="130">
        <v>197</v>
      </c>
      <c r="B206" s="58" t="s">
        <v>627</v>
      </c>
      <c r="C206" s="58" t="s">
        <v>442</v>
      </c>
      <c r="D206" s="63">
        <v>1350</v>
      </c>
      <c r="E206" s="61">
        <v>2000</v>
      </c>
      <c r="F206" s="61">
        <v>0</v>
      </c>
      <c r="G206" s="61">
        <v>0</v>
      </c>
      <c r="H206" s="61">
        <v>0</v>
      </c>
      <c r="I206" s="61">
        <v>4500</v>
      </c>
      <c r="J206" s="61">
        <v>0</v>
      </c>
      <c r="K206" s="61">
        <v>0</v>
      </c>
      <c r="L206" s="61">
        <v>0</v>
      </c>
      <c r="M206" s="61">
        <v>250</v>
      </c>
      <c r="N206" s="61">
        <v>0</v>
      </c>
      <c r="O206" s="61">
        <v>0</v>
      </c>
      <c r="P206" s="55">
        <f t="shared" si="21"/>
        <v>8100</v>
      </c>
      <c r="Q206" s="58">
        <f>(D206+E206+F206+G206+H206+I206+J206+K206+N206)*3%</f>
        <v>235.5</v>
      </c>
      <c r="R206" s="58">
        <f>(D206+E206+F206+G206+H206+I206+J206+K206+N206)*13%</f>
        <v>1020.5</v>
      </c>
      <c r="S206" s="58">
        <v>143.03</v>
      </c>
      <c r="T206" s="55">
        <v>0</v>
      </c>
      <c r="U206" s="5">
        <f t="shared" si="19"/>
        <v>1256</v>
      </c>
      <c r="V206" s="5">
        <f t="shared" si="22"/>
        <v>6844</v>
      </c>
      <c r="W206" s="24">
        <v>0</v>
      </c>
      <c r="X206" s="128"/>
      <c r="Y206" s="128"/>
      <c r="Z206" s="128"/>
    </row>
    <row r="207" spans="1:26" ht="33.950000000000003" customHeight="1" x14ac:dyDescent="0.2">
      <c r="A207" s="130">
        <v>198</v>
      </c>
      <c r="B207" s="58" t="s">
        <v>628</v>
      </c>
      <c r="C207" s="58" t="s">
        <v>888</v>
      </c>
      <c r="D207" s="63">
        <v>1476</v>
      </c>
      <c r="E207" s="61">
        <v>2000</v>
      </c>
      <c r="F207" s="61">
        <v>0</v>
      </c>
      <c r="G207" s="61">
        <v>1900</v>
      </c>
      <c r="H207" s="61">
        <v>0</v>
      </c>
      <c r="I207" s="61">
        <v>2600</v>
      </c>
      <c r="J207" s="61">
        <v>0</v>
      </c>
      <c r="K207" s="61">
        <v>50</v>
      </c>
      <c r="L207" s="61">
        <v>0</v>
      </c>
      <c r="M207" s="61">
        <v>250</v>
      </c>
      <c r="N207" s="61">
        <v>0</v>
      </c>
      <c r="O207" s="61">
        <v>0</v>
      </c>
      <c r="P207" s="55">
        <f t="shared" si="21"/>
        <v>8276</v>
      </c>
      <c r="Q207" s="58">
        <f>(D207+E207+F207+G207+H207+I207+J207+K207+N207)*3%</f>
        <v>240.78</v>
      </c>
      <c r="R207" s="58">
        <f>(D207+E207+F207+G207+H207+I207+J207+K207+N207)*14%</f>
        <v>1123.6400000000001</v>
      </c>
      <c r="S207" s="58">
        <v>146.41</v>
      </c>
      <c r="T207" s="55">
        <v>0</v>
      </c>
      <c r="U207" s="5">
        <f t="shared" si="19"/>
        <v>1364.42</v>
      </c>
      <c r="V207" s="5">
        <f t="shared" si="22"/>
        <v>6911.58</v>
      </c>
      <c r="W207" s="24">
        <f>1883</f>
        <v>1883</v>
      </c>
      <c r="X207" s="128"/>
      <c r="Y207" s="128"/>
      <c r="Z207" s="128"/>
    </row>
    <row r="208" spans="1:26" ht="33.950000000000003" customHeight="1" x14ac:dyDescent="0.2">
      <c r="A208" s="130">
        <v>199</v>
      </c>
      <c r="B208" s="58" t="s">
        <v>629</v>
      </c>
      <c r="C208" s="58" t="s">
        <v>578</v>
      </c>
      <c r="D208" s="63">
        <v>1039</v>
      </c>
      <c r="E208" s="61">
        <v>400</v>
      </c>
      <c r="F208" s="61">
        <v>0</v>
      </c>
      <c r="G208" s="61">
        <v>1000</v>
      </c>
      <c r="H208" s="61">
        <v>0</v>
      </c>
      <c r="I208" s="61">
        <v>0</v>
      </c>
      <c r="J208" s="61">
        <v>0</v>
      </c>
      <c r="K208" s="61">
        <v>50</v>
      </c>
      <c r="L208" s="61">
        <v>200</v>
      </c>
      <c r="M208" s="61">
        <v>250</v>
      </c>
      <c r="N208" s="61">
        <v>0</v>
      </c>
      <c r="O208" s="61">
        <v>0</v>
      </c>
      <c r="P208" s="55">
        <f t="shared" si="21"/>
        <v>2939</v>
      </c>
      <c r="Q208" s="58">
        <f>(D208+E208+F208+G208+H208+I208+J208+K208+N208+L208)*3%</f>
        <v>80.67</v>
      </c>
      <c r="R208" s="58">
        <f>(D208+E208+F208+G208+H208+I208+J208+K208+N208+L208)*11%</f>
        <v>295.79000000000002</v>
      </c>
      <c r="S208" s="58">
        <v>0</v>
      </c>
      <c r="T208" s="55">
        <v>0</v>
      </c>
      <c r="U208" s="5">
        <f t="shared" si="19"/>
        <v>376.46</v>
      </c>
      <c r="V208" s="5">
        <f t="shared" si="22"/>
        <v>2562.54</v>
      </c>
      <c r="W208" s="24">
        <v>0</v>
      </c>
      <c r="X208" s="128"/>
      <c r="Y208" s="128"/>
      <c r="Z208" s="128"/>
    </row>
    <row r="209" spans="1:26" ht="33.950000000000003" customHeight="1" x14ac:dyDescent="0.2">
      <c r="A209" s="130">
        <v>200</v>
      </c>
      <c r="B209" s="67" t="s">
        <v>630</v>
      </c>
      <c r="C209" s="58" t="s">
        <v>998</v>
      </c>
      <c r="D209" s="61">
        <v>2425</v>
      </c>
      <c r="E209" s="61">
        <v>0</v>
      </c>
      <c r="F209" s="61">
        <v>0</v>
      </c>
      <c r="G209" s="61">
        <v>0</v>
      </c>
      <c r="H209" s="61">
        <v>0</v>
      </c>
      <c r="I209" s="61">
        <v>0</v>
      </c>
      <c r="J209" s="61">
        <v>0</v>
      </c>
      <c r="K209" s="61">
        <v>0</v>
      </c>
      <c r="L209" s="61">
        <v>0</v>
      </c>
      <c r="M209" s="61">
        <v>0</v>
      </c>
      <c r="N209" s="61">
        <v>0</v>
      </c>
      <c r="O209" s="61">
        <v>0</v>
      </c>
      <c r="P209" s="55">
        <f t="shared" si="21"/>
        <v>2425</v>
      </c>
      <c r="Q209" s="58">
        <f t="shared" ref="Q209:Q225" si="23">(D209+E209+F209+G209+H209+I209+J209+K209+N209)*3%</f>
        <v>72.75</v>
      </c>
      <c r="R209" s="58">
        <f>(D209+E209+F209+G209+H209+I209+J209+K209+N209)*11%</f>
        <v>266.75</v>
      </c>
      <c r="S209" s="58">
        <v>0</v>
      </c>
      <c r="T209" s="55">
        <v>0</v>
      </c>
      <c r="U209" s="5">
        <f t="shared" si="19"/>
        <v>339.5</v>
      </c>
      <c r="V209" s="5">
        <f t="shared" si="22"/>
        <v>2085.5</v>
      </c>
      <c r="W209" s="24">
        <v>0</v>
      </c>
      <c r="X209" s="128"/>
      <c r="Y209" s="128"/>
      <c r="Z209" s="128"/>
    </row>
    <row r="210" spans="1:26" ht="33.950000000000003" customHeight="1" x14ac:dyDescent="0.2">
      <c r="A210" s="130">
        <v>201</v>
      </c>
      <c r="B210" s="67" t="s">
        <v>631</v>
      </c>
      <c r="C210" s="58" t="s">
        <v>953</v>
      </c>
      <c r="D210" s="61">
        <v>2425</v>
      </c>
      <c r="E210" s="61">
        <v>0</v>
      </c>
      <c r="F210" s="61">
        <v>0</v>
      </c>
      <c r="G210" s="61">
        <v>0</v>
      </c>
      <c r="H210" s="61">
        <v>0</v>
      </c>
      <c r="I210" s="61">
        <v>0</v>
      </c>
      <c r="J210" s="61">
        <v>0</v>
      </c>
      <c r="K210" s="61">
        <v>0</v>
      </c>
      <c r="L210" s="61">
        <v>0</v>
      </c>
      <c r="M210" s="61">
        <v>0</v>
      </c>
      <c r="N210" s="61">
        <v>0</v>
      </c>
      <c r="O210" s="61">
        <v>0</v>
      </c>
      <c r="P210" s="55">
        <f t="shared" si="21"/>
        <v>2425</v>
      </c>
      <c r="Q210" s="58">
        <f t="shared" si="23"/>
        <v>72.75</v>
      </c>
      <c r="R210" s="58">
        <f>(D210+E210+F210+G210+H210+I210+J210+K210+N210)*11%</f>
        <v>266.75</v>
      </c>
      <c r="S210" s="58">
        <v>0</v>
      </c>
      <c r="T210" s="55">
        <v>0</v>
      </c>
      <c r="U210" s="5">
        <f t="shared" si="19"/>
        <v>339.5</v>
      </c>
      <c r="V210" s="5">
        <f t="shared" si="22"/>
        <v>2085.5</v>
      </c>
      <c r="W210" s="24">
        <v>0</v>
      </c>
      <c r="X210" s="128"/>
      <c r="Y210" s="128"/>
      <c r="Z210" s="128"/>
    </row>
    <row r="211" spans="1:26" ht="33.950000000000003" customHeight="1" x14ac:dyDescent="0.2">
      <c r="A211" s="130">
        <v>202</v>
      </c>
      <c r="B211" s="58" t="s">
        <v>632</v>
      </c>
      <c r="C211" s="58" t="s">
        <v>888</v>
      </c>
      <c r="D211" s="63">
        <v>1476</v>
      </c>
      <c r="E211" s="61">
        <v>2000</v>
      </c>
      <c r="F211" s="61">
        <v>0</v>
      </c>
      <c r="G211" s="61">
        <v>0</v>
      </c>
      <c r="H211" s="61">
        <v>1900</v>
      </c>
      <c r="I211" s="61">
        <v>2600</v>
      </c>
      <c r="J211" s="61">
        <v>0</v>
      </c>
      <c r="K211" s="61">
        <v>35</v>
      </c>
      <c r="L211" s="61">
        <v>0</v>
      </c>
      <c r="M211" s="61">
        <v>250</v>
      </c>
      <c r="N211" s="61">
        <v>0</v>
      </c>
      <c r="O211" s="61">
        <v>0</v>
      </c>
      <c r="P211" s="55">
        <f t="shared" si="21"/>
        <v>8261</v>
      </c>
      <c r="Q211" s="58">
        <f t="shared" si="23"/>
        <v>240.33</v>
      </c>
      <c r="R211" s="58">
        <f>(D211+E211+F211+G211+H211+I211+J211+K211+N211)*14%</f>
        <v>1121.54</v>
      </c>
      <c r="S211" s="58">
        <v>145.79</v>
      </c>
      <c r="T211" s="55">
        <v>0</v>
      </c>
      <c r="U211" s="5">
        <f t="shared" si="19"/>
        <v>1361.87</v>
      </c>
      <c r="V211" s="5">
        <f t="shared" si="22"/>
        <v>6899.13</v>
      </c>
      <c r="W211" s="24">
        <f>1413.5</f>
        <v>1413.5</v>
      </c>
      <c r="X211" s="128"/>
      <c r="Y211" s="128"/>
      <c r="Z211" s="128"/>
    </row>
    <row r="212" spans="1:26" ht="33.950000000000003" customHeight="1" x14ac:dyDescent="0.2">
      <c r="A212" s="130">
        <v>203</v>
      </c>
      <c r="B212" s="58" t="s">
        <v>633</v>
      </c>
      <c r="C212" s="62" t="s">
        <v>442</v>
      </c>
      <c r="D212" s="63">
        <v>1350</v>
      </c>
      <c r="E212" s="61">
        <v>2000</v>
      </c>
      <c r="F212" s="61">
        <v>0</v>
      </c>
      <c r="G212" s="61">
        <v>0</v>
      </c>
      <c r="H212" s="61">
        <v>1600</v>
      </c>
      <c r="I212" s="61">
        <v>2900</v>
      </c>
      <c r="J212" s="61">
        <v>0</v>
      </c>
      <c r="K212" s="61">
        <v>75</v>
      </c>
      <c r="L212" s="61">
        <v>0</v>
      </c>
      <c r="M212" s="61">
        <v>250</v>
      </c>
      <c r="N212" s="61">
        <v>0</v>
      </c>
      <c r="O212" s="61">
        <v>0</v>
      </c>
      <c r="P212" s="55">
        <f t="shared" si="21"/>
        <v>8175</v>
      </c>
      <c r="Q212" s="58">
        <f t="shared" si="23"/>
        <v>237.75</v>
      </c>
      <c r="R212" s="58">
        <f>(D212+E212+F212+G212+H212+I212+J212+K212+N212)*13%</f>
        <v>1030.25</v>
      </c>
      <c r="S212" s="58">
        <v>146.18</v>
      </c>
      <c r="T212" s="55">
        <v>0</v>
      </c>
      <c r="U212" s="5">
        <f t="shared" si="19"/>
        <v>1268</v>
      </c>
      <c r="V212" s="5">
        <f t="shared" si="22"/>
        <v>6907</v>
      </c>
      <c r="W212" s="24">
        <f>859</f>
        <v>859</v>
      </c>
      <c r="X212" s="128"/>
      <c r="Y212" s="128"/>
      <c r="Z212" s="128"/>
    </row>
    <row r="213" spans="1:26" ht="33.950000000000003" customHeight="1" x14ac:dyDescent="0.2">
      <c r="A213" s="130">
        <v>204</v>
      </c>
      <c r="B213" s="58" t="s">
        <v>634</v>
      </c>
      <c r="C213" s="58" t="s">
        <v>612</v>
      </c>
      <c r="D213" s="63">
        <v>1350</v>
      </c>
      <c r="E213" s="61">
        <v>2000</v>
      </c>
      <c r="F213" s="61">
        <v>0</v>
      </c>
      <c r="G213" s="61">
        <v>1600</v>
      </c>
      <c r="H213" s="61">
        <v>0</v>
      </c>
      <c r="I213" s="61">
        <v>2900</v>
      </c>
      <c r="J213" s="61">
        <v>0</v>
      </c>
      <c r="K213" s="61">
        <v>35</v>
      </c>
      <c r="L213" s="61">
        <v>0</v>
      </c>
      <c r="M213" s="61">
        <v>250</v>
      </c>
      <c r="N213" s="61">
        <v>0</v>
      </c>
      <c r="O213" s="61">
        <v>0</v>
      </c>
      <c r="P213" s="55">
        <f t="shared" si="21"/>
        <v>8135</v>
      </c>
      <c r="Q213" s="58">
        <f t="shared" si="23"/>
        <v>236.55</v>
      </c>
      <c r="R213" s="58">
        <f>(D213+E213+F213+G213+H213+I213+J213+K213+N213)*13%</f>
        <v>1025.05</v>
      </c>
      <c r="S213" s="58">
        <v>144.5</v>
      </c>
      <c r="T213" s="55">
        <v>0</v>
      </c>
      <c r="U213" s="5">
        <f t="shared" si="19"/>
        <v>1261.5999999999999</v>
      </c>
      <c r="V213" s="5">
        <f t="shared" si="22"/>
        <v>6873.4</v>
      </c>
      <c r="W213" s="24">
        <v>0</v>
      </c>
      <c r="X213" s="128"/>
      <c r="Y213" s="128"/>
      <c r="Z213" s="128"/>
    </row>
    <row r="214" spans="1:26" ht="42" customHeight="1" x14ac:dyDescent="0.2">
      <c r="A214" s="130">
        <v>205</v>
      </c>
      <c r="B214" s="62" t="s">
        <v>635</v>
      </c>
      <c r="C214" s="62" t="s">
        <v>960</v>
      </c>
      <c r="D214" s="61">
        <v>485</v>
      </c>
      <c r="E214" s="61">
        <v>0</v>
      </c>
      <c r="F214" s="61">
        <v>0</v>
      </c>
      <c r="G214" s="61">
        <v>0</v>
      </c>
      <c r="H214" s="61">
        <v>0</v>
      </c>
      <c r="I214" s="61">
        <v>0</v>
      </c>
      <c r="J214" s="61">
        <v>0</v>
      </c>
      <c r="K214" s="61">
        <v>0</v>
      </c>
      <c r="L214" s="61">
        <v>0</v>
      </c>
      <c r="M214" s="61">
        <v>0</v>
      </c>
      <c r="N214" s="61">
        <v>0</v>
      </c>
      <c r="O214" s="61">
        <v>0</v>
      </c>
      <c r="P214" s="55">
        <f t="shared" si="21"/>
        <v>485</v>
      </c>
      <c r="Q214" s="58">
        <f t="shared" si="23"/>
        <v>14.55</v>
      </c>
      <c r="R214" s="58">
        <f>(D214+E214+F214+G214+H214+I214+J214+K214+N214)*10%</f>
        <v>48.5</v>
      </c>
      <c r="S214" s="58">
        <v>0</v>
      </c>
      <c r="T214" s="55">
        <v>0</v>
      </c>
      <c r="U214" s="5">
        <f t="shared" si="19"/>
        <v>63.05</v>
      </c>
      <c r="V214" s="5">
        <f t="shared" si="22"/>
        <v>421.95</v>
      </c>
      <c r="W214" s="24">
        <v>0</v>
      </c>
      <c r="X214" s="128"/>
      <c r="Y214" s="128"/>
      <c r="Z214" s="128"/>
    </row>
    <row r="215" spans="1:26" ht="33.950000000000003" customHeight="1" x14ac:dyDescent="0.2">
      <c r="A215" s="130">
        <v>206</v>
      </c>
      <c r="B215" s="64" t="s">
        <v>739</v>
      </c>
      <c r="C215" s="65" t="s">
        <v>988</v>
      </c>
      <c r="D215" s="61">
        <v>1960</v>
      </c>
      <c r="E215" s="61">
        <v>0</v>
      </c>
      <c r="F215" s="61">
        <v>0</v>
      </c>
      <c r="G215" s="61">
        <v>1000</v>
      </c>
      <c r="H215" s="61">
        <v>0</v>
      </c>
      <c r="I215" s="61">
        <v>0</v>
      </c>
      <c r="J215" s="61">
        <v>0</v>
      </c>
      <c r="K215" s="61">
        <v>0</v>
      </c>
      <c r="L215" s="61">
        <v>0</v>
      </c>
      <c r="M215" s="61">
        <v>250</v>
      </c>
      <c r="N215" s="61"/>
      <c r="O215" s="61">
        <v>0</v>
      </c>
      <c r="P215" s="55">
        <f t="shared" si="21"/>
        <v>3210</v>
      </c>
      <c r="Q215" s="58">
        <f t="shared" si="23"/>
        <v>88.8</v>
      </c>
      <c r="R215" s="58">
        <f>(D215+E215+F215+G215+H215+I215+J215+K215+N215)*11%</f>
        <v>325.60000000000002</v>
      </c>
      <c r="S215" s="58">
        <v>0</v>
      </c>
      <c r="T215" s="55">
        <v>0</v>
      </c>
      <c r="U215" s="5">
        <f t="shared" si="19"/>
        <v>414.4</v>
      </c>
      <c r="V215" s="5">
        <f t="shared" si="22"/>
        <v>2795.6</v>
      </c>
      <c r="W215" s="24">
        <v>0</v>
      </c>
      <c r="X215" s="128"/>
      <c r="Y215" s="128"/>
      <c r="Z215" s="128"/>
    </row>
    <row r="216" spans="1:26" ht="33.950000000000003" customHeight="1" x14ac:dyDescent="0.2">
      <c r="A216" s="130">
        <v>207</v>
      </c>
      <c r="B216" s="58" t="s">
        <v>636</v>
      </c>
      <c r="C216" s="58" t="s">
        <v>612</v>
      </c>
      <c r="D216" s="63">
        <v>1350</v>
      </c>
      <c r="E216" s="61">
        <v>1500</v>
      </c>
      <c r="F216" s="61">
        <v>0</v>
      </c>
      <c r="G216" s="61">
        <v>0</v>
      </c>
      <c r="H216" s="61">
        <v>1600</v>
      </c>
      <c r="I216" s="61">
        <v>0</v>
      </c>
      <c r="J216" s="61">
        <v>0</v>
      </c>
      <c r="K216" s="61">
        <v>75</v>
      </c>
      <c r="L216" s="61">
        <v>0</v>
      </c>
      <c r="M216" s="61">
        <v>250</v>
      </c>
      <c r="N216" s="61">
        <v>0</v>
      </c>
      <c r="O216" s="61">
        <v>0</v>
      </c>
      <c r="P216" s="55">
        <f t="shared" si="21"/>
        <v>4775</v>
      </c>
      <c r="Q216" s="58">
        <f t="shared" si="23"/>
        <v>135.75</v>
      </c>
      <c r="R216" s="58">
        <f>(D216+E216+F216+G216+H216+I216+J216+K216+N216)*12%</f>
        <v>543</v>
      </c>
      <c r="S216" s="58">
        <v>5.65</v>
      </c>
      <c r="T216" s="55">
        <v>0</v>
      </c>
      <c r="U216" s="5">
        <f t="shared" si="19"/>
        <v>678.75</v>
      </c>
      <c r="V216" s="5">
        <f t="shared" si="22"/>
        <v>4096.25</v>
      </c>
      <c r="W216" s="24">
        <f>824</f>
        <v>824</v>
      </c>
      <c r="X216" s="128"/>
      <c r="Y216" s="128"/>
      <c r="Z216" s="128"/>
    </row>
    <row r="217" spans="1:26" ht="33.950000000000003" customHeight="1" x14ac:dyDescent="0.2">
      <c r="A217" s="130">
        <v>208</v>
      </c>
      <c r="B217" s="58" t="s">
        <v>637</v>
      </c>
      <c r="C217" s="58" t="s">
        <v>734</v>
      </c>
      <c r="D217" s="63">
        <v>1476</v>
      </c>
      <c r="E217" s="61">
        <v>2000</v>
      </c>
      <c r="F217" s="61">
        <v>0</v>
      </c>
      <c r="G217" s="61">
        <v>0</v>
      </c>
      <c r="H217" s="61">
        <v>1900</v>
      </c>
      <c r="I217" s="61">
        <v>2600</v>
      </c>
      <c r="J217" s="61">
        <v>0</v>
      </c>
      <c r="K217" s="61">
        <v>50</v>
      </c>
      <c r="L217" s="61">
        <v>0</v>
      </c>
      <c r="M217" s="61">
        <v>250</v>
      </c>
      <c r="N217" s="61">
        <v>0</v>
      </c>
      <c r="O217" s="61">
        <v>0</v>
      </c>
      <c r="P217" s="55">
        <f t="shared" si="21"/>
        <v>8276</v>
      </c>
      <c r="Q217" s="58">
        <f t="shared" si="23"/>
        <v>240.78</v>
      </c>
      <c r="R217" s="58">
        <f>(D217+E217+F217+G217+H217+I217+J217+K217+N217)*14%</f>
        <v>1123.6400000000001</v>
      </c>
      <c r="S217" s="58">
        <v>146.41</v>
      </c>
      <c r="T217" s="55">
        <v>0</v>
      </c>
      <c r="U217" s="5">
        <f t="shared" si="19"/>
        <v>1364.42</v>
      </c>
      <c r="V217" s="5">
        <f t="shared" si="22"/>
        <v>6911.58</v>
      </c>
      <c r="W217" s="24">
        <f>1240</f>
        <v>1240</v>
      </c>
      <c r="X217" s="128"/>
      <c r="Y217" s="128"/>
      <c r="Z217" s="128"/>
    </row>
    <row r="218" spans="1:26" ht="33.950000000000003" customHeight="1" x14ac:dyDescent="0.2">
      <c r="A218" s="130">
        <v>209</v>
      </c>
      <c r="B218" s="65" t="s">
        <v>743</v>
      </c>
      <c r="C218" s="65" t="s">
        <v>744</v>
      </c>
      <c r="D218" s="63">
        <v>1012.5</v>
      </c>
      <c r="E218" s="61">
        <v>1200</v>
      </c>
      <c r="F218" s="61">
        <v>0</v>
      </c>
      <c r="G218" s="61">
        <v>0</v>
      </c>
      <c r="H218" s="61">
        <v>2175</v>
      </c>
      <c r="I218" s="61">
        <v>0</v>
      </c>
      <c r="J218" s="61">
        <v>0</v>
      </c>
      <c r="K218" s="61">
        <v>0</v>
      </c>
      <c r="L218" s="61">
        <v>0</v>
      </c>
      <c r="M218" s="61">
        <v>250</v>
      </c>
      <c r="N218" s="61">
        <v>0</v>
      </c>
      <c r="O218" s="61">
        <v>0</v>
      </c>
      <c r="P218" s="55">
        <f t="shared" si="21"/>
        <v>4637.5</v>
      </c>
      <c r="Q218" s="58">
        <f t="shared" si="23"/>
        <v>131.63</v>
      </c>
      <c r="R218" s="58">
        <f>(D218+E218+F218+G218+H218+I218+J218+K218+N218)*11%</f>
        <v>482.63</v>
      </c>
      <c r="S218" s="58">
        <v>0</v>
      </c>
      <c r="T218" s="55">
        <v>0</v>
      </c>
      <c r="U218" s="5">
        <f t="shared" si="19"/>
        <v>614.26</v>
      </c>
      <c r="V218" s="5">
        <f t="shared" si="22"/>
        <v>4023.24</v>
      </c>
      <c r="W218" s="24">
        <v>0</v>
      </c>
      <c r="X218" s="128"/>
      <c r="Y218" s="128"/>
      <c r="Z218" s="128"/>
    </row>
    <row r="219" spans="1:26" ht="33.950000000000003" customHeight="1" x14ac:dyDescent="0.2">
      <c r="A219" s="130">
        <v>210</v>
      </c>
      <c r="B219" s="58" t="s">
        <v>638</v>
      </c>
      <c r="C219" s="58" t="s">
        <v>437</v>
      </c>
      <c r="D219" s="63">
        <v>1634</v>
      </c>
      <c r="E219" s="61">
        <v>2400</v>
      </c>
      <c r="F219" s="61">
        <v>0</v>
      </c>
      <c r="G219" s="61">
        <v>0</v>
      </c>
      <c r="H219" s="61">
        <v>3000</v>
      </c>
      <c r="I219" s="61">
        <v>2400</v>
      </c>
      <c r="J219" s="61">
        <v>0</v>
      </c>
      <c r="K219" s="61">
        <v>75</v>
      </c>
      <c r="L219" s="61">
        <v>0</v>
      </c>
      <c r="M219" s="61">
        <v>250</v>
      </c>
      <c r="N219" s="61">
        <v>0</v>
      </c>
      <c r="O219" s="61">
        <v>0</v>
      </c>
      <c r="P219" s="55">
        <f t="shared" si="21"/>
        <v>9759</v>
      </c>
      <c r="Q219" s="58">
        <f t="shared" si="23"/>
        <v>285.27</v>
      </c>
      <c r="R219" s="58">
        <f>(D219+E219+F219+G219+H219+I219+J219+K219+N219)*15%</f>
        <v>1426.35</v>
      </c>
      <c r="S219" s="58">
        <v>207.96</v>
      </c>
      <c r="T219" s="55">
        <v>0</v>
      </c>
      <c r="U219" s="5">
        <f t="shared" si="19"/>
        <v>1711.62</v>
      </c>
      <c r="V219" s="5">
        <f t="shared" si="22"/>
        <v>8047.38</v>
      </c>
      <c r="W219" s="24">
        <v>0</v>
      </c>
      <c r="X219" s="128"/>
      <c r="Y219" s="128"/>
      <c r="Z219" s="128"/>
    </row>
    <row r="220" spans="1:26" ht="33.950000000000003" customHeight="1" x14ac:dyDescent="0.2">
      <c r="A220" s="130">
        <v>211</v>
      </c>
      <c r="B220" s="58" t="s">
        <v>639</v>
      </c>
      <c r="C220" s="58" t="s">
        <v>888</v>
      </c>
      <c r="D220" s="63">
        <v>1476</v>
      </c>
      <c r="E220" s="61">
        <v>2000</v>
      </c>
      <c r="F220" s="61">
        <v>0</v>
      </c>
      <c r="G220" s="61">
        <v>0</v>
      </c>
      <c r="H220" s="61">
        <v>1900</v>
      </c>
      <c r="I220" s="61">
        <v>2600</v>
      </c>
      <c r="J220" s="61">
        <v>0</v>
      </c>
      <c r="K220" s="61">
        <v>0</v>
      </c>
      <c r="L220" s="61">
        <v>0</v>
      </c>
      <c r="M220" s="61">
        <v>250</v>
      </c>
      <c r="N220" s="61">
        <v>0</v>
      </c>
      <c r="O220" s="61">
        <v>0</v>
      </c>
      <c r="P220" s="55">
        <f t="shared" si="21"/>
        <v>8226</v>
      </c>
      <c r="Q220" s="58">
        <f t="shared" si="23"/>
        <v>239.28</v>
      </c>
      <c r="R220" s="58">
        <f>(D220+E220+F220+G220+H220+I220+J220+K220+N220)*13%</f>
        <v>1036.8800000000001</v>
      </c>
      <c r="S220" s="58">
        <v>148.33000000000001</v>
      </c>
      <c r="T220" s="55">
        <v>0</v>
      </c>
      <c r="U220" s="5">
        <f t="shared" si="19"/>
        <v>1276.1600000000001</v>
      </c>
      <c r="V220" s="5">
        <f t="shared" si="22"/>
        <v>6949.84</v>
      </c>
      <c r="W220" s="24">
        <v>0</v>
      </c>
      <c r="X220" s="128"/>
      <c r="Y220" s="128"/>
      <c r="Z220" s="128"/>
    </row>
    <row r="221" spans="1:26" ht="33.950000000000003" customHeight="1" x14ac:dyDescent="0.2">
      <c r="A221" s="130">
        <v>212</v>
      </c>
      <c r="B221" s="58" t="s">
        <v>640</v>
      </c>
      <c r="C221" s="58" t="s">
        <v>970</v>
      </c>
      <c r="D221" s="63">
        <v>1634</v>
      </c>
      <c r="E221" s="61">
        <v>2400</v>
      </c>
      <c r="F221" s="61">
        <v>0</v>
      </c>
      <c r="G221" s="61">
        <v>0</v>
      </c>
      <c r="H221" s="61">
        <v>3000</v>
      </c>
      <c r="I221" s="61">
        <v>2400</v>
      </c>
      <c r="J221" s="61">
        <v>0</v>
      </c>
      <c r="K221" s="61">
        <v>75</v>
      </c>
      <c r="L221" s="61">
        <v>0</v>
      </c>
      <c r="M221" s="61">
        <v>250</v>
      </c>
      <c r="N221" s="61">
        <v>0</v>
      </c>
      <c r="O221" s="61">
        <v>0</v>
      </c>
      <c r="P221" s="55">
        <f t="shared" si="21"/>
        <v>9759</v>
      </c>
      <c r="Q221" s="58">
        <f t="shared" si="23"/>
        <v>285.27</v>
      </c>
      <c r="R221" s="58">
        <f>(D221+E221+F221+G221+H221+I221+J221+K221+N221)*14%</f>
        <v>1331.26</v>
      </c>
      <c r="S221" s="58">
        <v>207.96</v>
      </c>
      <c r="T221" s="55">
        <v>0</v>
      </c>
      <c r="U221" s="5">
        <f t="shared" si="19"/>
        <v>1616.53</v>
      </c>
      <c r="V221" s="5">
        <f t="shared" si="22"/>
        <v>8142.47</v>
      </c>
      <c r="W221" s="24">
        <v>0</v>
      </c>
      <c r="X221" s="128"/>
      <c r="Y221" s="128"/>
      <c r="Z221" s="128"/>
    </row>
    <row r="222" spans="1:26" ht="33.950000000000003" customHeight="1" x14ac:dyDescent="0.2">
      <c r="A222" s="130">
        <v>213</v>
      </c>
      <c r="B222" s="58" t="s">
        <v>641</v>
      </c>
      <c r="C222" s="58" t="s">
        <v>734</v>
      </c>
      <c r="D222" s="63">
        <v>1476</v>
      </c>
      <c r="E222" s="61">
        <v>2000</v>
      </c>
      <c r="F222" s="61">
        <v>0</v>
      </c>
      <c r="G222" s="61">
        <v>0</v>
      </c>
      <c r="H222" s="61">
        <v>1900</v>
      </c>
      <c r="I222" s="61">
        <v>2600</v>
      </c>
      <c r="J222" s="61">
        <v>0</v>
      </c>
      <c r="K222" s="61">
        <v>50</v>
      </c>
      <c r="L222" s="61">
        <v>0</v>
      </c>
      <c r="M222" s="61">
        <v>250</v>
      </c>
      <c r="N222" s="61">
        <v>0</v>
      </c>
      <c r="O222" s="61">
        <v>0</v>
      </c>
      <c r="P222" s="55">
        <f t="shared" si="21"/>
        <v>8276</v>
      </c>
      <c r="Q222" s="58">
        <f t="shared" si="23"/>
        <v>240.78</v>
      </c>
      <c r="R222" s="58">
        <f>(D222+E222+F222+G222+H222+I222+J222+K222+N222)*14%</f>
        <v>1123.6400000000001</v>
      </c>
      <c r="S222" s="58">
        <v>146.41</v>
      </c>
      <c r="T222" s="55">
        <v>0</v>
      </c>
      <c r="U222" s="5">
        <f t="shared" si="19"/>
        <v>1364.42</v>
      </c>
      <c r="V222" s="5">
        <f t="shared" si="22"/>
        <v>6911.58</v>
      </c>
      <c r="W222" s="24">
        <f>1470</f>
        <v>1470</v>
      </c>
      <c r="X222" s="128"/>
      <c r="Y222" s="128"/>
      <c r="Z222" s="128"/>
    </row>
    <row r="223" spans="1:26" ht="33.950000000000003" customHeight="1" x14ac:dyDescent="0.2">
      <c r="A223" s="130">
        <v>214</v>
      </c>
      <c r="B223" s="58" t="s">
        <v>642</v>
      </c>
      <c r="C223" s="58" t="s">
        <v>734</v>
      </c>
      <c r="D223" s="63">
        <v>1476</v>
      </c>
      <c r="E223" s="61">
        <v>2000</v>
      </c>
      <c r="F223" s="61">
        <v>0</v>
      </c>
      <c r="G223" s="61">
        <v>0</v>
      </c>
      <c r="H223" s="61">
        <v>1900</v>
      </c>
      <c r="I223" s="61">
        <v>2600</v>
      </c>
      <c r="J223" s="61">
        <v>0</v>
      </c>
      <c r="K223" s="61">
        <v>50</v>
      </c>
      <c r="L223" s="61">
        <v>0</v>
      </c>
      <c r="M223" s="61">
        <v>250</v>
      </c>
      <c r="N223" s="61">
        <v>0</v>
      </c>
      <c r="O223" s="61">
        <v>0</v>
      </c>
      <c r="P223" s="55">
        <f t="shared" si="21"/>
        <v>8276</v>
      </c>
      <c r="Q223" s="58">
        <f t="shared" si="23"/>
        <v>240.78</v>
      </c>
      <c r="R223" s="58">
        <f>(D223+E223+F223+G223+H223+I223+J223+K223+N223)*14%</f>
        <v>1123.6400000000001</v>
      </c>
      <c r="S223" s="58">
        <v>146.41</v>
      </c>
      <c r="T223" s="55">
        <v>0</v>
      </c>
      <c r="U223" s="5">
        <f t="shared" si="19"/>
        <v>1364.42</v>
      </c>
      <c r="V223" s="5">
        <f t="shared" si="22"/>
        <v>6911.58</v>
      </c>
      <c r="W223" s="24">
        <f>1470</f>
        <v>1470</v>
      </c>
      <c r="X223" s="128"/>
      <c r="Y223" s="128"/>
      <c r="Z223" s="128"/>
    </row>
    <row r="224" spans="1:26" ht="33.950000000000003" customHeight="1" x14ac:dyDescent="0.2">
      <c r="A224" s="130">
        <v>215</v>
      </c>
      <c r="B224" s="58" t="s">
        <v>1087</v>
      </c>
      <c r="C224" s="58" t="s">
        <v>1088</v>
      </c>
      <c r="D224" s="63">
        <v>10261</v>
      </c>
      <c r="E224" s="61">
        <v>0</v>
      </c>
      <c r="F224" s="61">
        <v>0</v>
      </c>
      <c r="G224" s="61">
        <v>5000</v>
      </c>
      <c r="H224" s="61">
        <v>0</v>
      </c>
      <c r="I224" s="61">
        <v>0</v>
      </c>
      <c r="J224" s="61">
        <v>375</v>
      </c>
      <c r="K224" s="61">
        <v>0</v>
      </c>
      <c r="L224" s="61">
        <v>0</v>
      </c>
      <c r="M224" s="61">
        <v>250</v>
      </c>
      <c r="N224" s="61">
        <v>0</v>
      </c>
      <c r="O224" s="61">
        <v>0</v>
      </c>
      <c r="P224" s="55">
        <f t="shared" si="21"/>
        <v>15886</v>
      </c>
      <c r="Q224" s="58">
        <f t="shared" si="23"/>
        <v>469.08</v>
      </c>
      <c r="R224" s="58">
        <f>(D224+E224+F224+G224+H224+I224+J224+K224+N224)*15%</f>
        <v>2345.4</v>
      </c>
      <c r="S224" s="58">
        <v>481.15</v>
      </c>
      <c r="T224" s="55">
        <v>210.15</v>
      </c>
      <c r="U224" s="5">
        <f t="shared" si="19"/>
        <v>3024.63</v>
      </c>
      <c r="V224" s="5">
        <f t="shared" si="22"/>
        <v>12861.37</v>
      </c>
      <c r="W224" s="24">
        <f>1881+1050</f>
        <v>2931</v>
      </c>
      <c r="X224" s="128"/>
      <c r="Y224" s="128"/>
      <c r="Z224" s="128"/>
    </row>
    <row r="225" spans="1:26" ht="33.950000000000003" customHeight="1" x14ac:dyDescent="0.2">
      <c r="A225" s="130">
        <v>216</v>
      </c>
      <c r="B225" s="58" t="s">
        <v>643</v>
      </c>
      <c r="C225" s="58" t="s">
        <v>734</v>
      </c>
      <c r="D225" s="63">
        <v>1476</v>
      </c>
      <c r="E225" s="61">
        <v>2000</v>
      </c>
      <c r="F225" s="61">
        <v>0</v>
      </c>
      <c r="G225" s="61">
        <v>0</v>
      </c>
      <c r="H225" s="61">
        <v>1900</v>
      </c>
      <c r="I225" s="61">
        <v>2600</v>
      </c>
      <c r="J225" s="61">
        <v>0</v>
      </c>
      <c r="K225" s="61">
        <v>50</v>
      </c>
      <c r="L225" s="61">
        <v>0</v>
      </c>
      <c r="M225" s="61">
        <v>250</v>
      </c>
      <c r="N225" s="61">
        <v>0</v>
      </c>
      <c r="O225" s="61">
        <v>0</v>
      </c>
      <c r="P225" s="55">
        <f t="shared" si="21"/>
        <v>8276</v>
      </c>
      <c r="Q225" s="58">
        <f t="shared" si="23"/>
        <v>240.78</v>
      </c>
      <c r="R225" s="58">
        <f>(D225+E225+F225+G225+H225+I225+J225+K225+N225)*14%</f>
        <v>1123.6400000000001</v>
      </c>
      <c r="S225" s="58">
        <v>146.41</v>
      </c>
      <c r="T225" s="55">
        <v>0</v>
      </c>
      <c r="U225" s="5">
        <f t="shared" si="19"/>
        <v>1364.42</v>
      </c>
      <c r="V225" s="5">
        <f t="shared" si="22"/>
        <v>6911.58</v>
      </c>
      <c r="W225" s="24">
        <f>1464</f>
        <v>1464</v>
      </c>
      <c r="X225" s="128"/>
      <c r="Y225" s="128"/>
      <c r="Z225" s="128"/>
    </row>
    <row r="226" spans="1:26" ht="33.950000000000003" customHeight="1" x14ac:dyDescent="0.2">
      <c r="A226" s="130">
        <v>217</v>
      </c>
      <c r="B226" s="58" t="s">
        <v>644</v>
      </c>
      <c r="C226" s="58" t="s">
        <v>958</v>
      </c>
      <c r="D226" s="63">
        <v>1074</v>
      </c>
      <c r="E226" s="61">
        <v>400</v>
      </c>
      <c r="F226" s="61">
        <v>0</v>
      </c>
      <c r="G226" s="61">
        <v>1000</v>
      </c>
      <c r="H226" s="61">
        <v>0</v>
      </c>
      <c r="I226" s="61">
        <v>0</v>
      </c>
      <c r="J226" s="61">
        <v>0</v>
      </c>
      <c r="K226" s="61">
        <v>0</v>
      </c>
      <c r="L226" s="61">
        <v>200</v>
      </c>
      <c r="M226" s="61">
        <v>250</v>
      </c>
      <c r="N226" s="61">
        <v>0</v>
      </c>
      <c r="O226" s="61">
        <v>0</v>
      </c>
      <c r="P226" s="55">
        <f t="shared" si="21"/>
        <v>2924</v>
      </c>
      <c r="Q226" s="58">
        <f>(D226+E226+F226+G226+H226+I226+J226+K226+N226+L226)*3%</f>
        <v>80.22</v>
      </c>
      <c r="R226" s="58">
        <f>(D226+E226+F226+G226+H226+I226+J226+K226+N226+L226)*11%</f>
        <v>294.14</v>
      </c>
      <c r="S226" s="58">
        <v>0</v>
      </c>
      <c r="T226" s="55">
        <v>0</v>
      </c>
      <c r="U226" s="5">
        <f t="shared" si="19"/>
        <v>374.36</v>
      </c>
      <c r="V226" s="5">
        <f t="shared" si="22"/>
        <v>2549.64</v>
      </c>
      <c r="W226" s="24">
        <v>0</v>
      </c>
      <c r="X226" s="128"/>
      <c r="Y226" s="128"/>
      <c r="Z226" s="128"/>
    </row>
    <row r="227" spans="1:26" ht="33.950000000000003" customHeight="1" x14ac:dyDescent="0.2">
      <c r="A227" s="130">
        <v>218</v>
      </c>
      <c r="B227" s="58" t="s">
        <v>645</v>
      </c>
      <c r="C227" s="58" t="s">
        <v>991</v>
      </c>
      <c r="D227" s="63">
        <v>1253</v>
      </c>
      <c r="E227" s="61">
        <v>550</v>
      </c>
      <c r="F227" s="61">
        <v>0</v>
      </c>
      <c r="G227" s="61">
        <v>1000</v>
      </c>
      <c r="H227" s="61">
        <v>0</v>
      </c>
      <c r="I227" s="61">
        <v>0</v>
      </c>
      <c r="J227" s="61">
        <v>0</v>
      </c>
      <c r="K227" s="61">
        <v>50</v>
      </c>
      <c r="L227" s="61">
        <v>0</v>
      </c>
      <c r="M227" s="61">
        <v>250</v>
      </c>
      <c r="N227" s="61">
        <v>0</v>
      </c>
      <c r="O227" s="61">
        <v>0</v>
      </c>
      <c r="P227" s="55">
        <f t="shared" si="21"/>
        <v>3103</v>
      </c>
      <c r="Q227" s="58">
        <f>(D227+E227+F227+G227+H227+I227+J227+K227+N227)*3%</f>
        <v>85.59</v>
      </c>
      <c r="R227" s="58">
        <f>(D227+E227+F227+G227+H227+I227+J227+K227+N227)*11%</f>
        <v>313.83</v>
      </c>
      <c r="S227" s="58">
        <v>0</v>
      </c>
      <c r="T227" s="55">
        <v>0</v>
      </c>
      <c r="U227" s="5">
        <f t="shared" si="19"/>
        <v>399.42</v>
      </c>
      <c r="V227" s="5">
        <f t="shared" si="22"/>
        <v>2703.58</v>
      </c>
      <c r="W227" s="24">
        <v>0</v>
      </c>
      <c r="X227" s="128"/>
      <c r="Y227" s="128"/>
      <c r="Z227" s="128"/>
    </row>
    <row r="228" spans="1:26" ht="39.75" customHeight="1" x14ac:dyDescent="0.2">
      <c r="A228" s="130">
        <v>219</v>
      </c>
      <c r="B228" s="58" t="s">
        <v>646</v>
      </c>
      <c r="C228" s="58" t="s">
        <v>957</v>
      </c>
      <c r="D228" s="63">
        <f>485*2</f>
        <v>970</v>
      </c>
      <c r="E228" s="61">
        <v>0</v>
      </c>
      <c r="F228" s="61">
        <v>0</v>
      </c>
      <c r="G228" s="61">
        <v>0</v>
      </c>
      <c r="H228" s="61">
        <v>0</v>
      </c>
      <c r="I228" s="61">
        <v>0</v>
      </c>
      <c r="J228" s="61">
        <v>0</v>
      </c>
      <c r="K228" s="61">
        <v>0</v>
      </c>
      <c r="L228" s="61">
        <v>0</v>
      </c>
      <c r="M228" s="61">
        <v>0</v>
      </c>
      <c r="N228" s="61">
        <v>0</v>
      </c>
      <c r="O228" s="61">
        <v>0</v>
      </c>
      <c r="P228" s="55">
        <f t="shared" si="21"/>
        <v>970</v>
      </c>
      <c r="Q228" s="58">
        <f>(D228+E228+F228+G228+H228+I228+J228+K228+N228)*3%</f>
        <v>29.1</v>
      </c>
      <c r="R228" s="58">
        <f>(D228+E228+F228+G228+H228+I228+J228+K228+N228)*14%</f>
        <v>135.80000000000001</v>
      </c>
      <c r="S228" s="58">
        <v>0</v>
      </c>
      <c r="T228" s="55">
        <v>0</v>
      </c>
      <c r="U228" s="5">
        <f t="shared" si="19"/>
        <v>164.9</v>
      </c>
      <c r="V228" s="5">
        <f t="shared" si="22"/>
        <v>805.1</v>
      </c>
      <c r="W228" s="24">
        <v>0</v>
      </c>
      <c r="X228" s="128"/>
      <c r="Y228" s="128"/>
      <c r="Z228" s="128"/>
    </row>
    <row r="229" spans="1:26" ht="33.950000000000003" customHeight="1" x14ac:dyDescent="0.2">
      <c r="A229" s="130">
        <v>220</v>
      </c>
      <c r="B229" s="58" t="s">
        <v>647</v>
      </c>
      <c r="C229" s="58" t="s">
        <v>648</v>
      </c>
      <c r="D229" s="63">
        <v>1039</v>
      </c>
      <c r="E229" s="61">
        <v>400</v>
      </c>
      <c r="F229" s="61">
        <v>0</v>
      </c>
      <c r="G229" s="61">
        <v>1000</v>
      </c>
      <c r="H229" s="61">
        <v>0</v>
      </c>
      <c r="I229" s="61">
        <v>0</v>
      </c>
      <c r="J229" s="61">
        <v>0</v>
      </c>
      <c r="K229" s="61">
        <v>0</v>
      </c>
      <c r="L229" s="61">
        <v>200</v>
      </c>
      <c r="M229" s="61">
        <v>250</v>
      </c>
      <c r="N229" s="61">
        <v>0</v>
      </c>
      <c r="O229" s="61">
        <v>0</v>
      </c>
      <c r="P229" s="55">
        <f t="shared" si="21"/>
        <v>2889</v>
      </c>
      <c r="Q229" s="58">
        <f>(D229+E229+F229+G229+H229+I229+J229+K229+N229+L229)*3%</f>
        <v>79.17</v>
      </c>
      <c r="R229" s="58">
        <f>(D229+E229+F229+G229+H229+I229+J229+K229+N229+L229)*11%</f>
        <v>290.29000000000002</v>
      </c>
      <c r="S229" s="58">
        <v>0</v>
      </c>
      <c r="T229" s="55">
        <v>0</v>
      </c>
      <c r="U229" s="5">
        <f t="shared" si="19"/>
        <v>369.46</v>
      </c>
      <c r="V229" s="5">
        <f t="shared" si="22"/>
        <v>2519.54</v>
      </c>
      <c r="W229" s="24">
        <v>0</v>
      </c>
      <c r="X229" s="128"/>
      <c r="Y229" s="128"/>
      <c r="Z229" s="128"/>
    </row>
    <row r="230" spans="1:26" ht="33.950000000000003" customHeight="1" x14ac:dyDescent="0.2">
      <c r="A230" s="130">
        <v>221</v>
      </c>
      <c r="B230" s="58" t="s">
        <v>649</v>
      </c>
      <c r="C230" s="58" t="s">
        <v>731</v>
      </c>
      <c r="D230" s="63">
        <v>1381</v>
      </c>
      <c r="E230" s="61">
        <v>600</v>
      </c>
      <c r="F230" s="61">
        <v>0</v>
      </c>
      <c r="G230" s="61">
        <v>1000</v>
      </c>
      <c r="H230" s="61">
        <v>0</v>
      </c>
      <c r="I230" s="61">
        <v>0</v>
      </c>
      <c r="J230" s="61">
        <v>0</v>
      </c>
      <c r="K230" s="61">
        <v>0</v>
      </c>
      <c r="L230" s="61">
        <v>0</v>
      </c>
      <c r="M230" s="61">
        <v>250</v>
      </c>
      <c r="N230" s="61">
        <v>0</v>
      </c>
      <c r="O230" s="61">
        <v>0</v>
      </c>
      <c r="P230" s="55">
        <f t="shared" si="21"/>
        <v>3231</v>
      </c>
      <c r="Q230" s="58">
        <f t="shared" ref="Q230:Q237" si="24">(D230+E230+F230+G230+H230+I230+J230+K230+N230)*3%</f>
        <v>89.43</v>
      </c>
      <c r="R230" s="58">
        <f>(D230+E230+F230+G230+H230+I230+J230+K230+N230)*11%</f>
        <v>327.91</v>
      </c>
      <c r="S230" s="58">
        <v>0</v>
      </c>
      <c r="T230" s="55">
        <v>40.06</v>
      </c>
      <c r="U230" s="5">
        <f t="shared" si="19"/>
        <v>457.4</v>
      </c>
      <c r="V230" s="5">
        <f t="shared" si="22"/>
        <v>2773.6</v>
      </c>
      <c r="W230" s="24">
        <v>0</v>
      </c>
      <c r="X230" s="128"/>
      <c r="Y230" s="128"/>
      <c r="Z230" s="128"/>
    </row>
    <row r="231" spans="1:26" ht="33.950000000000003" customHeight="1" x14ac:dyDescent="0.2">
      <c r="A231" s="130">
        <v>222</v>
      </c>
      <c r="B231" s="58" t="s">
        <v>650</v>
      </c>
      <c r="C231" s="58" t="s">
        <v>612</v>
      </c>
      <c r="D231" s="63">
        <v>1350</v>
      </c>
      <c r="E231" s="61">
        <v>2000</v>
      </c>
      <c r="F231" s="61">
        <v>0</v>
      </c>
      <c r="G231" s="61">
        <v>1600</v>
      </c>
      <c r="H231" s="61">
        <v>0</v>
      </c>
      <c r="I231" s="61">
        <v>2900</v>
      </c>
      <c r="J231" s="61">
        <v>0</v>
      </c>
      <c r="K231" s="61">
        <v>35</v>
      </c>
      <c r="L231" s="61">
        <v>0</v>
      </c>
      <c r="M231" s="61">
        <v>250</v>
      </c>
      <c r="N231" s="61">
        <v>0</v>
      </c>
      <c r="O231" s="61">
        <v>0</v>
      </c>
      <c r="P231" s="55">
        <f t="shared" si="21"/>
        <v>8135</v>
      </c>
      <c r="Q231" s="58">
        <f t="shared" si="24"/>
        <v>236.55</v>
      </c>
      <c r="R231" s="58">
        <f>(D231+E231+F231+G231+H231+I231+J231+K231+N231)*12%</f>
        <v>946.2</v>
      </c>
      <c r="S231" s="58">
        <v>140.56</v>
      </c>
      <c r="T231" s="55">
        <v>0</v>
      </c>
      <c r="U231" s="5">
        <f t="shared" si="19"/>
        <v>1182.75</v>
      </c>
      <c r="V231" s="5">
        <f t="shared" si="22"/>
        <v>6952.25</v>
      </c>
      <c r="W231" s="24">
        <v>0</v>
      </c>
      <c r="X231" s="128"/>
      <c r="Y231" s="128"/>
      <c r="Z231" s="128"/>
    </row>
    <row r="232" spans="1:26" ht="33.950000000000003" customHeight="1" x14ac:dyDescent="0.2">
      <c r="A232" s="130">
        <v>223</v>
      </c>
      <c r="B232" s="58" t="s">
        <v>651</v>
      </c>
      <c r="C232" s="58" t="s">
        <v>967</v>
      </c>
      <c r="D232" s="63">
        <v>1476</v>
      </c>
      <c r="E232" s="61">
        <v>2000</v>
      </c>
      <c r="F232" s="61">
        <v>0</v>
      </c>
      <c r="G232" s="61">
        <v>1900</v>
      </c>
      <c r="H232" s="61">
        <v>0</v>
      </c>
      <c r="I232" s="61">
        <v>2600</v>
      </c>
      <c r="J232" s="61">
        <v>0</v>
      </c>
      <c r="K232" s="61">
        <v>50</v>
      </c>
      <c r="L232" s="61">
        <v>0</v>
      </c>
      <c r="M232" s="61">
        <v>250</v>
      </c>
      <c r="N232" s="61">
        <v>0</v>
      </c>
      <c r="O232" s="61">
        <v>0</v>
      </c>
      <c r="P232" s="55">
        <f t="shared" si="21"/>
        <v>8276</v>
      </c>
      <c r="Q232" s="58">
        <f t="shared" si="24"/>
        <v>240.78</v>
      </c>
      <c r="R232" s="58">
        <f>(D232+E232+F232+G232+H232+I232+J232+K232+N232)*14%</f>
        <v>1123.6400000000001</v>
      </c>
      <c r="S232" s="58">
        <v>14451</v>
      </c>
      <c r="T232" s="55">
        <v>0</v>
      </c>
      <c r="U232" s="5">
        <f t="shared" si="19"/>
        <v>1364.42</v>
      </c>
      <c r="V232" s="5">
        <f t="shared" si="22"/>
        <v>6911.58</v>
      </c>
      <c r="W232" s="24">
        <v>0</v>
      </c>
      <c r="X232" s="128"/>
      <c r="Y232" s="128"/>
      <c r="Z232" s="128"/>
    </row>
    <row r="233" spans="1:26" ht="33.950000000000003" customHeight="1" x14ac:dyDescent="0.2">
      <c r="A233" s="130">
        <v>224</v>
      </c>
      <c r="B233" s="58" t="s">
        <v>652</v>
      </c>
      <c r="C233" s="58" t="s">
        <v>460</v>
      </c>
      <c r="D233" s="63">
        <f>485*4</f>
        <v>1940</v>
      </c>
      <c r="E233" s="61">
        <v>0</v>
      </c>
      <c r="F233" s="61">
        <v>0</v>
      </c>
      <c r="G233" s="61">
        <v>0</v>
      </c>
      <c r="H233" s="61">
        <v>0</v>
      </c>
      <c r="I233" s="61">
        <v>0</v>
      </c>
      <c r="J233" s="61">
        <v>0</v>
      </c>
      <c r="K233" s="61">
        <v>0</v>
      </c>
      <c r="L233" s="61">
        <v>0</v>
      </c>
      <c r="M233" s="61">
        <v>0</v>
      </c>
      <c r="N233" s="61">
        <v>0</v>
      </c>
      <c r="O233" s="61">
        <v>0</v>
      </c>
      <c r="P233" s="55">
        <f t="shared" si="21"/>
        <v>1940</v>
      </c>
      <c r="Q233" s="58">
        <f t="shared" si="24"/>
        <v>58.2</v>
      </c>
      <c r="R233" s="58">
        <f>(D233+E233+F233+G233+H233+I233+J233+K233+N233)*11%</f>
        <v>213.4</v>
      </c>
      <c r="S233" s="58">
        <v>0</v>
      </c>
      <c r="T233" s="55">
        <v>0</v>
      </c>
      <c r="U233" s="5">
        <f t="shared" si="19"/>
        <v>271.60000000000002</v>
      </c>
      <c r="V233" s="5">
        <f t="shared" si="22"/>
        <v>1668.4</v>
      </c>
      <c r="W233" s="24">
        <v>0</v>
      </c>
      <c r="X233" s="128"/>
      <c r="Y233" s="128"/>
      <c r="Z233" s="128"/>
    </row>
    <row r="234" spans="1:26" ht="33.950000000000003" customHeight="1" x14ac:dyDescent="0.2">
      <c r="A234" s="130">
        <v>225</v>
      </c>
      <c r="B234" s="58" t="s">
        <v>653</v>
      </c>
      <c r="C234" s="58" t="s">
        <v>970</v>
      </c>
      <c r="D234" s="63">
        <v>1634</v>
      </c>
      <c r="E234" s="61">
        <v>2400</v>
      </c>
      <c r="F234" s="61">
        <v>0</v>
      </c>
      <c r="G234" s="61">
        <v>0</v>
      </c>
      <c r="H234" s="61">
        <v>3000</v>
      </c>
      <c r="I234" s="61">
        <v>2400</v>
      </c>
      <c r="J234" s="61">
        <v>0</v>
      </c>
      <c r="K234" s="61">
        <v>0</v>
      </c>
      <c r="L234" s="61">
        <v>0</v>
      </c>
      <c r="M234" s="61">
        <v>250</v>
      </c>
      <c r="N234" s="61">
        <v>0</v>
      </c>
      <c r="O234" s="61">
        <v>0</v>
      </c>
      <c r="P234" s="55">
        <f t="shared" si="21"/>
        <v>9684</v>
      </c>
      <c r="Q234" s="58">
        <f t="shared" si="24"/>
        <v>283.02</v>
      </c>
      <c r="R234" s="58">
        <f>(D234+E234+F234+G234+H234+I234+J234+K234+N234)*14%</f>
        <v>1320.76</v>
      </c>
      <c r="S234" s="58">
        <v>204.84</v>
      </c>
      <c r="T234" s="55">
        <v>0</v>
      </c>
      <c r="U234" s="5">
        <f t="shared" si="19"/>
        <v>1603.78</v>
      </c>
      <c r="V234" s="5">
        <f t="shared" si="22"/>
        <v>8080.22</v>
      </c>
      <c r="W234" s="24">
        <v>0</v>
      </c>
      <c r="X234" s="128"/>
      <c r="Y234" s="128"/>
      <c r="Z234" s="128"/>
    </row>
    <row r="235" spans="1:26" ht="33.950000000000003" customHeight="1" x14ac:dyDescent="0.2">
      <c r="A235" s="130">
        <v>226</v>
      </c>
      <c r="B235" s="58" t="s">
        <v>654</v>
      </c>
      <c r="C235" s="62" t="s">
        <v>442</v>
      </c>
      <c r="D235" s="63">
        <v>1350</v>
      </c>
      <c r="E235" s="61">
        <v>2000</v>
      </c>
      <c r="F235" s="61">
        <v>0</v>
      </c>
      <c r="G235" s="61">
        <v>0</v>
      </c>
      <c r="H235" s="61">
        <v>0</v>
      </c>
      <c r="I235" s="61">
        <v>4500</v>
      </c>
      <c r="J235" s="61">
        <v>0</v>
      </c>
      <c r="K235" s="61">
        <v>0</v>
      </c>
      <c r="L235" s="61">
        <v>0</v>
      </c>
      <c r="M235" s="61">
        <v>250</v>
      </c>
      <c r="N235" s="61">
        <v>0</v>
      </c>
      <c r="O235" s="61">
        <v>0</v>
      </c>
      <c r="P235" s="55">
        <f t="shared" si="21"/>
        <v>8100</v>
      </c>
      <c r="Q235" s="58">
        <f t="shared" si="24"/>
        <v>235.5</v>
      </c>
      <c r="R235" s="58">
        <f>(D235+E235+F235+G235+H235+I235+J235+K235+N235)*13%</f>
        <v>1020.5</v>
      </c>
      <c r="S235" s="58">
        <v>143.03</v>
      </c>
      <c r="T235" s="55">
        <v>0</v>
      </c>
      <c r="U235" s="5">
        <f t="shared" si="19"/>
        <v>1256</v>
      </c>
      <c r="V235" s="5">
        <f t="shared" si="22"/>
        <v>6844</v>
      </c>
      <c r="W235" s="24">
        <v>0</v>
      </c>
      <c r="X235" s="128"/>
      <c r="Y235" s="128"/>
      <c r="Z235" s="128"/>
    </row>
    <row r="236" spans="1:26" ht="33.950000000000003" customHeight="1" x14ac:dyDescent="0.2">
      <c r="A236" s="130">
        <v>227</v>
      </c>
      <c r="B236" s="67" t="s">
        <v>655</v>
      </c>
      <c r="C236" s="62" t="s">
        <v>442</v>
      </c>
      <c r="D236" s="63">
        <v>1350</v>
      </c>
      <c r="E236" s="61">
        <v>2000</v>
      </c>
      <c r="F236" s="61">
        <v>0</v>
      </c>
      <c r="G236" s="61">
        <v>0</v>
      </c>
      <c r="H236" s="61">
        <v>1600</v>
      </c>
      <c r="I236" s="61">
        <v>2900</v>
      </c>
      <c r="J236" s="61">
        <v>0</v>
      </c>
      <c r="K236" s="61">
        <v>0</v>
      </c>
      <c r="L236" s="61">
        <v>0</v>
      </c>
      <c r="M236" s="61">
        <v>250</v>
      </c>
      <c r="N236" s="61">
        <v>0</v>
      </c>
      <c r="O236" s="61">
        <v>0</v>
      </c>
      <c r="P236" s="55">
        <f t="shared" si="21"/>
        <v>8100</v>
      </c>
      <c r="Q236" s="58">
        <f t="shared" si="24"/>
        <v>235.5</v>
      </c>
      <c r="R236" s="58">
        <f>(D236+E236+F236+G236+H236+I236+J236+K236+N236)*13%</f>
        <v>1020.5</v>
      </c>
      <c r="S236" s="58">
        <v>143.03</v>
      </c>
      <c r="T236" s="55">
        <v>0</v>
      </c>
      <c r="U236" s="5">
        <f t="shared" si="19"/>
        <v>1256</v>
      </c>
      <c r="V236" s="5">
        <f t="shared" si="22"/>
        <v>6844</v>
      </c>
      <c r="W236" s="24">
        <v>0</v>
      </c>
      <c r="X236" s="128"/>
      <c r="Y236" s="128"/>
      <c r="Z236" s="128"/>
    </row>
    <row r="237" spans="1:26" ht="33.950000000000003" customHeight="1" x14ac:dyDescent="0.2">
      <c r="A237" s="130">
        <v>228</v>
      </c>
      <c r="B237" s="58" t="s">
        <v>656</v>
      </c>
      <c r="C237" s="58" t="s">
        <v>442</v>
      </c>
      <c r="D237" s="63">
        <v>1350</v>
      </c>
      <c r="E237" s="61">
        <v>2000</v>
      </c>
      <c r="F237" s="61">
        <v>0</v>
      </c>
      <c r="G237" s="61">
        <v>0</v>
      </c>
      <c r="H237" s="61">
        <v>0</v>
      </c>
      <c r="I237" s="61">
        <v>4500</v>
      </c>
      <c r="J237" s="61">
        <v>0</v>
      </c>
      <c r="K237" s="61">
        <v>75</v>
      </c>
      <c r="L237" s="61">
        <v>0</v>
      </c>
      <c r="M237" s="61">
        <v>250</v>
      </c>
      <c r="N237" s="61">
        <v>0</v>
      </c>
      <c r="O237" s="61">
        <v>0</v>
      </c>
      <c r="P237" s="55">
        <f t="shared" si="21"/>
        <v>8175</v>
      </c>
      <c r="Q237" s="58">
        <f t="shared" si="24"/>
        <v>237.75</v>
      </c>
      <c r="R237" s="58">
        <f>(D237+E237+F237+G237+H237+I237+J237+K237+N237)*13%</f>
        <v>1030.25</v>
      </c>
      <c r="S237" s="58">
        <v>146.18</v>
      </c>
      <c r="T237" s="55">
        <v>0</v>
      </c>
      <c r="U237" s="5">
        <f t="shared" si="19"/>
        <v>1268</v>
      </c>
      <c r="V237" s="5">
        <f t="shared" si="22"/>
        <v>6907</v>
      </c>
      <c r="W237" s="24">
        <v>0</v>
      </c>
      <c r="X237" s="128"/>
      <c r="Y237" s="128"/>
      <c r="Z237" s="128"/>
    </row>
    <row r="238" spans="1:26" ht="33.950000000000003" customHeight="1" x14ac:dyDescent="0.2">
      <c r="A238" s="130">
        <v>229</v>
      </c>
      <c r="B238" s="58" t="s">
        <v>657</v>
      </c>
      <c r="C238" s="58" t="s">
        <v>658</v>
      </c>
      <c r="D238" s="63">
        <v>1074</v>
      </c>
      <c r="E238" s="61">
        <v>400</v>
      </c>
      <c r="F238" s="61">
        <v>0</v>
      </c>
      <c r="G238" s="61">
        <v>1000</v>
      </c>
      <c r="H238" s="61">
        <v>0</v>
      </c>
      <c r="I238" s="61">
        <v>0</v>
      </c>
      <c r="J238" s="61">
        <v>0</v>
      </c>
      <c r="K238" s="61">
        <v>0</v>
      </c>
      <c r="L238" s="61">
        <v>200</v>
      </c>
      <c r="M238" s="61">
        <v>250</v>
      </c>
      <c r="N238" s="61">
        <v>0</v>
      </c>
      <c r="O238" s="61">
        <v>0</v>
      </c>
      <c r="P238" s="55">
        <f t="shared" si="21"/>
        <v>2924</v>
      </c>
      <c r="Q238" s="58">
        <f>(D238+E238+F238+G238+H238+I238+J238+K238+N238+L238)*3%</f>
        <v>80.22</v>
      </c>
      <c r="R238" s="58">
        <f>(D238+E238+F238+G238+H238+I238+J238+K238+N238+L238)*11%</f>
        <v>294.14</v>
      </c>
      <c r="S238" s="58">
        <v>0</v>
      </c>
      <c r="T238" s="55">
        <v>0</v>
      </c>
      <c r="U238" s="5">
        <f t="shared" si="19"/>
        <v>374.36</v>
      </c>
      <c r="V238" s="5">
        <f t="shared" si="22"/>
        <v>2549.64</v>
      </c>
      <c r="W238" s="24">
        <v>0</v>
      </c>
      <c r="X238" s="128"/>
      <c r="Y238" s="128"/>
      <c r="Z238" s="128"/>
    </row>
    <row r="239" spans="1:26" ht="40.5" customHeight="1" x14ac:dyDescent="0.2">
      <c r="A239" s="130">
        <v>230</v>
      </c>
      <c r="B239" s="58" t="s">
        <v>659</v>
      </c>
      <c r="C239" s="58" t="s">
        <v>957</v>
      </c>
      <c r="D239" s="63">
        <f>485*4</f>
        <v>1940</v>
      </c>
      <c r="E239" s="61">
        <v>0</v>
      </c>
      <c r="F239" s="61">
        <v>0</v>
      </c>
      <c r="G239" s="61">
        <v>0</v>
      </c>
      <c r="H239" s="61">
        <v>0</v>
      </c>
      <c r="I239" s="61">
        <v>0</v>
      </c>
      <c r="J239" s="61">
        <v>0</v>
      </c>
      <c r="K239" s="61">
        <v>0</v>
      </c>
      <c r="L239" s="61">
        <v>0</v>
      </c>
      <c r="M239" s="61">
        <v>0</v>
      </c>
      <c r="N239" s="61">
        <v>0</v>
      </c>
      <c r="O239" s="61">
        <v>0</v>
      </c>
      <c r="P239" s="55">
        <f t="shared" si="21"/>
        <v>1940</v>
      </c>
      <c r="Q239" s="58">
        <f>(D239+E239+F239+G239+H239+I239+J239+K239+N239)*3%</f>
        <v>58.2</v>
      </c>
      <c r="R239" s="58">
        <f>(D239+E239+F239+G239+H239+I239+J239+K239+N239)*10%</f>
        <v>194</v>
      </c>
      <c r="S239" s="58">
        <v>0</v>
      </c>
      <c r="T239" s="55">
        <v>0</v>
      </c>
      <c r="U239" s="5">
        <f t="shared" si="19"/>
        <v>252.2</v>
      </c>
      <c r="V239" s="5">
        <f t="shared" si="22"/>
        <v>1687.8</v>
      </c>
      <c r="W239" s="24">
        <v>0</v>
      </c>
      <c r="X239" s="128"/>
      <c r="Y239" s="128"/>
      <c r="Z239" s="128"/>
    </row>
    <row r="240" spans="1:26" ht="33.950000000000003" customHeight="1" x14ac:dyDescent="0.2">
      <c r="A240" s="130">
        <v>231</v>
      </c>
      <c r="B240" s="58" t="s">
        <v>660</v>
      </c>
      <c r="C240" s="58" t="s">
        <v>958</v>
      </c>
      <c r="D240" s="63">
        <v>1074</v>
      </c>
      <c r="E240" s="61">
        <v>400</v>
      </c>
      <c r="F240" s="61">
        <v>0</v>
      </c>
      <c r="G240" s="61">
        <v>1000</v>
      </c>
      <c r="H240" s="61">
        <v>0</v>
      </c>
      <c r="I240" s="61">
        <v>0</v>
      </c>
      <c r="J240" s="61">
        <v>0</v>
      </c>
      <c r="K240" s="61">
        <v>75</v>
      </c>
      <c r="L240" s="61">
        <v>200</v>
      </c>
      <c r="M240" s="61">
        <v>250</v>
      </c>
      <c r="N240" s="61">
        <v>0</v>
      </c>
      <c r="O240" s="61">
        <v>0</v>
      </c>
      <c r="P240" s="55">
        <f t="shared" si="21"/>
        <v>2999</v>
      </c>
      <c r="Q240" s="58">
        <f>(D240+E240+F240+G240+H240+I240+J240+K240+N240+L240)*3%</f>
        <v>82.47</v>
      </c>
      <c r="R240" s="58">
        <f>(D240+E240+F240+G240+H240+I240+J240+K240+N240+L240)*11%</f>
        <v>302.39</v>
      </c>
      <c r="S240" s="58">
        <v>0</v>
      </c>
      <c r="T240" s="55">
        <v>0</v>
      </c>
      <c r="U240" s="5">
        <f t="shared" si="19"/>
        <v>384.86</v>
      </c>
      <c r="V240" s="5">
        <f t="shared" si="22"/>
        <v>2614.14</v>
      </c>
      <c r="W240" s="24">
        <v>0</v>
      </c>
      <c r="X240" s="128"/>
      <c r="Y240" s="128"/>
      <c r="Z240" s="128"/>
    </row>
    <row r="241" spans="1:26" ht="33.950000000000003" customHeight="1" x14ac:dyDescent="0.2">
      <c r="A241" s="130">
        <v>232</v>
      </c>
      <c r="B241" s="70" t="s">
        <v>871</v>
      </c>
      <c r="C241" s="58" t="s">
        <v>485</v>
      </c>
      <c r="D241" s="63">
        <v>1223</v>
      </c>
      <c r="E241" s="61">
        <v>0</v>
      </c>
      <c r="F241" s="61">
        <v>0</v>
      </c>
      <c r="G241" s="61">
        <v>0</v>
      </c>
      <c r="H241" s="61">
        <v>1300</v>
      </c>
      <c r="I241" s="61">
        <v>3200</v>
      </c>
      <c r="J241" s="61">
        <v>0</v>
      </c>
      <c r="K241" s="61">
        <v>0</v>
      </c>
      <c r="L241" s="61">
        <v>0</v>
      </c>
      <c r="M241" s="61">
        <v>250</v>
      </c>
      <c r="N241" s="61">
        <v>0</v>
      </c>
      <c r="O241" s="61">
        <v>0</v>
      </c>
      <c r="P241" s="55">
        <f t="shared" si="21"/>
        <v>5973</v>
      </c>
      <c r="Q241" s="58">
        <f>(D241+E241+F241+G241+H241+I241+J241+K241+N241)*3%</f>
        <v>171.69</v>
      </c>
      <c r="R241" s="58">
        <f>(D241+E241+F241+G241+H241+I241+J241+K241+N241)*12%</f>
        <v>686.76</v>
      </c>
      <c r="S241" s="58">
        <v>0</v>
      </c>
      <c r="T241" s="55">
        <v>0</v>
      </c>
      <c r="U241" s="5">
        <f t="shared" si="19"/>
        <v>858.45</v>
      </c>
      <c r="V241" s="5">
        <f t="shared" si="22"/>
        <v>5114.55</v>
      </c>
      <c r="W241" s="24">
        <v>0</v>
      </c>
      <c r="X241" s="128"/>
      <c r="Y241" s="128"/>
      <c r="Z241" s="128"/>
    </row>
    <row r="242" spans="1:26" ht="33.950000000000003" customHeight="1" x14ac:dyDescent="0.2">
      <c r="A242" s="130">
        <v>233</v>
      </c>
      <c r="B242" s="58" t="s">
        <v>976</v>
      </c>
      <c r="C242" s="58" t="s">
        <v>888</v>
      </c>
      <c r="D242" s="63">
        <v>1476</v>
      </c>
      <c r="E242" s="61">
        <v>2000</v>
      </c>
      <c r="F242" s="61">
        <v>0</v>
      </c>
      <c r="G242" s="61">
        <v>1900</v>
      </c>
      <c r="H242" s="61">
        <v>0</v>
      </c>
      <c r="I242" s="61">
        <v>2600</v>
      </c>
      <c r="J242" s="61">
        <v>0</v>
      </c>
      <c r="K242" s="61">
        <v>50</v>
      </c>
      <c r="L242" s="61">
        <v>0</v>
      </c>
      <c r="M242" s="61">
        <v>250</v>
      </c>
      <c r="N242" s="61">
        <v>0</v>
      </c>
      <c r="O242" s="61">
        <v>0</v>
      </c>
      <c r="P242" s="55">
        <f t="shared" si="21"/>
        <v>8276</v>
      </c>
      <c r="Q242" s="58">
        <f>(D242+E242+F242+G242+H242+I242+J242+K242+N242)*3%</f>
        <v>240.78</v>
      </c>
      <c r="R242" s="58">
        <f>(D242+E242+F242+G242+H242+I242+J242+K242+N242)*14%</f>
        <v>1123.6400000000001</v>
      </c>
      <c r="S242" s="58">
        <v>146.41</v>
      </c>
      <c r="T242" s="55">
        <v>0</v>
      </c>
      <c r="U242" s="5">
        <f t="shared" si="19"/>
        <v>1364.42</v>
      </c>
      <c r="V242" s="5">
        <f t="shared" si="22"/>
        <v>6911.58</v>
      </c>
      <c r="W242" s="24">
        <f>1680</f>
        <v>1680</v>
      </c>
      <c r="X242" s="128"/>
      <c r="Y242" s="128"/>
      <c r="Z242" s="128"/>
    </row>
    <row r="243" spans="1:26" ht="33.950000000000003" customHeight="1" x14ac:dyDescent="0.2">
      <c r="A243" s="130">
        <v>234</v>
      </c>
      <c r="B243" s="58" t="s">
        <v>661</v>
      </c>
      <c r="C243" s="58" t="s">
        <v>989</v>
      </c>
      <c r="D243" s="63">
        <v>1074</v>
      </c>
      <c r="E243" s="61">
        <v>0</v>
      </c>
      <c r="F243" s="61">
        <v>0</v>
      </c>
      <c r="G243" s="61">
        <v>1000</v>
      </c>
      <c r="H243" s="61">
        <v>0</v>
      </c>
      <c r="I243" s="61">
        <v>0</v>
      </c>
      <c r="J243" s="61">
        <v>0</v>
      </c>
      <c r="K243" s="61">
        <v>0</v>
      </c>
      <c r="L243" s="61">
        <v>600</v>
      </c>
      <c r="M243" s="61">
        <v>250</v>
      </c>
      <c r="N243" s="61">
        <v>0</v>
      </c>
      <c r="O243" s="61">
        <v>0</v>
      </c>
      <c r="P243" s="55">
        <f t="shared" si="21"/>
        <v>2924</v>
      </c>
      <c r="Q243" s="58">
        <f>(D243+E243+F243+G243+H243+I243+J243+K243+N243+L243)*3%</f>
        <v>80.22</v>
      </c>
      <c r="R243" s="58">
        <f>(D243+E243+F243+G243+H243+I243+J243+K243+N243+L243)*11%</f>
        <v>294.14</v>
      </c>
      <c r="S243" s="58">
        <v>0</v>
      </c>
      <c r="T243" s="55">
        <v>0</v>
      </c>
      <c r="U243" s="5">
        <f t="shared" si="19"/>
        <v>374.36</v>
      </c>
      <c r="V243" s="5">
        <f t="shared" si="22"/>
        <v>2549.64</v>
      </c>
      <c r="W243" s="24">
        <v>0</v>
      </c>
      <c r="X243" s="128"/>
      <c r="Y243" s="128"/>
      <c r="Z243" s="128"/>
    </row>
    <row r="244" spans="1:26" ht="33.950000000000003" customHeight="1" x14ac:dyDescent="0.2">
      <c r="A244" s="130">
        <v>235</v>
      </c>
      <c r="B244" s="58" t="s">
        <v>662</v>
      </c>
      <c r="C244" s="58" t="s">
        <v>958</v>
      </c>
      <c r="D244" s="63">
        <v>1074</v>
      </c>
      <c r="E244" s="61">
        <v>600</v>
      </c>
      <c r="F244" s="61">
        <v>0</v>
      </c>
      <c r="G244" s="61">
        <v>1000</v>
      </c>
      <c r="H244" s="61">
        <v>0</v>
      </c>
      <c r="I244" s="61">
        <v>0</v>
      </c>
      <c r="J244" s="61">
        <v>0</v>
      </c>
      <c r="K244" s="61">
        <v>0</v>
      </c>
      <c r="L244" s="61">
        <v>0</v>
      </c>
      <c r="M244" s="61">
        <v>250</v>
      </c>
      <c r="N244" s="61">
        <v>0</v>
      </c>
      <c r="O244" s="61">
        <v>0</v>
      </c>
      <c r="P244" s="55">
        <f t="shared" si="21"/>
        <v>2924</v>
      </c>
      <c r="Q244" s="58">
        <f t="shared" ref="Q244:Q250" si="25">(D244+E244+F244+G244+H244+I244+J244+K244+N244)*3%</f>
        <v>80.22</v>
      </c>
      <c r="R244" s="58">
        <f>(D244+E244+F244+G244+H244+I244+J244+K244+N244)*11%</f>
        <v>294.14</v>
      </c>
      <c r="S244" s="58">
        <v>0</v>
      </c>
      <c r="T244" s="55">
        <v>0</v>
      </c>
      <c r="U244" s="5">
        <f t="shared" si="19"/>
        <v>374.36</v>
      </c>
      <c r="V244" s="5">
        <f t="shared" si="22"/>
        <v>2549.64</v>
      </c>
      <c r="W244" s="24">
        <v>0</v>
      </c>
      <c r="X244" s="128"/>
      <c r="Y244" s="128"/>
      <c r="Z244" s="128"/>
    </row>
    <row r="245" spans="1:26" ht="33.950000000000003" customHeight="1" x14ac:dyDescent="0.2">
      <c r="A245" s="130">
        <v>236</v>
      </c>
      <c r="B245" s="58" t="s">
        <v>663</v>
      </c>
      <c r="C245" s="62" t="s">
        <v>442</v>
      </c>
      <c r="D245" s="63">
        <v>1350</v>
      </c>
      <c r="E245" s="61">
        <v>2000</v>
      </c>
      <c r="F245" s="61">
        <v>0</v>
      </c>
      <c r="G245" s="61">
        <v>0</v>
      </c>
      <c r="H245" s="61">
        <v>1600</v>
      </c>
      <c r="I245" s="61">
        <v>2900</v>
      </c>
      <c r="J245" s="61">
        <v>0</v>
      </c>
      <c r="K245" s="61">
        <v>0</v>
      </c>
      <c r="L245" s="61">
        <v>0</v>
      </c>
      <c r="M245" s="61">
        <v>250</v>
      </c>
      <c r="N245" s="61">
        <v>0</v>
      </c>
      <c r="O245" s="61">
        <v>0</v>
      </c>
      <c r="P245" s="55">
        <f t="shared" si="21"/>
        <v>8100</v>
      </c>
      <c r="Q245" s="58">
        <f t="shared" si="25"/>
        <v>235.5</v>
      </c>
      <c r="R245" s="58">
        <f>(D245+E245+F245+G245+H245+I245+J245+K245+N245)*13%</f>
        <v>1020.5</v>
      </c>
      <c r="S245" s="58"/>
      <c r="T245" s="55">
        <v>0</v>
      </c>
      <c r="U245" s="5">
        <f t="shared" si="19"/>
        <v>1256</v>
      </c>
      <c r="V245" s="5">
        <f t="shared" si="22"/>
        <v>6844</v>
      </c>
      <c r="W245" s="24">
        <f>646</f>
        <v>646</v>
      </c>
      <c r="X245" s="128"/>
      <c r="Y245" s="128"/>
      <c r="Z245" s="128"/>
    </row>
    <row r="246" spans="1:26" ht="33.950000000000003" customHeight="1" x14ac:dyDescent="0.2">
      <c r="A246" s="130">
        <v>237</v>
      </c>
      <c r="B246" s="58" t="s">
        <v>664</v>
      </c>
      <c r="C246" s="58" t="s">
        <v>442</v>
      </c>
      <c r="D246" s="63">
        <v>1350</v>
      </c>
      <c r="E246" s="61">
        <v>2000</v>
      </c>
      <c r="F246" s="61">
        <v>0</v>
      </c>
      <c r="G246" s="61">
        <v>0</v>
      </c>
      <c r="H246" s="61">
        <v>0</v>
      </c>
      <c r="I246" s="61">
        <v>4500</v>
      </c>
      <c r="J246" s="61">
        <v>0</v>
      </c>
      <c r="K246" s="61">
        <v>75</v>
      </c>
      <c r="L246" s="61">
        <v>0</v>
      </c>
      <c r="M246" s="61">
        <v>250</v>
      </c>
      <c r="N246" s="61">
        <v>0</v>
      </c>
      <c r="O246" s="61">
        <v>0</v>
      </c>
      <c r="P246" s="55">
        <f t="shared" si="21"/>
        <v>8175</v>
      </c>
      <c r="Q246" s="58">
        <f t="shared" si="25"/>
        <v>237.75</v>
      </c>
      <c r="R246" s="58">
        <f>(D246+E246+F246+G246+H246+I246+J246+K246+N246)*13%</f>
        <v>1030.25</v>
      </c>
      <c r="S246" s="58">
        <v>146.18</v>
      </c>
      <c r="T246" s="55">
        <v>0</v>
      </c>
      <c r="U246" s="5">
        <f t="shared" si="19"/>
        <v>1268</v>
      </c>
      <c r="V246" s="5">
        <f t="shared" si="22"/>
        <v>6907</v>
      </c>
      <c r="W246" s="24">
        <v>0</v>
      </c>
      <c r="X246" s="128"/>
      <c r="Y246" s="128"/>
      <c r="Z246" s="128"/>
    </row>
    <row r="247" spans="1:26" ht="33.950000000000003" customHeight="1" x14ac:dyDescent="0.2">
      <c r="A247" s="130">
        <v>238</v>
      </c>
      <c r="B247" s="58" t="s">
        <v>665</v>
      </c>
      <c r="C247" s="58" t="s">
        <v>970</v>
      </c>
      <c r="D247" s="63">
        <v>1634</v>
      </c>
      <c r="E247" s="61">
        <v>2400</v>
      </c>
      <c r="F247" s="61">
        <v>0</v>
      </c>
      <c r="G247" s="61">
        <v>0</v>
      </c>
      <c r="H247" s="61">
        <v>3000</v>
      </c>
      <c r="I247" s="61">
        <v>2400</v>
      </c>
      <c r="J247" s="61">
        <v>0</v>
      </c>
      <c r="K247" s="61">
        <v>0</v>
      </c>
      <c r="L247" s="61">
        <v>0</v>
      </c>
      <c r="M247" s="61">
        <v>250</v>
      </c>
      <c r="N247" s="61">
        <v>0</v>
      </c>
      <c r="O247" s="61">
        <v>0</v>
      </c>
      <c r="P247" s="55">
        <f t="shared" si="21"/>
        <v>9684</v>
      </c>
      <c r="Q247" s="58">
        <f t="shared" si="25"/>
        <v>283.02</v>
      </c>
      <c r="R247" s="58">
        <f>(D247+E247+F247+G247+H247+I247+J247+K247+N247)*14%</f>
        <v>1320.76</v>
      </c>
      <c r="S247" s="58">
        <v>204.84</v>
      </c>
      <c r="T247" s="55">
        <v>0</v>
      </c>
      <c r="U247" s="5">
        <f t="shared" si="19"/>
        <v>1603.78</v>
      </c>
      <c r="V247" s="5">
        <f t="shared" si="22"/>
        <v>8080.22</v>
      </c>
      <c r="W247" s="24">
        <v>0</v>
      </c>
      <c r="X247" s="128"/>
      <c r="Y247" s="128"/>
      <c r="Z247" s="128"/>
    </row>
    <row r="248" spans="1:26" ht="33.950000000000003" customHeight="1" x14ac:dyDescent="0.2">
      <c r="A248" s="130">
        <v>239</v>
      </c>
      <c r="B248" s="58" t="s">
        <v>666</v>
      </c>
      <c r="C248" s="58" t="s">
        <v>888</v>
      </c>
      <c r="D248" s="63">
        <v>1476</v>
      </c>
      <c r="E248" s="61">
        <v>2000</v>
      </c>
      <c r="F248" s="61">
        <v>0</v>
      </c>
      <c r="G248" s="61">
        <v>1900</v>
      </c>
      <c r="H248" s="61">
        <v>0</v>
      </c>
      <c r="I248" s="61">
        <v>2600</v>
      </c>
      <c r="J248" s="61">
        <v>0</v>
      </c>
      <c r="K248" s="61">
        <v>50</v>
      </c>
      <c r="L248" s="61">
        <v>0</v>
      </c>
      <c r="M248" s="61">
        <v>250</v>
      </c>
      <c r="N248" s="61">
        <v>0</v>
      </c>
      <c r="O248" s="61">
        <v>0</v>
      </c>
      <c r="P248" s="55">
        <f t="shared" si="21"/>
        <v>8276</v>
      </c>
      <c r="Q248" s="58">
        <f t="shared" si="25"/>
        <v>240.78</v>
      </c>
      <c r="R248" s="58">
        <f>(D248+E248+F248+G248+H248+I248+J248+K248+N248)*14%</f>
        <v>1123.6400000000001</v>
      </c>
      <c r="S248" s="58">
        <v>146.41</v>
      </c>
      <c r="T248" s="55">
        <v>0</v>
      </c>
      <c r="U248" s="5">
        <f t="shared" ref="U248:U297" si="26">(Q248+R248+T248)</f>
        <v>1364.42</v>
      </c>
      <c r="V248" s="5">
        <f t="shared" si="22"/>
        <v>6911.58</v>
      </c>
      <c r="W248" s="24">
        <v>1549.5</v>
      </c>
      <c r="X248" s="128"/>
      <c r="Y248" s="128"/>
      <c r="Z248" s="128"/>
    </row>
    <row r="249" spans="1:26" ht="33.950000000000003" customHeight="1" x14ac:dyDescent="0.2">
      <c r="A249" s="130">
        <v>240</v>
      </c>
      <c r="B249" s="58" t="s">
        <v>667</v>
      </c>
      <c r="C249" s="58" t="s">
        <v>442</v>
      </c>
      <c r="D249" s="63">
        <v>1350</v>
      </c>
      <c r="E249" s="61">
        <v>2000</v>
      </c>
      <c r="F249" s="61">
        <v>0</v>
      </c>
      <c r="G249" s="61">
        <v>0</v>
      </c>
      <c r="H249" s="61">
        <v>0</v>
      </c>
      <c r="I249" s="61">
        <v>4500</v>
      </c>
      <c r="J249" s="61">
        <v>0</v>
      </c>
      <c r="K249" s="61">
        <v>0</v>
      </c>
      <c r="L249" s="61">
        <v>0</v>
      </c>
      <c r="M249" s="61">
        <v>250</v>
      </c>
      <c r="N249" s="61">
        <v>0</v>
      </c>
      <c r="O249" s="61">
        <v>0</v>
      </c>
      <c r="P249" s="55">
        <f t="shared" si="21"/>
        <v>8100</v>
      </c>
      <c r="Q249" s="58">
        <f t="shared" si="25"/>
        <v>235.5</v>
      </c>
      <c r="R249" s="58">
        <f>(D249+E249+F249+G249+H249+I249+J249+K249+N249)*13%</f>
        <v>1020.5</v>
      </c>
      <c r="S249" s="58">
        <v>143.06</v>
      </c>
      <c r="T249" s="55">
        <v>0</v>
      </c>
      <c r="U249" s="5">
        <f t="shared" si="26"/>
        <v>1256</v>
      </c>
      <c r="V249" s="5">
        <f t="shared" si="22"/>
        <v>6844</v>
      </c>
      <c r="W249" s="24">
        <v>0</v>
      </c>
      <c r="X249" s="128"/>
      <c r="Y249" s="128"/>
      <c r="Z249" s="128"/>
    </row>
    <row r="250" spans="1:26" ht="33.950000000000003" customHeight="1" x14ac:dyDescent="0.2">
      <c r="A250" s="130">
        <v>241</v>
      </c>
      <c r="B250" s="58" t="s">
        <v>668</v>
      </c>
      <c r="C250" s="58" t="s">
        <v>569</v>
      </c>
      <c r="D250" s="63">
        <v>2425</v>
      </c>
      <c r="E250" s="61">
        <v>0</v>
      </c>
      <c r="F250" s="61">
        <v>1212.5</v>
      </c>
      <c r="G250" s="61">
        <v>0</v>
      </c>
      <c r="H250" s="61">
        <v>0</v>
      </c>
      <c r="I250" s="61">
        <v>0</v>
      </c>
      <c r="J250" s="61">
        <v>0</v>
      </c>
      <c r="K250" s="61">
        <v>0</v>
      </c>
      <c r="L250" s="61">
        <v>0</v>
      </c>
      <c r="M250" s="61">
        <v>0</v>
      </c>
      <c r="N250" s="61">
        <v>0</v>
      </c>
      <c r="O250" s="61">
        <v>0</v>
      </c>
      <c r="P250" s="55">
        <f t="shared" si="21"/>
        <v>3637.5</v>
      </c>
      <c r="Q250" s="58">
        <f t="shared" si="25"/>
        <v>109.13</v>
      </c>
      <c r="R250" s="58">
        <f>(D250+E250+F250+G250+H250+I250+J250+K250+N250)*11%</f>
        <v>400.13</v>
      </c>
      <c r="S250" s="58">
        <v>0</v>
      </c>
      <c r="T250" s="55">
        <v>0</v>
      </c>
      <c r="U250" s="5">
        <f t="shared" si="26"/>
        <v>509.26</v>
      </c>
      <c r="V250" s="5">
        <f t="shared" si="22"/>
        <v>3128.24</v>
      </c>
      <c r="W250" s="24">
        <v>0</v>
      </c>
      <c r="X250" s="128"/>
      <c r="Y250" s="128"/>
      <c r="Z250" s="128"/>
    </row>
    <row r="251" spans="1:26" ht="33.950000000000003" customHeight="1" x14ac:dyDescent="0.2">
      <c r="A251" s="130">
        <v>242</v>
      </c>
      <c r="B251" s="58" t="s">
        <v>669</v>
      </c>
      <c r="C251" s="58" t="s">
        <v>990</v>
      </c>
      <c r="D251" s="63">
        <v>1074</v>
      </c>
      <c r="E251" s="61">
        <v>400</v>
      </c>
      <c r="F251" s="61">
        <v>0</v>
      </c>
      <c r="G251" s="61">
        <v>1000</v>
      </c>
      <c r="H251" s="61">
        <v>0</v>
      </c>
      <c r="I251" s="61">
        <v>0</v>
      </c>
      <c r="J251" s="61">
        <v>0</v>
      </c>
      <c r="K251" s="61">
        <v>75</v>
      </c>
      <c r="L251" s="61">
        <v>200</v>
      </c>
      <c r="M251" s="61">
        <v>250</v>
      </c>
      <c r="N251" s="61">
        <v>0</v>
      </c>
      <c r="O251" s="61">
        <v>0</v>
      </c>
      <c r="P251" s="55">
        <f t="shared" si="21"/>
        <v>2999</v>
      </c>
      <c r="Q251" s="58">
        <f>(D251+E251+F251+G251+H251+I251+J251+K251+N251+L251)*3%</f>
        <v>82.47</v>
      </c>
      <c r="R251" s="58">
        <f>(D251+E251+F251+G251+H251+I251+J251+K251+N251+L251)*12%</f>
        <v>329.88</v>
      </c>
      <c r="S251" s="58">
        <v>0</v>
      </c>
      <c r="T251" s="55">
        <v>0</v>
      </c>
      <c r="U251" s="5">
        <f t="shared" si="26"/>
        <v>412.35</v>
      </c>
      <c r="V251" s="5">
        <f t="shared" si="22"/>
        <v>2586.65</v>
      </c>
      <c r="W251" s="24">
        <v>0</v>
      </c>
      <c r="X251" s="128"/>
      <c r="Y251" s="128"/>
      <c r="Z251" s="128"/>
    </row>
    <row r="252" spans="1:26" ht="33.950000000000003" customHeight="1" x14ac:dyDescent="0.2">
      <c r="A252" s="130">
        <v>243</v>
      </c>
      <c r="B252" s="58" t="s">
        <v>670</v>
      </c>
      <c r="C252" s="58" t="s">
        <v>440</v>
      </c>
      <c r="D252" s="63">
        <v>1074</v>
      </c>
      <c r="E252" s="61">
        <v>400</v>
      </c>
      <c r="F252" s="61">
        <v>0</v>
      </c>
      <c r="G252" s="61">
        <v>1000</v>
      </c>
      <c r="H252" s="61">
        <v>0</v>
      </c>
      <c r="I252" s="61">
        <v>0</v>
      </c>
      <c r="J252" s="61">
        <v>0</v>
      </c>
      <c r="K252" s="61">
        <v>50</v>
      </c>
      <c r="L252" s="61">
        <v>200</v>
      </c>
      <c r="M252" s="61">
        <v>250</v>
      </c>
      <c r="N252" s="61">
        <v>0</v>
      </c>
      <c r="O252" s="61">
        <v>0</v>
      </c>
      <c r="P252" s="55">
        <f t="shared" si="21"/>
        <v>2974</v>
      </c>
      <c r="Q252" s="58">
        <f>(D252+E252+F252+G252+H252+I252+J252+K252+L252+N252)*3%</f>
        <v>81.72</v>
      </c>
      <c r="R252" s="58">
        <f>(D252+E252+F252+G252+H252+I252+J252+K252+L252+N252)*11%</f>
        <v>299.64</v>
      </c>
      <c r="S252" s="58">
        <v>0</v>
      </c>
      <c r="T252" s="55">
        <v>0</v>
      </c>
      <c r="U252" s="5">
        <f t="shared" si="26"/>
        <v>381.36</v>
      </c>
      <c r="V252" s="5">
        <f t="shared" si="22"/>
        <v>2592.64</v>
      </c>
      <c r="W252" s="24">
        <v>0</v>
      </c>
      <c r="X252" s="128"/>
      <c r="Y252" s="128"/>
      <c r="Z252" s="128"/>
    </row>
    <row r="253" spans="1:26" ht="33.950000000000003" customHeight="1" x14ac:dyDescent="0.2">
      <c r="A253" s="130">
        <v>244</v>
      </c>
      <c r="B253" s="58" t="s">
        <v>671</v>
      </c>
      <c r="C253" s="58" t="s">
        <v>734</v>
      </c>
      <c r="D253" s="63">
        <v>1476</v>
      </c>
      <c r="E253" s="61">
        <v>2000</v>
      </c>
      <c r="F253" s="61">
        <v>0</v>
      </c>
      <c r="G253" s="61">
        <v>1900</v>
      </c>
      <c r="H253" s="61">
        <v>0</v>
      </c>
      <c r="I253" s="61">
        <v>2600</v>
      </c>
      <c r="J253" s="61">
        <v>0</v>
      </c>
      <c r="K253" s="61">
        <v>50</v>
      </c>
      <c r="L253" s="61">
        <v>0</v>
      </c>
      <c r="M253" s="61">
        <v>250</v>
      </c>
      <c r="N253" s="61">
        <v>0</v>
      </c>
      <c r="O253" s="61">
        <v>0</v>
      </c>
      <c r="P253" s="55">
        <f t="shared" si="21"/>
        <v>8276</v>
      </c>
      <c r="Q253" s="58">
        <f t="shared" ref="Q253:Q281" si="27">(D253+E253+F253+G253+H253+I253+J253+K253+N253)*3%</f>
        <v>240.78</v>
      </c>
      <c r="R253" s="58">
        <f>(D253+E253+F253+G253+H253+I253+J253+K253+N253)*14%</f>
        <v>1123.6400000000001</v>
      </c>
      <c r="S253" s="58">
        <v>146.41</v>
      </c>
      <c r="T253" s="55">
        <v>0</v>
      </c>
      <c r="U253" s="5">
        <f t="shared" si="26"/>
        <v>1364.42</v>
      </c>
      <c r="V253" s="5">
        <f t="shared" si="22"/>
        <v>6911.58</v>
      </c>
      <c r="W253" s="24">
        <v>0</v>
      </c>
      <c r="X253" s="128"/>
      <c r="Y253" s="128"/>
      <c r="Z253" s="128"/>
    </row>
    <row r="254" spans="1:26" ht="33.950000000000003" customHeight="1" x14ac:dyDescent="0.2">
      <c r="A254" s="130">
        <v>245</v>
      </c>
      <c r="B254" s="58" t="s">
        <v>672</v>
      </c>
      <c r="C254" s="58" t="s">
        <v>485</v>
      </c>
      <c r="D254" s="63">
        <v>1223</v>
      </c>
      <c r="E254" s="58">
        <f>2000</f>
        <v>2000</v>
      </c>
      <c r="F254" s="61">
        <v>0</v>
      </c>
      <c r="G254" s="61">
        <v>0</v>
      </c>
      <c r="H254" s="61">
        <v>1300</v>
      </c>
      <c r="I254" s="61">
        <f>3200</f>
        <v>3200</v>
      </c>
      <c r="J254" s="61">
        <v>0</v>
      </c>
      <c r="K254" s="61">
        <v>50</v>
      </c>
      <c r="L254" s="61">
        <v>0</v>
      </c>
      <c r="M254" s="61">
        <v>250</v>
      </c>
      <c r="N254" s="61">
        <v>0</v>
      </c>
      <c r="O254" s="61">
        <v>0</v>
      </c>
      <c r="P254" s="55">
        <f t="shared" si="21"/>
        <v>8023</v>
      </c>
      <c r="Q254" s="58">
        <f t="shared" si="27"/>
        <v>233.19</v>
      </c>
      <c r="R254" s="58">
        <f>(D254+E254+F254+G254+H254+I254+J254+K254+N254)*13%</f>
        <v>1010.49</v>
      </c>
      <c r="S254" s="58">
        <v>139.80000000000001</v>
      </c>
      <c r="T254" s="55">
        <v>0</v>
      </c>
      <c r="U254" s="5">
        <f t="shared" si="26"/>
        <v>1243.68</v>
      </c>
      <c r="V254" s="5">
        <f t="shared" si="22"/>
        <v>6779.32</v>
      </c>
      <c r="W254" s="24">
        <v>0</v>
      </c>
      <c r="X254" s="128"/>
      <c r="Y254" s="128"/>
      <c r="Z254" s="128"/>
    </row>
    <row r="255" spans="1:26" ht="42.75" customHeight="1" x14ac:dyDescent="0.2">
      <c r="A255" s="130">
        <v>246</v>
      </c>
      <c r="B255" s="58" t="s">
        <v>673</v>
      </c>
      <c r="C255" s="58" t="s">
        <v>955</v>
      </c>
      <c r="D255" s="63">
        <f>(485*4)+1476</f>
        <v>3416</v>
      </c>
      <c r="E255" s="61">
        <v>2000</v>
      </c>
      <c r="F255" s="61">
        <f>606.25*4</f>
        <v>2425</v>
      </c>
      <c r="G255" s="61">
        <v>0</v>
      </c>
      <c r="H255" s="61">
        <v>0</v>
      </c>
      <c r="I255" s="61">
        <v>4500</v>
      </c>
      <c r="J255" s="61">
        <v>0</v>
      </c>
      <c r="K255" s="61">
        <v>0</v>
      </c>
      <c r="L255" s="61">
        <v>0</v>
      </c>
      <c r="M255" s="61">
        <v>250</v>
      </c>
      <c r="N255" s="61">
        <v>0</v>
      </c>
      <c r="O255" s="61">
        <v>0</v>
      </c>
      <c r="P255" s="55">
        <f t="shared" si="21"/>
        <v>12591</v>
      </c>
      <c r="Q255" s="58">
        <f>(D255+E255+F255+G255+H255+I255+J255+K255+N255)*3%</f>
        <v>370.23</v>
      </c>
      <c r="R255" s="58">
        <f>(D255+E255+F255+G255+H255+I255+J255+K255+N255)*15%</f>
        <v>1851.15</v>
      </c>
      <c r="S255" s="58">
        <v>331.66</v>
      </c>
      <c r="T255" s="55">
        <v>0</v>
      </c>
      <c r="U255" s="5">
        <f t="shared" si="26"/>
        <v>2221.38</v>
      </c>
      <c r="V255" s="5">
        <f t="shared" si="22"/>
        <v>10369.620000000001</v>
      </c>
      <c r="W255" s="24">
        <v>0</v>
      </c>
      <c r="X255" s="128"/>
      <c r="Y255" s="128"/>
      <c r="Z255" s="128"/>
    </row>
    <row r="256" spans="1:26" ht="33.950000000000003" customHeight="1" x14ac:dyDescent="0.2">
      <c r="A256" s="130">
        <v>247</v>
      </c>
      <c r="B256" s="58" t="s">
        <v>674</v>
      </c>
      <c r="C256" s="58" t="s">
        <v>612</v>
      </c>
      <c r="D256" s="63">
        <v>1350</v>
      </c>
      <c r="E256" s="61">
        <v>1500</v>
      </c>
      <c r="F256" s="61">
        <v>0</v>
      </c>
      <c r="G256" s="61">
        <v>0</v>
      </c>
      <c r="H256" s="61">
        <v>1600</v>
      </c>
      <c r="I256" s="61">
        <v>0</v>
      </c>
      <c r="J256" s="61">
        <v>0</v>
      </c>
      <c r="K256" s="61">
        <v>0</v>
      </c>
      <c r="L256" s="61">
        <v>0</v>
      </c>
      <c r="M256" s="61">
        <v>250</v>
      </c>
      <c r="N256" s="61">
        <v>0</v>
      </c>
      <c r="O256" s="61">
        <v>0</v>
      </c>
      <c r="P256" s="55">
        <f t="shared" si="21"/>
        <v>4700</v>
      </c>
      <c r="Q256" s="58">
        <f t="shared" si="27"/>
        <v>133.5</v>
      </c>
      <c r="R256" s="58">
        <f>(D256+E256+F256+G256+H256+I256+J256+K256+N256)*11%</f>
        <v>489.5</v>
      </c>
      <c r="S256" s="58">
        <v>2.46</v>
      </c>
      <c r="T256" s="55">
        <v>0</v>
      </c>
      <c r="U256" s="5">
        <f t="shared" si="26"/>
        <v>623</v>
      </c>
      <c r="V256" s="5">
        <f t="shared" si="22"/>
        <v>4077</v>
      </c>
      <c r="W256" s="24">
        <v>0</v>
      </c>
      <c r="X256" s="128"/>
      <c r="Y256" s="128"/>
      <c r="Z256" s="128"/>
    </row>
    <row r="257" spans="1:26" ht="33.950000000000003" customHeight="1" x14ac:dyDescent="0.2">
      <c r="A257" s="130">
        <v>248</v>
      </c>
      <c r="B257" s="58" t="s">
        <v>675</v>
      </c>
      <c r="C257" s="58" t="s">
        <v>578</v>
      </c>
      <c r="D257" s="63">
        <v>1039</v>
      </c>
      <c r="E257" s="61">
        <v>0</v>
      </c>
      <c r="F257" s="61">
        <v>0</v>
      </c>
      <c r="G257" s="61">
        <v>1000</v>
      </c>
      <c r="H257" s="61">
        <v>0</v>
      </c>
      <c r="I257" s="61">
        <v>0</v>
      </c>
      <c r="J257" s="61">
        <v>0</v>
      </c>
      <c r="K257" s="61">
        <v>0</v>
      </c>
      <c r="L257" s="61">
        <v>600</v>
      </c>
      <c r="M257" s="61">
        <v>250</v>
      </c>
      <c r="N257" s="61">
        <v>0</v>
      </c>
      <c r="O257" s="61">
        <v>0</v>
      </c>
      <c r="P257" s="55">
        <f t="shared" si="21"/>
        <v>2889</v>
      </c>
      <c r="Q257" s="58">
        <f>(D257+E257+F257+G257+H257+I257+J257+K257+N257+L257)*3%</f>
        <v>79.17</v>
      </c>
      <c r="R257" s="58">
        <f>(D257+E257+F257+G257+H257+I257+J257+K257+N257+L257)*11%</f>
        <v>290.29000000000002</v>
      </c>
      <c r="S257" s="58">
        <v>0</v>
      </c>
      <c r="T257" s="55">
        <v>0</v>
      </c>
      <c r="U257" s="5">
        <f t="shared" si="26"/>
        <v>369.46</v>
      </c>
      <c r="V257" s="5">
        <f t="shared" si="22"/>
        <v>2519.54</v>
      </c>
      <c r="W257" s="24">
        <v>0</v>
      </c>
      <c r="X257" s="128"/>
      <c r="Y257" s="128"/>
      <c r="Z257" s="128"/>
    </row>
    <row r="258" spans="1:26" ht="44.25" customHeight="1" x14ac:dyDescent="0.2">
      <c r="A258" s="130">
        <v>249</v>
      </c>
      <c r="B258" s="58" t="s">
        <v>676</v>
      </c>
      <c r="C258" s="58" t="s">
        <v>958</v>
      </c>
      <c r="D258" s="63">
        <v>1074</v>
      </c>
      <c r="E258" s="61">
        <v>400</v>
      </c>
      <c r="F258" s="61">
        <v>0</v>
      </c>
      <c r="G258" s="61">
        <v>600</v>
      </c>
      <c r="H258" s="61">
        <v>0</v>
      </c>
      <c r="I258" s="61">
        <v>1400</v>
      </c>
      <c r="J258" s="61">
        <v>0</v>
      </c>
      <c r="K258" s="61">
        <v>50</v>
      </c>
      <c r="L258" s="61">
        <v>0</v>
      </c>
      <c r="M258" s="61">
        <v>250</v>
      </c>
      <c r="N258" s="61">
        <v>0</v>
      </c>
      <c r="O258" s="61">
        <v>0</v>
      </c>
      <c r="P258" s="55">
        <f t="shared" si="21"/>
        <v>3774</v>
      </c>
      <c r="Q258" s="58">
        <f t="shared" si="27"/>
        <v>105.72</v>
      </c>
      <c r="R258" s="58">
        <f>(D258+E258+F258+G258+H258+I258+J258+K258+N258)*11%</f>
        <v>387.64</v>
      </c>
      <c r="S258" s="58">
        <v>0</v>
      </c>
      <c r="T258" s="55">
        <v>0</v>
      </c>
      <c r="U258" s="5">
        <f t="shared" si="26"/>
        <v>493.36</v>
      </c>
      <c r="V258" s="5">
        <f t="shared" si="22"/>
        <v>3280.64</v>
      </c>
      <c r="W258" s="24">
        <v>0</v>
      </c>
      <c r="X258" s="128"/>
      <c r="Y258" s="128"/>
      <c r="Z258" s="128"/>
    </row>
    <row r="259" spans="1:26" ht="38.25" customHeight="1" x14ac:dyDescent="0.2">
      <c r="A259" s="130">
        <v>250</v>
      </c>
      <c r="B259" s="58" t="s">
        <v>677</v>
      </c>
      <c r="C259" s="58" t="s">
        <v>963</v>
      </c>
      <c r="D259" s="63">
        <f>(485*2)+1476</f>
        <v>2446</v>
      </c>
      <c r="E259" s="61">
        <v>650</v>
      </c>
      <c r="F259" s="61">
        <f>606.25*2</f>
        <v>1212.5</v>
      </c>
      <c r="G259" s="61">
        <v>1000</v>
      </c>
      <c r="H259" s="61">
        <v>0</v>
      </c>
      <c r="I259" s="61">
        <v>0</v>
      </c>
      <c r="J259" s="61">
        <v>0</v>
      </c>
      <c r="K259" s="61">
        <v>0</v>
      </c>
      <c r="L259" s="61">
        <v>0</v>
      </c>
      <c r="M259" s="61">
        <v>250</v>
      </c>
      <c r="N259" s="61">
        <v>0</v>
      </c>
      <c r="O259" s="61">
        <v>0</v>
      </c>
      <c r="P259" s="55">
        <f t="shared" si="21"/>
        <v>5558.5</v>
      </c>
      <c r="Q259" s="58">
        <f>(D259+E259+F259+G259+H259+I259+J259+K259+N259)*3%</f>
        <v>159.26</v>
      </c>
      <c r="R259" s="58">
        <f>(D259+E259+F259+G259+H259+I259+J259+K259+N259)*12%</f>
        <v>637.02</v>
      </c>
      <c r="S259" s="58">
        <v>38.11</v>
      </c>
      <c r="T259" s="55">
        <v>0</v>
      </c>
      <c r="U259" s="5">
        <f t="shared" si="26"/>
        <v>796.28</v>
      </c>
      <c r="V259" s="5">
        <f t="shared" si="22"/>
        <v>4762.22</v>
      </c>
      <c r="W259" s="24">
        <v>0</v>
      </c>
      <c r="X259" s="128"/>
      <c r="Y259" s="128"/>
      <c r="Z259" s="128"/>
    </row>
    <row r="260" spans="1:26" ht="33.950000000000003" customHeight="1" x14ac:dyDescent="0.2">
      <c r="A260" s="130">
        <v>251</v>
      </c>
      <c r="B260" s="58" t="s">
        <v>678</v>
      </c>
      <c r="C260" s="58" t="s">
        <v>970</v>
      </c>
      <c r="D260" s="63">
        <v>1634</v>
      </c>
      <c r="E260" s="61">
        <v>2400</v>
      </c>
      <c r="F260" s="61">
        <v>0</v>
      </c>
      <c r="G260" s="61">
        <v>0</v>
      </c>
      <c r="H260" s="61">
        <v>0</v>
      </c>
      <c r="I260" s="61">
        <v>5400</v>
      </c>
      <c r="J260" s="61">
        <v>0</v>
      </c>
      <c r="K260" s="61">
        <v>75</v>
      </c>
      <c r="L260" s="61">
        <v>0</v>
      </c>
      <c r="M260" s="61">
        <v>250</v>
      </c>
      <c r="N260" s="61">
        <v>0</v>
      </c>
      <c r="O260" s="61">
        <v>0</v>
      </c>
      <c r="P260" s="55">
        <f t="shared" si="21"/>
        <v>9759</v>
      </c>
      <c r="Q260" s="58">
        <f t="shared" si="27"/>
        <v>285.27</v>
      </c>
      <c r="R260" s="58">
        <f>(D260+E260+F260+G260+H260+I260+J260+K260+N260)*14%</f>
        <v>1331.26</v>
      </c>
      <c r="S260" s="58">
        <v>207.96</v>
      </c>
      <c r="T260" s="55">
        <v>0</v>
      </c>
      <c r="U260" s="5">
        <f t="shared" si="26"/>
        <v>1616.53</v>
      </c>
      <c r="V260" s="5">
        <f t="shared" si="22"/>
        <v>8142.47</v>
      </c>
      <c r="W260" s="24">
        <v>0</v>
      </c>
      <c r="X260" s="128"/>
      <c r="Y260" s="128"/>
      <c r="Z260" s="128"/>
    </row>
    <row r="261" spans="1:26" ht="33.950000000000003" customHeight="1" x14ac:dyDescent="0.2">
      <c r="A261" s="130">
        <v>252</v>
      </c>
      <c r="B261" s="65" t="s">
        <v>771</v>
      </c>
      <c r="C261" s="58" t="s">
        <v>982</v>
      </c>
      <c r="D261" s="79">
        <v>1223</v>
      </c>
      <c r="E261" s="61">
        <v>2000</v>
      </c>
      <c r="F261" s="61">
        <v>0</v>
      </c>
      <c r="G261" s="61">
        <v>0</v>
      </c>
      <c r="H261" s="79">
        <v>1300</v>
      </c>
      <c r="I261" s="79">
        <v>3200</v>
      </c>
      <c r="J261" s="61">
        <v>0</v>
      </c>
      <c r="K261" s="61">
        <v>0</v>
      </c>
      <c r="L261" s="61">
        <v>0</v>
      </c>
      <c r="M261" s="61">
        <v>250</v>
      </c>
      <c r="N261" s="61">
        <v>0</v>
      </c>
      <c r="O261" s="61">
        <v>0</v>
      </c>
      <c r="P261" s="55">
        <f t="shared" si="21"/>
        <v>7973</v>
      </c>
      <c r="Q261" s="58">
        <f t="shared" si="27"/>
        <v>231.69</v>
      </c>
      <c r="R261" s="58">
        <f>(D261+E261+F261+G261+H261+I261+J261+K261+N261)*13%</f>
        <v>1003.99</v>
      </c>
      <c r="S261" s="58">
        <v>139.62</v>
      </c>
      <c r="T261" s="55">
        <v>0</v>
      </c>
      <c r="U261" s="5">
        <f t="shared" si="26"/>
        <v>1235.68</v>
      </c>
      <c r="V261" s="5">
        <f t="shared" si="22"/>
        <v>6737.32</v>
      </c>
      <c r="W261" s="24">
        <v>0</v>
      </c>
      <c r="X261" s="128"/>
      <c r="Y261" s="128"/>
      <c r="Z261" s="128"/>
    </row>
    <row r="262" spans="1:26" ht="33.950000000000003" customHeight="1" x14ac:dyDescent="0.2">
      <c r="A262" s="130">
        <v>253</v>
      </c>
      <c r="B262" s="58" t="s">
        <v>679</v>
      </c>
      <c r="C262" s="58" t="s">
        <v>736</v>
      </c>
      <c r="D262" s="84">
        <v>1575</v>
      </c>
      <c r="E262" s="61">
        <v>800</v>
      </c>
      <c r="F262" s="61">
        <v>0</v>
      </c>
      <c r="G262" s="61">
        <v>1000</v>
      </c>
      <c r="H262" s="61">
        <v>0</v>
      </c>
      <c r="I262" s="61">
        <v>0</v>
      </c>
      <c r="J262" s="61">
        <v>0</v>
      </c>
      <c r="K262" s="61">
        <v>0</v>
      </c>
      <c r="L262" s="61">
        <v>0</v>
      </c>
      <c r="M262" s="61">
        <v>250</v>
      </c>
      <c r="N262" s="61">
        <v>0</v>
      </c>
      <c r="O262" s="61">
        <v>0</v>
      </c>
      <c r="P262" s="55">
        <f t="shared" ref="P262:P297" si="28">SUM(D262:N262)</f>
        <v>3625</v>
      </c>
      <c r="Q262" s="58">
        <f t="shared" si="27"/>
        <v>101.25</v>
      </c>
      <c r="R262" s="58">
        <f>(D262+E262+F262+G262+H262+I262+J262+K262+N262)*11%</f>
        <v>371.25</v>
      </c>
      <c r="S262" s="58">
        <v>0</v>
      </c>
      <c r="T262" s="55">
        <v>0</v>
      </c>
      <c r="U262" s="5">
        <f t="shared" si="26"/>
        <v>472.5</v>
      </c>
      <c r="V262" s="5">
        <f t="shared" ref="V262:V297" si="29">P262-U262</f>
        <v>3152.5</v>
      </c>
      <c r="W262" s="24">
        <v>0</v>
      </c>
      <c r="X262" s="128"/>
      <c r="Y262" s="128"/>
      <c r="Z262" s="128"/>
    </row>
    <row r="263" spans="1:26" ht="33.950000000000003" customHeight="1" x14ac:dyDescent="0.2">
      <c r="A263" s="130">
        <v>254</v>
      </c>
      <c r="B263" s="58" t="s">
        <v>680</v>
      </c>
      <c r="C263" s="58" t="s">
        <v>998</v>
      </c>
      <c r="D263" s="63">
        <v>2425</v>
      </c>
      <c r="E263" s="61">
        <v>0</v>
      </c>
      <c r="F263" s="61">
        <v>3031.25</v>
      </c>
      <c r="G263" s="61">
        <v>0</v>
      </c>
      <c r="H263" s="61">
        <v>0</v>
      </c>
      <c r="I263" s="61">
        <v>0</v>
      </c>
      <c r="J263" s="61">
        <v>0</v>
      </c>
      <c r="K263" s="61">
        <v>0</v>
      </c>
      <c r="L263" s="61">
        <v>0</v>
      </c>
      <c r="M263" s="61">
        <v>0</v>
      </c>
      <c r="N263" s="61">
        <v>0</v>
      </c>
      <c r="O263" s="61">
        <v>0</v>
      </c>
      <c r="P263" s="55">
        <f t="shared" si="28"/>
        <v>5456.25</v>
      </c>
      <c r="Q263" s="58">
        <f t="shared" si="27"/>
        <v>163.69</v>
      </c>
      <c r="R263" s="58">
        <f>(D263+E263+F263+G263+H263+I263+J263+K263+N263)*12%</f>
        <v>654.75</v>
      </c>
      <c r="S263" s="58">
        <v>32.72</v>
      </c>
      <c r="T263" s="55">
        <v>0</v>
      </c>
      <c r="U263" s="5">
        <f t="shared" si="26"/>
        <v>818.44</v>
      </c>
      <c r="V263" s="5">
        <f t="shared" si="29"/>
        <v>4637.8100000000004</v>
      </c>
      <c r="W263" s="24">
        <v>0</v>
      </c>
      <c r="X263" s="128"/>
      <c r="Y263" s="128"/>
      <c r="Z263" s="128"/>
    </row>
    <row r="264" spans="1:26" ht="33.950000000000003" customHeight="1" x14ac:dyDescent="0.2">
      <c r="A264" s="130">
        <v>255</v>
      </c>
      <c r="B264" s="58" t="s">
        <v>681</v>
      </c>
      <c r="C264" s="58" t="s">
        <v>682</v>
      </c>
      <c r="D264" s="63">
        <v>1575</v>
      </c>
      <c r="E264" s="61">
        <v>700</v>
      </c>
      <c r="F264" s="61">
        <v>0</v>
      </c>
      <c r="G264" s="61">
        <v>1000</v>
      </c>
      <c r="H264" s="61">
        <v>0</v>
      </c>
      <c r="I264" s="61">
        <v>0</v>
      </c>
      <c r="J264" s="61">
        <v>0</v>
      </c>
      <c r="K264" s="61">
        <v>0</v>
      </c>
      <c r="L264" s="61">
        <v>0</v>
      </c>
      <c r="M264" s="61">
        <v>250</v>
      </c>
      <c r="N264" s="61">
        <v>0</v>
      </c>
      <c r="O264" s="61">
        <v>0</v>
      </c>
      <c r="P264" s="55">
        <f t="shared" si="28"/>
        <v>3525</v>
      </c>
      <c r="Q264" s="58">
        <f t="shared" si="27"/>
        <v>98.25</v>
      </c>
      <c r="R264" s="58">
        <f>(D264+E264+F264+G264+H264+I264+J264+K264+N264)*11%</f>
        <v>360.25</v>
      </c>
      <c r="S264" s="58">
        <v>0</v>
      </c>
      <c r="T264" s="55">
        <v>44.02</v>
      </c>
      <c r="U264" s="5">
        <f t="shared" si="26"/>
        <v>502.52</v>
      </c>
      <c r="V264" s="5">
        <f t="shared" si="29"/>
        <v>3022.48</v>
      </c>
      <c r="W264" s="24">
        <v>0</v>
      </c>
      <c r="X264" s="128"/>
      <c r="Y264" s="128"/>
      <c r="Z264" s="128"/>
    </row>
    <row r="265" spans="1:26" ht="33.950000000000003" customHeight="1" x14ac:dyDescent="0.2">
      <c r="A265" s="130">
        <v>256</v>
      </c>
      <c r="B265" s="62" t="s">
        <v>717</v>
      </c>
      <c r="C265" s="58" t="s">
        <v>538</v>
      </c>
      <c r="D265" s="63">
        <v>1128</v>
      </c>
      <c r="E265" s="61">
        <v>0</v>
      </c>
      <c r="F265" s="61">
        <v>0</v>
      </c>
      <c r="G265" s="61">
        <v>1000</v>
      </c>
      <c r="H265" s="61">
        <v>0</v>
      </c>
      <c r="I265" s="61">
        <v>0</v>
      </c>
      <c r="J265" s="61">
        <v>0</v>
      </c>
      <c r="K265" s="61">
        <v>0</v>
      </c>
      <c r="L265" s="61">
        <v>0</v>
      </c>
      <c r="M265" s="61">
        <v>250</v>
      </c>
      <c r="N265" s="61">
        <v>0</v>
      </c>
      <c r="O265" s="61">
        <v>0</v>
      </c>
      <c r="P265" s="55">
        <f t="shared" si="28"/>
        <v>2378</v>
      </c>
      <c r="Q265" s="58">
        <f t="shared" si="27"/>
        <v>63.84</v>
      </c>
      <c r="R265" s="58">
        <f>(D265+E265+F265+G265+H265+I265+J265+K265+N265)*11%</f>
        <v>234.08</v>
      </c>
      <c r="S265" s="58">
        <v>0</v>
      </c>
      <c r="T265" s="55">
        <v>0</v>
      </c>
      <c r="U265" s="5">
        <f t="shared" si="26"/>
        <v>297.92</v>
      </c>
      <c r="V265" s="5">
        <f t="shared" si="29"/>
        <v>2080.08</v>
      </c>
      <c r="W265" s="24">
        <v>0</v>
      </c>
      <c r="X265" s="128"/>
      <c r="Y265" s="128"/>
      <c r="Z265" s="128"/>
    </row>
    <row r="266" spans="1:26" ht="48.75" customHeight="1" x14ac:dyDescent="0.2">
      <c r="A266" s="130">
        <v>257</v>
      </c>
      <c r="B266" s="58" t="s">
        <v>683</v>
      </c>
      <c r="C266" s="58" t="s">
        <v>957</v>
      </c>
      <c r="D266" s="63">
        <f>485*4</f>
        <v>1940</v>
      </c>
      <c r="E266" s="61">
        <v>0</v>
      </c>
      <c r="F266" s="61">
        <v>0</v>
      </c>
      <c r="G266" s="61">
        <v>0</v>
      </c>
      <c r="H266" s="61">
        <v>0</v>
      </c>
      <c r="I266" s="61">
        <v>0</v>
      </c>
      <c r="J266" s="61">
        <v>0</v>
      </c>
      <c r="K266" s="61">
        <v>0</v>
      </c>
      <c r="L266" s="61">
        <v>0</v>
      </c>
      <c r="M266" s="61">
        <v>0</v>
      </c>
      <c r="N266" s="61">
        <v>0</v>
      </c>
      <c r="O266" s="61">
        <v>0</v>
      </c>
      <c r="P266" s="55">
        <f t="shared" si="28"/>
        <v>1940</v>
      </c>
      <c r="Q266" s="58">
        <f t="shared" si="27"/>
        <v>58.2</v>
      </c>
      <c r="R266" s="58">
        <f>(D266+E266+F266+G266+H266+I266+J266+K266+N266)*10%</f>
        <v>194</v>
      </c>
      <c r="S266" s="58">
        <v>0</v>
      </c>
      <c r="T266" s="55">
        <v>0</v>
      </c>
      <c r="U266" s="5">
        <f t="shared" si="26"/>
        <v>252.2</v>
      </c>
      <c r="V266" s="5">
        <f t="shared" si="29"/>
        <v>1687.8</v>
      </c>
      <c r="W266" s="24">
        <v>0</v>
      </c>
      <c r="X266" s="128"/>
      <c r="Y266" s="128"/>
      <c r="Z266" s="128"/>
    </row>
    <row r="267" spans="1:26" ht="33.950000000000003" customHeight="1" x14ac:dyDescent="0.2">
      <c r="A267" s="130">
        <v>258</v>
      </c>
      <c r="B267" s="58" t="s">
        <v>684</v>
      </c>
      <c r="C267" s="58" t="s">
        <v>970</v>
      </c>
      <c r="D267" s="63">
        <v>1634</v>
      </c>
      <c r="E267" s="61">
        <v>2400</v>
      </c>
      <c r="F267" s="61">
        <v>0</v>
      </c>
      <c r="G267" s="61">
        <v>0</v>
      </c>
      <c r="H267" s="61">
        <v>0</v>
      </c>
      <c r="I267" s="61">
        <v>5400</v>
      </c>
      <c r="J267" s="61">
        <v>0</v>
      </c>
      <c r="K267" s="61">
        <v>0</v>
      </c>
      <c r="L267" s="61">
        <v>0</v>
      </c>
      <c r="M267" s="61">
        <v>250</v>
      </c>
      <c r="N267" s="61">
        <v>0</v>
      </c>
      <c r="O267" s="61">
        <v>0</v>
      </c>
      <c r="P267" s="55">
        <f t="shared" si="28"/>
        <v>9684</v>
      </c>
      <c r="Q267" s="58">
        <f t="shared" si="27"/>
        <v>283.02</v>
      </c>
      <c r="R267" s="58">
        <f>(D267+E267+F267+G267+H267+I267+J267+K267+N267)*14%</f>
        <v>1320.76</v>
      </c>
      <c r="S267" s="58">
        <v>204.84</v>
      </c>
      <c r="T267" s="55">
        <v>0</v>
      </c>
      <c r="U267" s="5">
        <f t="shared" si="26"/>
        <v>1603.78</v>
      </c>
      <c r="V267" s="5">
        <f t="shared" si="29"/>
        <v>8080.22</v>
      </c>
      <c r="W267" s="24">
        <v>0</v>
      </c>
      <c r="X267" s="128"/>
      <c r="Y267" s="128"/>
      <c r="Z267" s="128"/>
    </row>
    <row r="268" spans="1:26" ht="33.950000000000003" customHeight="1" x14ac:dyDescent="0.2">
      <c r="A268" s="130">
        <v>259</v>
      </c>
      <c r="B268" s="58" t="s">
        <v>685</v>
      </c>
      <c r="C268" s="58" t="s">
        <v>442</v>
      </c>
      <c r="D268" s="63">
        <v>1350</v>
      </c>
      <c r="E268" s="61">
        <v>2000</v>
      </c>
      <c r="F268" s="61">
        <v>0</v>
      </c>
      <c r="G268" s="61">
        <v>0</v>
      </c>
      <c r="H268" s="61">
        <v>2500</v>
      </c>
      <c r="I268" s="61">
        <v>2000</v>
      </c>
      <c r="J268" s="61">
        <v>0</v>
      </c>
      <c r="K268" s="61">
        <v>75</v>
      </c>
      <c r="L268" s="61">
        <v>0</v>
      </c>
      <c r="M268" s="61">
        <v>250</v>
      </c>
      <c r="N268" s="61">
        <v>0</v>
      </c>
      <c r="O268" s="61">
        <v>0</v>
      </c>
      <c r="P268" s="55">
        <f t="shared" si="28"/>
        <v>8175</v>
      </c>
      <c r="Q268" s="58">
        <f t="shared" si="27"/>
        <v>237.75</v>
      </c>
      <c r="R268" s="58">
        <f>(D268+E268+F268+G268+H268+I268+J268+K268+N268)*13%</f>
        <v>1030.25</v>
      </c>
      <c r="S268" s="58">
        <v>146.18</v>
      </c>
      <c r="T268" s="55">
        <v>0</v>
      </c>
      <c r="U268" s="5">
        <f t="shared" si="26"/>
        <v>1268</v>
      </c>
      <c r="V268" s="5">
        <f t="shared" si="29"/>
        <v>6907</v>
      </c>
      <c r="W268" s="24">
        <v>0</v>
      </c>
      <c r="X268" s="128"/>
      <c r="Y268" s="128"/>
      <c r="Z268" s="128"/>
    </row>
    <row r="269" spans="1:26" ht="33.950000000000003" customHeight="1" x14ac:dyDescent="0.2">
      <c r="A269" s="130">
        <v>260</v>
      </c>
      <c r="B269" s="58" t="s">
        <v>686</v>
      </c>
      <c r="C269" s="58" t="s">
        <v>442</v>
      </c>
      <c r="D269" s="63">
        <v>1350</v>
      </c>
      <c r="E269" s="61">
        <v>2000</v>
      </c>
      <c r="F269" s="61">
        <v>0</v>
      </c>
      <c r="G269" s="61">
        <v>0</v>
      </c>
      <c r="H269" s="61">
        <v>0</v>
      </c>
      <c r="I269" s="61">
        <v>4500</v>
      </c>
      <c r="J269" s="61">
        <v>0</v>
      </c>
      <c r="K269" s="61">
        <v>0</v>
      </c>
      <c r="L269" s="61">
        <v>0</v>
      </c>
      <c r="M269" s="61">
        <v>250</v>
      </c>
      <c r="N269" s="61">
        <v>0</v>
      </c>
      <c r="O269" s="61">
        <v>0</v>
      </c>
      <c r="P269" s="55">
        <f t="shared" si="28"/>
        <v>8100</v>
      </c>
      <c r="Q269" s="58">
        <f t="shared" si="27"/>
        <v>235.5</v>
      </c>
      <c r="R269" s="58">
        <f>(D269+E269+F269+G269+H269+I269+J269+K269+N269)*13%</f>
        <v>1020.5</v>
      </c>
      <c r="S269" s="58">
        <v>143.03</v>
      </c>
      <c r="T269" s="55">
        <v>0</v>
      </c>
      <c r="U269" s="5">
        <f t="shared" si="26"/>
        <v>1256</v>
      </c>
      <c r="V269" s="5">
        <f t="shared" si="29"/>
        <v>6844</v>
      </c>
      <c r="W269" s="24">
        <v>0</v>
      </c>
      <c r="X269" s="128"/>
      <c r="Y269" s="128"/>
      <c r="Z269" s="128"/>
    </row>
    <row r="270" spans="1:26" ht="33.950000000000003" customHeight="1" x14ac:dyDescent="0.2">
      <c r="A270" s="130">
        <v>261</v>
      </c>
      <c r="B270" s="58" t="s">
        <v>687</v>
      </c>
      <c r="C270" s="58" t="s">
        <v>970</v>
      </c>
      <c r="D270" s="63">
        <v>1634</v>
      </c>
      <c r="E270" s="61">
        <v>2400</v>
      </c>
      <c r="F270" s="61">
        <v>0</v>
      </c>
      <c r="G270" s="61">
        <v>0</v>
      </c>
      <c r="H270" s="61">
        <v>3000</v>
      </c>
      <c r="I270" s="61">
        <v>2400</v>
      </c>
      <c r="J270" s="61">
        <v>0</v>
      </c>
      <c r="K270" s="61">
        <v>0</v>
      </c>
      <c r="L270" s="61">
        <v>0</v>
      </c>
      <c r="M270" s="61">
        <v>250</v>
      </c>
      <c r="N270" s="61">
        <v>0</v>
      </c>
      <c r="O270" s="61">
        <v>0</v>
      </c>
      <c r="P270" s="55">
        <f t="shared" si="28"/>
        <v>9684</v>
      </c>
      <c r="Q270" s="58">
        <f t="shared" si="27"/>
        <v>283.02</v>
      </c>
      <c r="R270" s="58">
        <f>(D270+E270+F270+G270+H270+I270+J270+K270+N270)*14%</f>
        <v>1320.76</v>
      </c>
      <c r="S270" s="58">
        <v>204.84</v>
      </c>
      <c r="T270" s="55">
        <v>0</v>
      </c>
      <c r="U270" s="5">
        <f t="shared" si="26"/>
        <v>1603.78</v>
      </c>
      <c r="V270" s="5">
        <f t="shared" si="29"/>
        <v>8080.22</v>
      </c>
      <c r="W270" s="24">
        <v>0</v>
      </c>
      <c r="X270" s="128"/>
      <c r="Y270" s="128"/>
      <c r="Z270" s="128"/>
    </row>
    <row r="271" spans="1:26" ht="33.950000000000003" customHeight="1" x14ac:dyDescent="0.2">
      <c r="A271" s="130">
        <v>262</v>
      </c>
      <c r="B271" s="58" t="s">
        <v>688</v>
      </c>
      <c r="C271" s="58" t="s">
        <v>971</v>
      </c>
      <c r="D271" s="63">
        <v>1634</v>
      </c>
      <c r="E271" s="61">
        <v>2400</v>
      </c>
      <c r="F271" s="61">
        <v>0</v>
      </c>
      <c r="G271" s="61">
        <v>0</v>
      </c>
      <c r="H271" s="61">
        <v>3000</v>
      </c>
      <c r="I271" s="61">
        <v>2400</v>
      </c>
      <c r="J271" s="61">
        <v>0</v>
      </c>
      <c r="K271" s="61">
        <v>0</v>
      </c>
      <c r="L271" s="61">
        <v>0</v>
      </c>
      <c r="M271" s="61">
        <v>250</v>
      </c>
      <c r="N271" s="61">
        <v>0</v>
      </c>
      <c r="O271" s="61">
        <v>0</v>
      </c>
      <c r="P271" s="55">
        <f t="shared" si="28"/>
        <v>9684</v>
      </c>
      <c r="Q271" s="58">
        <f t="shared" si="27"/>
        <v>283.02</v>
      </c>
      <c r="R271" s="58">
        <f>(D271+E271+F271+G271+H271+I271+J271+K271+N271)*14%</f>
        <v>1320.76</v>
      </c>
      <c r="S271" s="58">
        <v>204.84</v>
      </c>
      <c r="T271" s="55">
        <v>0</v>
      </c>
      <c r="U271" s="5">
        <f t="shared" si="26"/>
        <v>1603.78</v>
      </c>
      <c r="V271" s="5">
        <f t="shared" si="29"/>
        <v>8080.22</v>
      </c>
      <c r="W271" s="24">
        <v>0</v>
      </c>
      <c r="X271" s="128"/>
      <c r="Y271" s="128"/>
      <c r="Z271" s="128"/>
    </row>
    <row r="272" spans="1:26" ht="33.950000000000003" customHeight="1" x14ac:dyDescent="0.2">
      <c r="A272" s="130">
        <v>263</v>
      </c>
      <c r="B272" s="62" t="s">
        <v>689</v>
      </c>
      <c r="C272" s="62" t="s">
        <v>959</v>
      </c>
      <c r="D272" s="84">
        <v>1155</v>
      </c>
      <c r="E272" s="61">
        <v>0</v>
      </c>
      <c r="F272" s="61">
        <v>0</v>
      </c>
      <c r="G272" s="61">
        <v>0</v>
      </c>
      <c r="H272" s="61">
        <v>0</v>
      </c>
      <c r="I272" s="61">
        <v>0</v>
      </c>
      <c r="J272" s="61">
        <v>0</v>
      </c>
      <c r="K272" s="61">
        <v>0</v>
      </c>
      <c r="L272" s="61">
        <v>0</v>
      </c>
      <c r="M272" s="61">
        <v>0</v>
      </c>
      <c r="N272" s="61">
        <v>0</v>
      </c>
      <c r="O272" s="61">
        <v>0</v>
      </c>
      <c r="P272" s="55">
        <f t="shared" si="28"/>
        <v>1155</v>
      </c>
      <c r="Q272" s="58">
        <f t="shared" si="27"/>
        <v>34.65</v>
      </c>
      <c r="R272" s="58">
        <f>(D272+E272+F272+G272+H272+I272+J272+K272+N272)*10%</f>
        <v>115.5</v>
      </c>
      <c r="S272" s="58">
        <v>0</v>
      </c>
      <c r="T272" s="55">
        <v>0</v>
      </c>
      <c r="U272" s="5">
        <f t="shared" si="26"/>
        <v>150.15</v>
      </c>
      <c r="V272" s="5">
        <f t="shared" si="29"/>
        <v>1004.85</v>
      </c>
      <c r="W272" s="24">
        <v>0</v>
      </c>
      <c r="X272" s="128"/>
      <c r="Y272" s="128"/>
      <c r="Z272" s="128"/>
    </row>
    <row r="273" spans="1:26" ht="33.950000000000003" customHeight="1" x14ac:dyDescent="0.2">
      <c r="A273" s="130">
        <v>264</v>
      </c>
      <c r="B273" s="58" t="s">
        <v>690</v>
      </c>
      <c r="C273" s="58" t="s">
        <v>734</v>
      </c>
      <c r="D273" s="61">
        <v>1476</v>
      </c>
      <c r="E273" s="61">
        <v>2000</v>
      </c>
      <c r="F273" s="61">
        <v>0</v>
      </c>
      <c r="G273" s="61">
        <v>0</v>
      </c>
      <c r="H273" s="61">
        <v>1900</v>
      </c>
      <c r="I273" s="61">
        <v>2600</v>
      </c>
      <c r="J273" s="61">
        <v>0</v>
      </c>
      <c r="K273" s="61">
        <v>0</v>
      </c>
      <c r="L273" s="61">
        <v>0</v>
      </c>
      <c r="M273" s="61">
        <v>250</v>
      </c>
      <c r="N273" s="61">
        <v>0</v>
      </c>
      <c r="O273" s="61">
        <v>0</v>
      </c>
      <c r="P273" s="55">
        <f t="shared" si="28"/>
        <v>8226</v>
      </c>
      <c r="Q273" s="58">
        <f t="shared" si="27"/>
        <v>239.28</v>
      </c>
      <c r="R273" s="58">
        <f>(D273+E273+F273+G273+H273+I273+J273+K273+N273)*13%</f>
        <v>1036.8800000000001</v>
      </c>
      <c r="S273" s="58">
        <v>148.33000000000001</v>
      </c>
      <c r="T273" s="55">
        <v>0</v>
      </c>
      <c r="U273" s="5">
        <f t="shared" si="26"/>
        <v>1276.1600000000001</v>
      </c>
      <c r="V273" s="5">
        <f t="shared" si="29"/>
        <v>6949.84</v>
      </c>
      <c r="W273" s="24">
        <f>1050</f>
        <v>1050</v>
      </c>
      <c r="X273" s="128"/>
      <c r="Y273" s="128"/>
      <c r="Z273" s="128"/>
    </row>
    <row r="274" spans="1:26" ht="33.950000000000003" customHeight="1" x14ac:dyDescent="0.2">
      <c r="A274" s="130">
        <v>265</v>
      </c>
      <c r="B274" s="65" t="s">
        <v>741</v>
      </c>
      <c r="C274" s="65" t="s">
        <v>442</v>
      </c>
      <c r="D274" s="61">
        <v>1350</v>
      </c>
      <c r="E274" s="61">
        <v>2000</v>
      </c>
      <c r="F274" s="61">
        <v>0</v>
      </c>
      <c r="G274" s="61">
        <v>0</v>
      </c>
      <c r="H274" s="61">
        <v>0</v>
      </c>
      <c r="I274" s="61">
        <v>4500</v>
      </c>
      <c r="J274" s="61">
        <v>0</v>
      </c>
      <c r="K274" s="61">
        <v>0</v>
      </c>
      <c r="L274" s="61">
        <v>0</v>
      </c>
      <c r="M274" s="61">
        <v>250</v>
      </c>
      <c r="N274" s="61">
        <v>0</v>
      </c>
      <c r="O274" s="61">
        <v>0</v>
      </c>
      <c r="P274" s="55">
        <f>SUM(D274:N274)</f>
        <v>8100</v>
      </c>
      <c r="Q274" s="58">
        <f t="shared" si="27"/>
        <v>235.5</v>
      </c>
      <c r="R274" s="58">
        <f>(D274+E274+F274+G274+H274+I274+J274+K274+N274)*14%</f>
        <v>1099</v>
      </c>
      <c r="S274" s="58">
        <v>61.96</v>
      </c>
      <c r="T274" s="55">
        <v>0</v>
      </c>
      <c r="U274" s="5">
        <f t="shared" si="26"/>
        <v>1334.5</v>
      </c>
      <c r="V274" s="5">
        <f t="shared" si="29"/>
        <v>6765.5</v>
      </c>
      <c r="W274" s="24">
        <v>0</v>
      </c>
      <c r="X274" s="128"/>
      <c r="Y274" s="128"/>
      <c r="Z274" s="128"/>
    </row>
    <row r="275" spans="1:26" ht="33.950000000000003" customHeight="1" x14ac:dyDescent="0.2">
      <c r="A275" s="130">
        <v>266</v>
      </c>
      <c r="B275" s="58" t="s">
        <v>691</v>
      </c>
      <c r="C275" s="58" t="s">
        <v>967</v>
      </c>
      <c r="D275" s="63">
        <v>1476</v>
      </c>
      <c r="E275" s="61">
        <v>2000</v>
      </c>
      <c r="F275" s="61">
        <v>0</v>
      </c>
      <c r="G275" s="61">
        <v>1900</v>
      </c>
      <c r="H275" s="61">
        <v>0</v>
      </c>
      <c r="I275" s="61">
        <v>2600</v>
      </c>
      <c r="J275" s="61">
        <v>0</v>
      </c>
      <c r="K275" s="61">
        <v>50</v>
      </c>
      <c r="L275" s="61">
        <v>0</v>
      </c>
      <c r="M275" s="61">
        <v>250</v>
      </c>
      <c r="N275" s="61">
        <v>0</v>
      </c>
      <c r="O275" s="61">
        <v>0</v>
      </c>
      <c r="P275" s="55">
        <f t="shared" si="28"/>
        <v>8276</v>
      </c>
      <c r="Q275" s="58">
        <f t="shared" si="27"/>
        <v>240.78</v>
      </c>
      <c r="R275" s="58">
        <f>(D275+E275+F275+G275+H275+I275+J275+K275+N275)*14%</f>
        <v>1123.6400000000001</v>
      </c>
      <c r="S275" s="58">
        <v>146.41</v>
      </c>
      <c r="T275" s="55">
        <v>0</v>
      </c>
      <c r="U275" s="5">
        <f t="shared" si="26"/>
        <v>1364.42</v>
      </c>
      <c r="V275" s="5">
        <f t="shared" si="29"/>
        <v>6911.58</v>
      </c>
      <c r="W275" s="24">
        <v>0</v>
      </c>
      <c r="X275" s="128"/>
      <c r="Y275" s="128"/>
      <c r="Z275" s="128"/>
    </row>
    <row r="276" spans="1:26" ht="33.950000000000003" customHeight="1" x14ac:dyDescent="0.2">
      <c r="A276" s="130">
        <v>267</v>
      </c>
      <c r="B276" s="58" t="s">
        <v>692</v>
      </c>
      <c r="C276" s="58" t="s">
        <v>967</v>
      </c>
      <c r="D276" s="63">
        <v>1476</v>
      </c>
      <c r="E276" s="61">
        <v>2000</v>
      </c>
      <c r="F276" s="61">
        <v>0</v>
      </c>
      <c r="G276" s="61">
        <v>1900</v>
      </c>
      <c r="H276" s="61">
        <v>0</v>
      </c>
      <c r="I276" s="61">
        <v>2600</v>
      </c>
      <c r="J276" s="61">
        <v>0</v>
      </c>
      <c r="K276" s="61">
        <v>50</v>
      </c>
      <c r="L276" s="61">
        <v>0</v>
      </c>
      <c r="M276" s="61">
        <v>250</v>
      </c>
      <c r="N276" s="61">
        <v>0</v>
      </c>
      <c r="O276" s="61">
        <v>0</v>
      </c>
      <c r="P276" s="55">
        <f t="shared" si="28"/>
        <v>8276</v>
      </c>
      <c r="Q276" s="58">
        <f t="shared" si="27"/>
        <v>240.78</v>
      </c>
      <c r="R276" s="58">
        <f>(D276+E276+F276+G276+H276+I276+J276+K276+N276)*14%</f>
        <v>1123.6400000000001</v>
      </c>
      <c r="S276" s="58">
        <v>146.41</v>
      </c>
      <c r="T276" s="55">
        <v>0</v>
      </c>
      <c r="U276" s="5">
        <f t="shared" si="26"/>
        <v>1364.42</v>
      </c>
      <c r="V276" s="5">
        <f t="shared" si="29"/>
        <v>6911.58</v>
      </c>
      <c r="W276" s="24">
        <v>0</v>
      </c>
      <c r="X276" s="128"/>
      <c r="Y276" s="128"/>
      <c r="Z276" s="128"/>
    </row>
    <row r="277" spans="1:26" ht="66" customHeight="1" x14ac:dyDescent="0.2">
      <c r="A277" s="130">
        <v>268</v>
      </c>
      <c r="B277" s="58" t="s">
        <v>693</v>
      </c>
      <c r="C277" s="58" t="s">
        <v>1007</v>
      </c>
      <c r="D277" s="63">
        <f>1634</f>
        <v>1634</v>
      </c>
      <c r="E277" s="61">
        <v>1800</v>
      </c>
      <c r="F277" s="61">
        <v>0</v>
      </c>
      <c r="G277" s="61">
        <v>0</v>
      </c>
      <c r="H277" s="61">
        <v>2200</v>
      </c>
      <c r="I277" s="61">
        <v>0</v>
      </c>
      <c r="J277" s="61">
        <v>0</v>
      </c>
      <c r="K277" s="61">
        <v>75</v>
      </c>
      <c r="L277" s="61">
        <v>0</v>
      </c>
      <c r="M277" s="61">
        <v>250</v>
      </c>
      <c r="N277" s="61">
        <v>0</v>
      </c>
      <c r="O277" s="61">
        <v>0</v>
      </c>
      <c r="P277" s="55">
        <f t="shared" si="28"/>
        <v>5959</v>
      </c>
      <c r="Q277" s="58">
        <f t="shared" si="27"/>
        <v>171.27</v>
      </c>
      <c r="R277" s="58">
        <f>(D277+E277+F277+G277+H277+I277+J277+K277+N277)*15%</f>
        <v>856.35</v>
      </c>
      <c r="S277" s="58">
        <v>237.52</v>
      </c>
      <c r="T277" s="55">
        <v>0</v>
      </c>
      <c r="U277" s="5">
        <f t="shared" si="26"/>
        <v>1027.6199999999999</v>
      </c>
      <c r="V277" s="5">
        <f t="shared" si="29"/>
        <v>4931.38</v>
      </c>
      <c r="W277" s="24">
        <v>0</v>
      </c>
      <c r="X277" s="128"/>
      <c r="Y277" s="128"/>
      <c r="Z277" s="128"/>
    </row>
    <row r="278" spans="1:26" ht="33.950000000000003" customHeight="1" x14ac:dyDescent="0.2">
      <c r="A278" s="130">
        <v>269</v>
      </c>
      <c r="B278" s="58" t="s">
        <v>694</v>
      </c>
      <c r="C278" s="58" t="s">
        <v>612</v>
      </c>
      <c r="D278" s="63">
        <v>1350</v>
      </c>
      <c r="E278" s="61">
        <v>1500</v>
      </c>
      <c r="F278" s="61">
        <v>0</v>
      </c>
      <c r="G278" s="61">
        <v>0</v>
      </c>
      <c r="H278" s="61">
        <v>1600</v>
      </c>
      <c r="I278" s="61">
        <v>0</v>
      </c>
      <c r="J278" s="61">
        <v>0</v>
      </c>
      <c r="K278" s="61">
        <v>75</v>
      </c>
      <c r="L278" s="61">
        <v>0</v>
      </c>
      <c r="M278" s="61">
        <v>250</v>
      </c>
      <c r="N278" s="61">
        <v>0</v>
      </c>
      <c r="O278" s="61">
        <v>0</v>
      </c>
      <c r="P278" s="55">
        <f t="shared" si="28"/>
        <v>4775</v>
      </c>
      <c r="Q278" s="58">
        <f t="shared" si="27"/>
        <v>135.75</v>
      </c>
      <c r="R278" s="58">
        <f>(D278+E278+F278+G278+H278+I278+J278+K278+N278)*12%</f>
        <v>543</v>
      </c>
      <c r="S278" s="58">
        <v>5.65</v>
      </c>
      <c r="T278" s="55">
        <v>0</v>
      </c>
      <c r="U278" s="5">
        <f t="shared" si="26"/>
        <v>678.75</v>
      </c>
      <c r="V278" s="5">
        <f t="shared" si="29"/>
        <v>4096.25</v>
      </c>
      <c r="W278" s="24">
        <f>1018</f>
        <v>1018</v>
      </c>
      <c r="X278" s="128"/>
      <c r="Y278" s="128"/>
      <c r="Z278" s="128"/>
    </row>
    <row r="279" spans="1:26" ht="33.950000000000003" customHeight="1" x14ac:dyDescent="0.2">
      <c r="A279" s="130">
        <v>270</v>
      </c>
      <c r="B279" s="58" t="s">
        <v>695</v>
      </c>
      <c r="C279" s="58" t="s">
        <v>696</v>
      </c>
      <c r="D279" s="63">
        <v>1634</v>
      </c>
      <c r="E279" s="61">
        <v>2000</v>
      </c>
      <c r="F279" s="61">
        <v>0</v>
      </c>
      <c r="G279" s="61">
        <v>0</v>
      </c>
      <c r="H279" s="61">
        <v>0</v>
      </c>
      <c r="I279" s="61">
        <v>5400</v>
      </c>
      <c r="J279" s="61">
        <v>0</v>
      </c>
      <c r="K279" s="61">
        <v>0</v>
      </c>
      <c r="L279" s="61">
        <v>0</v>
      </c>
      <c r="M279" s="61">
        <v>250</v>
      </c>
      <c r="N279" s="61">
        <v>0</v>
      </c>
      <c r="O279" s="61">
        <v>0</v>
      </c>
      <c r="P279" s="55">
        <f t="shared" si="28"/>
        <v>9284</v>
      </c>
      <c r="Q279" s="58">
        <f t="shared" si="27"/>
        <v>271.02</v>
      </c>
      <c r="R279" s="58">
        <f>(D279+E279+F279+G279+H279+I279+J279+K279+N279)*11%</f>
        <v>993.74</v>
      </c>
      <c r="S279" s="58">
        <v>188.24</v>
      </c>
      <c r="T279" s="55">
        <v>0</v>
      </c>
      <c r="U279" s="5">
        <f t="shared" si="26"/>
        <v>1264.76</v>
      </c>
      <c r="V279" s="5">
        <f t="shared" si="29"/>
        <v>8019.24</v>
      </c>
      <c r="W279" s="24">
        <v>0</v>
      </c>
      <c r="X279" s="128"/>
      <c r="Y279" s="128"/>
      <c r="Z279" s="128"/>
    </row>
    <row r="280" spans="1:26" ht="33.950000000000003" customHeight="1" x14ac:dyDescent="0.2">
      <c r="A280" s="130">
        <v>271</v>
      </c>
      <c r="B280" s="58" t="s">
        <v>697</v>
      </c>
      <c r="C280" s="58" t="s">
        <v>888</v>
      </c>
      <c r="D280" s="63">
        <v>1476</v>
      </c>
      <c r="E280" s="61">
        <v>2000</v>
      </c>
      <c r="F280" s="61">
        <v>0</v>
      </c>
      <c r="G280" s="61">
        <v>0</v>
      </c>
      <c r="H280" s="61">
        <v>1900</v>
      </c>
      <c r="I280" s="61">
        <v>2600</v>
      </c>
      <c r="J280" s="61">
        <v>0</v>
      </c>
      <c r="K280" s="61">
        <v>35</v>
      </c>
      <c r="L280" s="61">
        <v>0</v>
      </c>
      <c r="M280" s="61">
        <v>250</v>
      </c>
      <c r="N280" s="61">
        <v>0</v>
      </c>
      <c r="O280" s="61">
        <v>0</v>
      </c>
      <c r="P280" s="55">
        <f t="shared" si="28"/>
        <v>8261</v>
      </c>
      <c r="Q280" s="58">
        <f t="shared" si="27"/>
        <v>240.33</v>
      </c>
      <c r="R280" s="58">
        <f>(D280+E280+F280+G280+H280+I280+J280+K280+N280)*14%</f>
        <v>1121.54</v>
      </c>
      <c r="S280" s="58">
        <v>145.79</v>
      </c>
      <c r="T280" s="55">
        <v>0</v>
      </c>
      <c r="U280" s="5">
        <f t="shared" si="26"/>
        <v>1361.87</v>
      </c>
      <c r="V280" s="5">
        <f t="shared" si="29"/>
        <v>6899.13</v>
      </c>
      <c r="W280" s="24">
        <v>0</v>
      </c>
      <c r="X280" s="128"/>
      <c r="Y280" s="128"/>
      <c r="Z280" s="128"/>
    </row>
    <row r="281" spans="1:26" ht="33.950000000000003" customHeight="1" x14ac:dyDescent="0.2">
      <c r="A281" s="130">
        <v>272</v>
      </c>
      <c r="B281" s="58" t="s">
        <v>698</v>
      </c>
      <c r="C281" s="58" t="s">
        <v>442</v>
      </c>
      <c r="D281" s="63">
        <v>1350</v>
      </c>
      <c r="E281" s="61">
        <v>2000</v>
      </c>
      <c r="F281" s="61">
        <v>0</v>
      </c>
      <c r="G281" s="61">
        <v>0</v>
      </c>
      <c r="H281" s="61">
        <v>0</v>
      </c>
      <c r="I281" s="61">
        <v>4500</v>
      </c>
      <c r="J281" s="61">
        <v>0</v>
      </c>
      <c r="K281" s="61">
        <v>75</v>
      </c>
      <c r="L281" s="61">
        <v>0</v>
      </c>
      <c r="M281" s="61">
        <v>250</v>
      </c>
      <c r="N281" s="61">
        <v>0</v>
      </c>
      <c r="O281" s="61">
        <v>0</v>
      </c>
      <c r="P281" s="55">
        <f t="shared" si="28"/>
        <v>8175</v>
      </c>
      <c r="Q281" s="58">
        <f t="shared" si="27"/>
        <v>237.75</v>
      </c>
      <c r="R281" s="58">
        <f>(D281+E281+F281+G281+H281+I281+J281+K281+N281)*13%</f>
        <v>1030.25</v>
      </c>
      <c r="S281" s="58">
        <v>146.18</v>
      </c>
      <c r="T281" s="55">
        <v>0</v>
      </c>
      <c r="U281" s="5">
        <f t="shared" si="26"/>
        <v>1268</v>
      </c>
      <c r="V281" s="5">
        <f t="shared" si="29"/>
        <v>6907</v>
      </c>
      <c r="W281" s="24">
        <v>0</v>
      </c>
      <c r="X281" s="128"/>
      <c r="Y281" s="128"/>
      <c r="Z281" s="128"/>
    </row>
    <row r="282" spans="1:26" ht="33.950000000000003" customHeight="1" x14ac:dyDescent="0.2">
      <c r="A282" s="130">
        <v>273</v>
      </c>
      <c r="B282" s="67" t="s">
        <v>699</v>
      </c>
      <c r="C282" s="58" t="s">
        <v>578</v>
      </c>
      <c r="D282" s="61">
        <v>1039</v>
      </c>
      <c r="E282" s="61">
        <v>400</v>
      </c>
      <c r="F282" s="61">
        <v>0</v>
      </c>
      <c r="G282" s="61">
        <v>1000</v>
      </c>
      <c r="H282" s="61">
        <v>0</v>
      </c>
      <c r="I282" s="61">
        <v>0</v>
      </c>
      <c r="J282" s="61">
        <v>0</v>
      </c>
      <c r="K282" s="61">
        <v>0</v>
      </c>
      <c r="L282" s="61">
        <v>200</v>
      </c>
      <c r="M282" s="61">
        <v>250</v>
      </c>
      <c r="N282" s="61">
        <v>0</v>
      </c>
      <c r="O282" s="61">
        <v>0</v>
      </c>
      <c r="P282" s="55">
        <f t="shared" si="28"/>
        <v>2889</v>
      </c>
      <c r="Q282" s="58">
        <f>(D282+E282+F282+G282+H282+I282+J282+K282+N282+L282)*3%</f>
        <v>79.17</v>
      </c>
      <c r="R282" s="58">
        <f>(D282+E282+F282+G282+H282+I282+J282+K282+N282+L282)*11%</f>
        <v>290.29000000000002</v>
      </c>
      <c r="S282" s="58">
        <v>0</v>
      </c>
      <c r="T282" s="55">
        <v>0</v>
      </c>
      <c r="U282" s="5">
        <f t="shared" si="26"/>
        <v>369.46</v>
      </c>
      <c r="V282" s="5">
        <f t="shared" si="29"/>
        <v>2519.54</v>
      </c>
      <c r="W282" s="24">
        <v>0</v>
      </c>
      <c r="X282" s="128"/>
      <c r="Y282" s="128"/>
      <c r="Z282" s="128"/>
    </row>
    <row r="283" spans="1:26" ht="33.950000000000003" customHeight="1" x14ac:dyDescent="0.2">
      <c r="A283" s="130">
        <v>274</v>
      </c>
      <c r="B283" s="58" t="s">
        <v>700</v>
      </c>
      <c r="C283" s="58" t="s">
        <v>538</v>
      </c>
      <c r="D283" s="63">
        <v>1128</v>
      </c>
      <c r="E283" s="61">
        <v>550</v>
      </c>
      <c r="F283" s="61">
        <v>0</v>
      </c>
      <c r="G283" s="61">
        <v>1000</v>
      </c>
      <c r="H283" s="61">
        <v>0</v>
      </c>
      <c r="I283" s="61">
        <v>0</v>
      </c>
      <c r="J283" s="61">
        <v>0</v>
      </c>
      <c r="K283" s="61">
        <v>75</v>
      </c>
      <c r="L283" s="61">
        <v>0</v>
      </c>
      <c r="M283" s="61">
        <v>250</v>
      </c>
      <c r="N283" s="61">
        <v>0</v>
      </c>
      <c r="O283" s="61">
        <v>0</v>
      </c>
      <c r="P283" s="55">
        <f t="shared" si="28"/>
        <v>3003</v>
      </c>
      <c r="Q283" s="58">
        <f>(D283+E283+F283+G283+H283+I283+J283+K283+N283)*3%</f>
        <v>82.59</v>
      </c>
      <c r="R283" s="58">
        <f>(D283+E283+F283+G283+H283+I283+J283+K283+N283)*11%</f>
        <v>302.83</v>
      </c>
      <c r="S283" s="58">
        <v>0</v>
      </c>
      <c r="T283" s="55">
        <v>0</v>
      </c>
      <c r="U283" s="5">
        <f t="shared" si="26"/>
        <v>385.42</v>
      </c>
      <c r="V283" s="5">
        <f t="shared" si="29"/>
        <v>2617.58</v>
      </c>
      <c r="W283" s="24">
        <v>0</v>
      </c>
      <c r="X283" s="128"/>
      <c r="Y283" s="128"/>
      <c r="Z283" s="128"/>
    </row>
    <row r="284" spans="1:26" ht="33.950000000000003" customHeight="1" x14ac:dyDescent="0.2">
      <c r="A284" s="130">
        <v>275</v>
      </c>
      <c r="B284" s="58" t="s">
        <v>701</v>
      </c>
      <c r="C284" s="58" t="s">
        <v>967</v>
      </c>
      <c r="D284" s="63">
        <v>1476</v>
      </c>
      <c r="E284" s="61">
        <v>2000</v>
      </c>
      <c r="F284" s="61">
        <v>0</v>
      </c>
      <c r="G284" s="61">
        <v>1900</v>
      </c>
      <c r="H284" s="61">
        <v>0</v>
      </c>
      <c r="I284" s="61">
        <v>2600</v>
      </c>
      <c r="J284" s="61">
        <v>0</v>
      </c>
      <c r="K284" s="61">
        <v>50</v>
      </c>
      <c r="L284" s="61">
        <v>0</v>
      </c>
      <c r="M284" s="61">
        <v>250</v>
      </c>
      <c r="N284" s="61">
        <v>0</v>
      </c>
      <c r="O284" s="61">
        <v>0</v>
      </c>
      <c r="P284" s="55">
        <f t="shared" si="28"/>
        <v>8276</v>
      </c>
      <c r="Q284" s="58">
        <f>(D284+E284+F284+G284+H284+I284+J284+K284+N284)*3%</f>
        <v>240.78</v>
      </c>
      <c r="R284" s="58">
        <f>(D284+E284+F284+G284+H284+I284+J284+K284+N284)*14%</f>
        <v>1123.6400000000001</v>
      </c>
      <c r="S284" s="58">
        <v>146.41</v>
      </c>
      <c r="T284" s="55">
        <v>0</v>
      </c>
      <c r="U284" s="5">
        <f t="shared" si="26"/>
        <v>1364.42</v>
      </c>
      <c r="V284" s="5">
        <f t="shared" si="29"/>
        <v>6911.58</v>
      </c>
      <c r="W284" s="24">
        <v>0</v>
      </c>
      <c r="X284" s="128"/>
      <c r="Y284" s="128"/>
      <c r="Z284" s="128"/>
    </row>
    <row r="285" spans="1:26" ht="33.950000000000003" customHeight="1" x14ac:dyDescent="0.2">
      <c r="A285" s="130">
        <v>276</v>
      </c>
      <c r="B285" s="58" t="s">
        <v>702</v>
      </c>
      <c r="C285" s="58" t="s">
        <v>967</v>
      </c>
      <c r="D285" s="63">
        <v>1476</v>
      </c>
      <c r="E285" s="61">
        <v>2000</v>
      </c>
      <c r="F285" s="61">
        <v>0</v>
      </c>
      <c r="G285" s="61">
        <v>1900</v>
      </c>
      <c r="H285" s="61">
        <v>0</v>
      </c>
      <c r="I285" s="61">
        <v>2600</v>
      </c>
      <c r="J285" s="61">
        <v>0</v>
      </c>
      <c r="K285" s="61">
        <v>50</v>
      </c>
      <c r="L285" s="61">
        <v>0</v>
      </c>
      <c r="M285" s="61">
        <v>250</v>
      </c>
      <c r="N285" s="61">
        <v>0</v>
      </c>
      <c r="O285" s="61">
        <v>0</v>
      </c>
      <c r="P285" s="55">
        <f t="shared" si="28"/>
        <v>8276</v>
      </c>
      <c r="Q285" s="58">
        <f>(D285+E285+F285+G285+H285+I285+J285+K285+N285)*3%</f>
        <v>240.78</v>
      </c>
      <c r="R285" s="58">
        <f>(D285+E285+F285+G285+H285+I285+J285+K285+N285)*14%</f>
        <v>1123.6400000000001</v>
      </c>
      <c r="S285" s="58">
        <v>146.41</v>
      </c>
      <c r="T285" s="55">
        <v>0</v>
      </c>
      <c r="U285" s="5">
        <f t="shared" si="26"/>
        <v>1364.42</v>
      </c>
      <c r="V285" s="5">
        <f t="shared" si="29"/>
        <v>6911.58</v>
      </c>
      <c r="W285" s="24">
        <v>0</v>
      </c>
      <c r="X285" s="128"/>
      <c r="Y285" s="128"/>
      <c r="Z285" s="128"/>
    </row>
    <row r="286" spans="1:26" ht="33.950000000000003" customHeight="1" x14ac:dyDescent="0.2">
      <c r="A286" s="130">
        <v>277</v>
      </c>
      <c r="B286" s="58" t="s">
        <v>1023</v>
      </c>
      <c r="C286" s="58" t="s">
        <v>1024</v>
      </c>
      <c r="D286" s="63">
        <v>1168</v>
      </c>
      <c r="E286" s="61">
        <v>0</v>
      </c>
      <c r="F286" s="61">
        <v>0</v>
      </c>
      <c r="G286" s="61">
        <v>1000</v>
      </c>
      <c r="H286" s="61">
        <v>0</v>
      </c>
      <c r="I286" s="61">
        <v>0</v>
      </c>
      <c r="J286" s="61">
        <v>0</v>
      </c>
      <c r="K286" s="61">
        <v>0</v>
      </c>
      <c r="L286" s="61">
        <v>0</v>
      </c>
      <c r="M286" s="61">
        <v>250</v>
      </c>
      <c r="N286" s="61">
        <v>0</v>
      </c>
      <c r="O286" s="61">
        <v>0</v>
      </c>
      <c r="P286" s="55">
        <f t="shared" si="28"/>
        <v>2418</v>
      </c>
      <c r="Q286" s="58">
        <f>(D286+E286+F286+G286+H286+I286+J286+K286+N286)*3%</f>
        <v>65.040000000000006</v>
      </c>
      <c r="R286" s="58">
        <f>(D286+E286+F286+G286+H286+I286+J286+K286+N286)*11%</f>
        <v>238.48</v>
      </c>
      <c r="S286" s="58">
        <v>0</v>
      </c>
      <c r="T286" s="55">
        <v>0</v>
      </c>
      <c r="U286" s="5">
        <f t="shared" si="26"/>
        <v>303.52</v>
      </c>
      <c r="V286" s="5">
        <f t="shared" si="29"/>
        <v>2114.48</v>
      </c>
      <c r="W286" s="24">
        <f>1768</f>
        <v>1768</v>
      </c>
      <c r="X286" s="128"/>
      <c r="Y286" s="128"/>
      <c r="Z286" s="128"/>
    </row>
    <row r="287" spans="1:26" ht="33.950000000000003" customHeight="1" x14ac:dyDescent="0.2">
      <c r="A287" s="130">
        <v>278</v>
      </c>
      <c r="B287" s="58" t="s">
        <v>703</v>
      </c>
      <c r="C287" s="58" t="s">
        <v>558</v>
      </c>
      <c r="D287" s="63">
        <f>485*3</f>
        <v>1455</v>
      </c>
      <c r="E287" s="61">
        <v>0</v>
      </c>
      <c r="F287" s="61">
        <v>0</v>
      </c>
      <c r="G287" s="61">
        <v>0</v>
      </c>
      <c r="H287" s="61">
        <v>0</v>
      </c>
      <c r="I287" s="61">
        <v>0</v>
      </c>
      <c r="J287" s="61">
        <v>0</v>
      </c>
      <c r="K287" s="61">
        <v>0</v>
      </c>
      <c r="L287" s="61">
        <v>0</v>
      </c>
      <c r="M287" s="61">
        <v>0</v>
      </c>
      <c r="N287" s="61">
        <v>0</v>
      </c>
      <c r="O287" s="61">
        <v>0</v>
      </c>
      <c r="P287" s="55">
        <f t="shared" si="28"/>
        <v>1455</v>
      </c>
      <c r="Q287" s="58">
        <f>(D287+E287+F287+G287+H287+I287+J287+K287+N287)*3%</f>
        <v>43.65</v>
      </c>
      <c r="R287" s="58">
        <f>(D287+E287+F287+G287+H287+I287+J287+K287+N287)*11%</f>
        <v>160.05000000000001</v>
      </c>
      <c r="S287" s="58">
        <v>0</v>
      </c>
      <c r="T287" s="55">
        <v>0</v>
      </c>
      <c r="U287" s="5">
        <f t="shared" si="26"/>
        <v>203.7</v>
      </c>
      <c r="V287" s="5">
        <f t="shared" si="29"/>
        <v>1251.3</v>
      </c>
      <c r="W287" s="24">
        <v>0</v>
      </c>
      <c r="X287" s="128"/>
      <c r="Y287" s="128"/>
      <c r="Z287" s="128"/>
    </row>
    <row r="288" spans="1:26" ht="60" customHeight="1" x14ac:dyDescent="0.2">
      <c r="A288" s="130">
        <v>279</v>
      </c>
      <c r="B288" s="58" t="s">
        <v>704</v>
      </c>
      <c r="C288" s="58" t="s">
        <v>705</v>
      </c>
      <c r="D288" s="63">
        <v>1074</v>
      </c>
      <c r="E288" s="61">
        <v>0</v>
      </c>
      <c r="F288" s="61">
        <v>0</v>
      </c>
      <c r="G288" s="58">
        <v>1000</v>
      </c>
      <c r="H288" s="61">
        <v>0</v>
      </c>
      <c r="I288" s="61">
        <v>0</v>
      </c>
      <c r="J288" s="61">
        <v>0</v>
      </c>
      <c r="K288" s="61">
        <v>0</v>
      </c>
      <c r="L288" s="61">
        <v>600</v>
      </c>
      <c r="M288" s="61">
        <v>250</v>
      </c>
      <c r="N288" s="61">
        <v>0</v>
      </c>
      <c r="O288" s="61">
        <v>0</v>
      </c>
      <c r="P288" s="55">
        <f t="shared" si="28"/>
        <v>2924</v>
      </c>
      <c r="Q288" s="58">
        <f>(D288+E288+F288+G288+H288+I288+J288+K288+N288+L288)*3%</f>
        <v>80.22</v>
      </c>
      <c r="R288" s="58">
        <f>(D288+E288+F288+G288+H288+I288+J288+K288+N288+L288)*11%</f>
        <v>294.14</v>
      </c>
      <c r="S288" s="58">
        <v>0</v>
      </c>
      <c r="T288" s="55">
        <v>0</v>
      </c>
      <c r="U288" s="5">
        <f t="shared" si="26"/>
        <v>374.36</v>
      </c>
      <c r="V288" s="5">
        <f t="shared" si="29"/>
        <v>2549.64</v>
      </c>
      <c r="W288" s="24">
        <v>0</v>
      </c>
      <c r="X288" s="128"/>
      <c r="Y288" s="128"/>
      <c r="Z288" s="128"/>
    </row>
    <row r="289" spans="1:26" ht="33.950000000000003" customHeight="1" x14ac:dyDescent="0.2">
      <c r="A289" s="130">
        <v>280</v>
      </c>
      <c r="B289" s="62" t="s">
        <v>715</v>
      </c>
      <c r="C289" s="62" t="s">
        <v>442</v>
      </c>
      <c r="D289" s="63">
        <v>1350</v>
      </c>
      <c r="E289" s="61">
        <v>2000</v>
      </c>
      <c r="F289" s="61">
        <v>0</v>
      </c>
      <c r="G289" s="58">
        <v>0</v>
      </c>
      <c r="H289" s="61">
        <v>0</v>
      </c>
      <c r="I289" s="61">
        <f>2000+2500</f>
        <v>4500</v>
      </c>
      <c r="J289" s="61">
        <v>0</v>
      </c>
      <c r="K289" s="61">
        <v>0</v>
      </c>
      <c r="L289" s="61">
        <v>0</v>
      </c>
      <c r="M289" s="61">
        <v>250</v>
      </c>
      <c r="N289" s="61"/>
      <c r="O289" s="61">
        <v>0</v>
      </c>
      <c r="P289" s="55">
        <f t="shared" si="28"/>
        <v>8100</v>
      </c>
      <c r="Q289" s="58">
        <f>(D289+E289+F289+G289+H289+I289+J289+K289+N289)*3%</f>
        <v>235.5</v>
      </c>
      <c r="R289" s="58">
        <f>(D289+E289+F289+G289+H289+I289+J289+K289+N289)*13%</f>
        <v>1020.5</v>
      </c>
      <c r="S289" s="58">
        <v>143.03</v>
      </c>
      <c r="T289" s="55">
        <v>0</v>
      </c>
      <c r="U289" s="5">
        <f t="shared" si="26"/>
        <v>1256</v>
      </c>
      <c r="V289" s="5">
        <f t="shared" si="29"/>
        <v>6844</v>
      </c>
      <c r="W289" s="24">
        <v>0</v>
      </c>
      <c r="X289" s="128"/>
      <c r="Y289" s="128"/>
      <c r="Z289" s="128"/>
    </row>
    <row r="290" spans="1:26" ht="33.950000000000003" customHeight="1" x14ac:dyDescent="0.2">
      <c r="A290" s="130">
        <v>281</v>
      </c>
      <c r="B290" s="58" t="s">
        <v>706</v>
      </c>
      <c r="C290" s="62" t="s">
        <v>442</v>
      </c>
      <c r="D290" s="63">
        <v>1350</v>
      </c>
      <c r="E290" s="61">
        <v>2000</v>
      </c>
      <c r="F290" s="61">
        <v>0</v>
      </c>
      <c r="G290" s="61">
        <v>0</v>
      </c>
      <c r="H290" s="61">
        <v>1600</v>
      </c>
      <c r="I290" s="61">
        <v>2900</v>
      </c>
      <c r="J290" s="61">
        <v>0</v>
      </c>
      <c r="K290" s="61">
        <v>0</v>
      </c>
      <c r="L290" s="61">
        <v>0</v>
      </c>
      <c r="M290" s="61">
        <v>250</v>
      </c>
      <c r="N290" s="61">
        <v>0</v>
      </c>
      <c r="O290" s="61">
        <v>0</v>
      </c>
      <c r="P290" s="55">
        <f t="shared" si="28"/>
        <v>8100</v>
      </c>
      <c r="Q290" s="58">
        <f>(D290+E290+F290+G290+H290+I290+J290+K290+N290)*3%</f>
        <v>235.5</v>
      </c>
      <c r="R290" s="58">
        <f>(D290+E290+F290+G290+H290+I290+J290+K290+N290)*13%</f>
        <v>1020.5</v>
      </c>
      <c r="S290" s="58">
        <v>143.03</v>
      </c>
      <c r="T290" s="55">
        <v>0</v>
      </c>
      <c r="U290" s="5">
        <f t="shared" si="26"/>
        <v>1256</v>
      </c>
      <c r="V290" s="5">
        <f t="shared" si="29"/>
        <v>6844</v>
      </c>
      <c r="W290" s="24">
        <f>1094.74</f>
        <v>1094.74</v>
      </c>
      <c r="X290" s="128"/>
      <c r="Y290" s="128"/>
      <c r="Z290" s="128"/>
    </row>
    <row r="291" spans="1:26" ht="33.950000000000003" customHeight="1" x14ac:dyDescent="0.2">
      <c r="A291" s="130">
        <v>282</v>
      </c>
      <c r="B291" s="58" t="s">
        <v>969</v>
      </c>
      <c r="C291" s="85" t="s">
        <v>734</v>
      </c>
      <c r="D291" s="63">
        <v>1476</v>
      </c>
      <c r="E291" s="61">
        <v>2000</v>
      </c>
      <c r="F291" s="61">
        <v>0</v>
      </c>
      <c r="G291" s="61">
        <v>0</v>
      </c>
      <c r="H291" s="61">
        <v>0</v>
      </c>
      <c r="I291" s="61">
        <v>4500</v>
      </c>
      <c r="J291" s="61">
        <v>0</v>
      </c>
      <c r="K291" s="61">
        <v>0</v>
      </c>
      <c r="L291" s="61">
        <v>0</v>
      </c>
      <c r="M291" s="61">
        <v>250</v>
      </c>
      <c r="N291" s="61">
        <v>0</v>
      </c>
      <c r="O291" s="61">
        <v>0</v>
      </c>
      <c r="P291" s="55">
        <f t="shared" si="28"/>
        <v>8226</v>
      </c>
      <c r="Q291" s="58">
        <f>(D291+E291+F291+G291+H291+I291+J291+K291+N291)*3%</f>
        <v>239.28</v>
      </c>
      <c r="R291" s="58">
        <f>(D291+E291+F291+G291+H291+I291+J291+K291+N291)*13%</f>
        <v>1036.8800000000001</v>
      </c>
      <c r="S291" s="58">
        <v>148.33000000000001</v>
      </c>
      <c r="T291" s="55">
        <v>0</v>
      </c>
      <c r="U291" s="5">
        <f t="shared" si="26"/>
        <v>1276.1600000000001</v>
      </c>
      <c r="V291" s="5">
        <f t="shared" si="29"/>
        <v>6949.84</v>
      </c>
      <c r="W291" s="24">
        <v>0</v>
      </c>
      <c r="X291" s="128"/>
      <c r="Y291" s="128"/>
      <c r="Z291" s="128"/>
    </row>
    <row r="292" spans="1:26" ht="33.950000000000003" customHeight="1" x14ac:dyDescent="0.2">
      <c r="A292" s="130">
        <v>283</v>
      </c>
      <c r="B292" s="58" t="s">
        <v>707</v>
      </c>
      <c r="C292" s="58" t="s">
        <v>958</v>
      </c>
      <c r="D292" s="63">
        <v>1074</v>
      </c>
      <c r="E292" s="61">
        <v>400</v>
      </c>
      <c r="F292" s="61">
        <v>0</v>
      </c>
      <c r="G292" s="61">
        <v>1000</v>
      </c>
      <c r="H292" s="61">
        <v>0</v>
      </c>
      <c r="I292" s="61">
        <v>0</v>
      </c>
      <c r="J292" s="61">
        <v>0</v>
      </c>
      <c r="K292" s="61">
        <v>75</v>
      </c>
      <c r="L292" s="61">
        <v>200</v>
      </c>
      <c r="M292" s="61">
        <v>250</v>
      </c>
      <c r="N292" s="61">
        <v>0</v>
      </c>
      <c r="O292" s="61">
        <v>0</v>
      </c>
      <c r="P292" s="55">
        <f t="shared" si="28"/>
        <v>2999</v>
      </c>
      <c r="Q292" s="58">
        <f>(D292+E292+F292+G292+H292+I292+J292+K292+N292+L292)*3%</f>
        <v>82.47</v>
      </c>
      <c r="R292" s="58">
        <f>(D292+E292+F292+G292+H292+I292+J292+K292+N292+L292)*11%</f>
        <v>302.39</v>
      </c>
      <c r="S292" s="58">
        <v>0</v>
      </c>
      <c r="T292" s="55">
        <v>0</v>
      </c>
      <c r="U292" s="5">
        <f t="shared" si="26"/>
        <v>384.86</v>
      </c>
      <c r="V292" s="5">
        <f t="shared" si="29"/>
        <v>2614.14</v>
      </c>
      <c r="W292" s="24">
        <v>0</v>
      </c>
      <c r="X292" s="128"/>
      <c r="Y292" s="128"/>
      <c r="Z292" s="128"/>
    </row>
    <row r="293" spans="1:26" ht="33.950000000000003" customHeight="1" x14ac:dyDescent="0.2">
      <c r="A293" s="130">
        <v>284</v>
      </c>
      <c r="B293" s="58" t="s">
        <v>708</v>
      </c>
      <c r="C293" s="62" t="s">
        <v>442</v>
      </c>
      <c r="D293" s="63">
        <v>1350</v>
      </c>
      <c r="E293" s="61">
        <v>2000</v>
      </c>
      <c r="F293" s="61">
        <v>0</v>
      </c>
      <c r="G293" s="61">
        <v>0</v>
      </c>
      <c r="H293" s="61">
        <v>1600</v>
      </c>
      <c r="I293" s="61">
        <v>2900</v>
      </c>
      <c r="J293" s="61">
        <v>0</v>
      </c>
      <c r="K293" s="61">
        <v>0</v>
      </c>
      <c r="L293" s="61">
        <v>0</v>
      </c>
      <c r="M293" s="61">
        <v>250</v>
      </c>
      <c r="N293" s="61">
        <v>0</v>
      </c>
      <c r="O293" s="61">
        <v>0</v>
      </c>
      <c r="P293" s="55">
        <f t="shared" si="28"/>
        <v>8100</v>
      </c>
      <c r="Q293" s="58">
        <f>(D293+E293+F293+G293+H293+I293+J293+K293+N293)*3%</f>
        <v>235.5</v>
      </c>
      <c r="R293" s="58">
        <f>(D293+E293+F293+G293+H293+I293+J293+K293+N293)*13%</f>
        <v>1020.5</v>
      </c>
      <c r="S293" s="58">
        <v>143.03</v>
      </c>
      <c r="T293" s="55">
        <v>0</v>
      </c>
      <c r="U293" s="5">
        <f t="shared" si="26"/>
        <v>1256</v>
      </c>
      <c r="V293" s="5">
        <f t="shared" si="29"/>
        <v>6844</v>
      </c>
      <c r="W293" s="24">
        <f>840</f>
        <v>840</v>
      </c>
      <c r="X293" s="128"/>
      <c r="Y293" s="128"/>
      <c r="Z293" s="128"/>
    </row>
    <row r="294" spans="1:26" ht="33.950000000000003" customHeight="1" x14ac:dyDescent="0.2">
      <c r="A294" s="130">
        <v>285</v>
      </c>
      <c r="B294" s="58" t="s">
        <v>709</v>
      </c>
      <c r="C294" s="62" t="s">
        <v>442</v>
      </c>
      <c r="D294" s="63">
        <v>1350</v>
      </c>
      <c r="E294" s="61">
        <v>2000</v>
      </c>
      <c r="F294" s="61">
        <v>0</v>
      </c>
      <c r="G294" s="61">
        <v>0</v>
      </c>
      <c r="H294" s="61">
        <v>1600</v>
      </c>
      <c r="I294" s="61">
        <f>2900</f>
        <v>2900</v>
      </c>
      <c r="J294" s="61">
        <v>0</v>
      </c>
      <c r="K294" s="61">
        <v>75</v>
      </c>
      <c r="L294" s="61">
        <v>0</v>
      </c>
      <c r="M294" s="61">
        <v>250</v>
      </c>
      <c r="N294" s="61">
        <v>0</v>
      </c>
      <c r="O294" s="61">
        <v>0</v>
      </c>
      <c r="P294" s="55">
        <f t="shared" si="28"/>
        <v>8175</v>
      </c>
      <c r="Q294" s="58">
        <f>(D294+E294+F294+G294+H294+I294+J294+K294+N294)*3%</f>
        <v>237.75</v>
      </c>
      <c r="R294" s="58">
        <f>(D294+E294+F294+G294+H294+I294+J294+K294+N294)*13%</f>
        <v>1030.25</v>
      </c>
      <c r="S294" s="58">
        <v>146.18</v>
      </c>
      <c r="T294" s="55">
        <v>0</v>
      </c>
      <c r="U294" s="5">
        <f t="shared" si="26"/>
        <v>1268</v>
      </c>
      <c r="V294" s="5">
        <f t="shared" si="29"/>
        <v>6907</v>
      </c>
      <c r="W294" s="24">
        <v>0</v>
      </c>
      <c r="X294" s="128"/>
      <c r="Y294" s="128"/>
      <c r="Z294" s="128"/>
    </row>
    <row r="295" spans="1:26" ht="33.950000000000003" customHeight="1" x14ac:dyDescent="0.2">
      <c r="A295" s="130">
        <v>286</v>
      </c>
      <c r="B295" s="58" t="s">
        <v>710</v>
      </c>
      <c r="C295" s="62" t="s">
        <v>442</v>
      </c>
      <c r="D295" s="63">
        <v>1350</v>
      </c>
      <c r="E295" s="61">
        <v>2000</v>
      </c>
      <c r="F295" s="61">
        <v>0</v>
      </c>
      <c r="G295" s="61">
        <v>0</v>
      </c>
      <c r="H295" s="61">
        <v>1600</v>
      </c>
      <c r="I295" s="61">
        <v>2900</v>
      </c>
      <c r="J295" s="61">
        <v>0</v>
      </c>
      <c r="K295" s="61">
        <v>75</v>
      </c>
      <c r="L295" s="61">
        <v>0</v>
      </c>
      <c r="M295" s="61">
        <v>250</v>
      </c>
      <c r="N295" s="61">
        <v>0</v>
      </c>
      <c r="O295" s="61">
        <v>0</v>
      </c>
      <c r="P295" s="55">
        <f t="shared" si="28"/>
        <v>8175</v>
      </c>
      <c r="Q295" s="58">
        <f>(D295+E295+F295+G295+H295+I295+J295+K295+N295)*3%</f>
        <v>237.75</v>
      </c>
      <c r="R295" s="58">
        <f>(D295+E295+F295+G295+H295+I295+J295+K295+N295)*13%</f>
        <v>1030.25</v>
      </c>
      <c r="S295" s="58">
        <v>146.18</v>
      </c>
      <c r="T295" s="55">
        <v>0</v>
      </c>
      <c r="U295" s="5">
        <f t="shared" si="26"/>
        <v>1268</v>
      </c>
      <c r="V295" s="5">
        <f t="shared" si="29"/>
        <v>6907</v>
      </c>
      <c r="W295" s="24">
        <v>0</v>
      </c>
      <c r="X295" s="128"/>
      <c r="Y295" s="128"/>
      <c r="Z295" s="128"/>
    </row>
    <row r="296" spans="1:26" ht="44.25" customHeight="1" x14ac:dyDescent="0.2">
      <c r="A296" s="130">
        <v>287</v>
      </c>
      <c r="B296" s="58" t="s">
        <v>711</v>
      </c>
      <c r="C296" s="58" t="s">
        <v>979</v>
      </c>
      <c r="D296" s="63">
        <v>1192</v>
      </c>
      <c r="E296" s="61">
        <v>550</v>
      </c>
      <c r="F296" s="61">
        <v>0</v>
      </c>
      <c r="G296" s="61">
        <v>1000</v>
      </c>
      <c r="H296" s="61">
        <v>0</v>
      </c>
      <c r="I296" s="61">
        <v>0</v>
      </c>
      <c r="J296" s="61">
        <v>0</v>
      </c>
      <c r="K296" s="61">
        <v>50</v>
      </c>
      <c r="L296" s="61">
        <v>0</v>
      </c>
      <c r="M296" s="61">
        <v>250</v>
      </c>
      <c r="N296" s="61">
        <v>0</v>
      </c>
      <c r="O296" s="61">
        <v>0</v>
      </c>
      <c r="P296" s="55">
        <f t="shared" si="28"/>
        <v>3042</v>
      </c>
      <c r="Q296" s="58">
        <f>(D296+E296+F296+G296+H296+I296+J296+K296+N296)*3%</f>
        <v>83.76</v>
      </c>
      <c r="R296" s="58">
        <f>(D296+E296+F296+G296+H296+I296+J296+K296+N296)*11%</f>
        <v>307.12</v>
      </c>
      <c r="S296" s="58">
        <v>0</v>
      </c>
      <c r="T296" s="55">
        <v>0</v>
      </c>
      <c r="U296" s="5">
        <f t="shared" si="26"/>
        <v>390.88</v>
      </c>
      <c r="V296" s="5">
        <f t="shared" si="29"/>
        <v>2651.12</v>
      </c>
      <c r="W296" s="24">
        <v>0</v>
      </c>
      <c r="X296" s="128"/>
      <c r="Y296" s="128"/>
      <c r="Z296" s="128"/>
    </row>
    <row r="297" spans="1:26" ht="33.950000000000003" customHeight="1" x14ac:dyDescent="0.2">
      <c r="A297" s="130">
        <v>288</v>
      </c>
      <c r="B297" s="58" t="s">
        <v>712</v>
      </c>
      <c r="C297" s="62" t="s">
        <v>968</v>
      </c>
      <c r="D297" s="63">
        <v>1701</v>
      </c>
      <c r="E297" s="61">
        <v>1000</v>
      </c>
      <c r="F297" s="61">
        <v>0</v>
      </c>
      <c r="G297" s="61">
        <v>0</v>
      </c>
      <c r="H297" s="61">
        <v>0</v>
      </c>
      <c r="I297" s="61">
        <v>3000</v>
      </c>
      <c r="J297" s="61">
        <v>0</v>
      </c>
      <c r="K297" s="61">
        <v>0</v>
      </c>
      <c r="L297" s="61">
        <v>0</v>
      </c>
      <c r="M297" s="61">
        <v>250</v>
      </c>
      <c r="N297" s="61">
        <v>0</v>
      </c>
      <c r="O297" s="61">
        <v>0</v>
      </c>
      <c r="P297" s="55">
        <f t="shared" si="28"/>
        <v>5951</v>
      </c>
      <c r="Q297" s="58">
        <f>(D297+E297+F297+G297+H297+I297+J297+K297+N297)*3%</f>
        <v>171.03</v>
      </c>
      <c r="R297" s="58">
        <f>(D297+E297+F297+G297+H297+I297+J297+K297+N297)*12%</f>
        <v>684.12</v>
      </c>
      <c r="S297" s="58">
        <v>55.63</v>
      </c>
      <c r="T297" s="55">
        <v>76.62</v>
      </c>
      <c r="U297" s="5">
        <f t="shared" si="26"/>
        <v>931.77</v>
      </c>
      <c r="V297" s="5">
        <f t="shared" si="29"/>
        <v>5019.2299999999996</v>
      </c>
      <c r="W297" s="24">
        <v>0</v>
      </c>
      <c r="X297" s="128"/>
      <c r="Y297" s="128"/>
      <c r="Z297" s="128"/>
    </row>
    <row r="298" spans="1:26" ht="13.5" thickBot="1" x14ac:dyDescent="0.25">
      <c r="A298" s="175" t="s">
        <v>358</v>
      </c>
      <c r="B298" s="176"/>
      <c r="C298" s="176"/>
      <c r="D298" s="131">
        <f t="shared" ref="D298:O298" si="30">SUM(D10:D297)</f>
        <v>517318.5</v>
      </c>
      <c r="E298" s="131">
        <f t="shared" si="30"/>
        <v>375937</v>
      </c>
      <c r="F298" s="131">
        <f t="shared" si="30"/>
        <v>53068.75</v>
      </c>
      <c r="G298" s="131">
        <f t="shared" si="30"/>
        <v>154900</v>
      </c>
      <c r="H298" s="131">
        <f t="shared" si="30"/>
        <v>185075</v>
      </c>
      <c r="I298" s="131">
        <f t="shared" si="30"/>
        <v>527000</v>
      </c>
      <c r="J298" s="131">
        <f t="shared" si="30"/>
        <v>4500</v>
      </c>
      <c r="K298" s="131">
        <f t="shared" si="30"/>
        <v>6795</v>
      </c>
      <c r="L298" s="131">
        <f t="shared" si="30"/>
        <v>9400</v>
      </c>
      <c r="M298" s="131">
        <f t="shared" si="30"/>
        <v>61250</v>
      </c>
      <c r="N298" s="131">
        <f t="shared" si="30"/>
        <v>6000</v>
      </c>
      <c r="O298" s="131">
        <f t="shared" si="30"/>
        <v>6600</v>
      </c>
      <c r="P298" s="131">
        <f t="shared" ref="P298:V298" si="31">SUM(P10:P297)</f>
        <v>1901244.25</v>
      </c>
      <c r="Q298" s="131">
        <f t="shared" si="31"/>
        <v>54998.12</v>
      </c>
      <c r="R298" s="131">
        <f t="shared" si="31"/>
        <v>241512.61</v>
      </c>
      <c r="S298" s="131">
        <f t="shared" si="31"/>
        <v>43801.01</v>
      </c>
      <c r="T298" s="131">
        <f t="shared" si="31"/>
        <v>2877.54</v>
      </c>
      <c r="U298" s="131">
        <f t="shared" si="31"/>
        <v>299388.27</v>
      </c>
      <c r="V298" s="131">
        <f t="shared" si="31"/>
        <v>1601855.98</v>
      </c>
      <c r="W298" s="132">
        <v>0</v>
      </c>
      <c r="X298" s="128"/>
      <c r="Y298" s="128"/>
      <c r="Z298" s="128"/>
    </row>
  </sheetData>
  <protectedRanges>
    <protectedRange sqref="B40" name="Rango1_7_5_2_1_1_1_2_1_2"/>
  </protectedRanges>
  <mergeCells count="16">
    <mergeCell ref="A7:W7"/>
    <mergeCell ref="A1:W1"/>
    <mergeCell ref="A2:W2"/>
    <mergeCell ref="A3:W3"/>
    <mergeCell ref="A4:W4"/>
    <mergeCell ref="A5:W5"/>
    <mergeCell ref="A6:W6"/>
    <mergeCell ref="A298:C298"/>
    <mergeCell ref="A8:A9"/>
    <mergeCell ref="W8:W9"/>
    <mergeCell ref="B8:B9"/>
    <mergeCell ref="C8:C9"/>
    <mergeCell ref="D8:D9"/>
    <mergeCell ref="E8:P8"/>
    <mergeCell ref="Q8:U8"/>
    <mergeCell ref="V8:V9"/>
  </mergeCells>
  <printOptions horizontalCentered="1" verticalCentered="1"/>
  <pageMargins left="0.55118110236220474" right="0.55118110236220474" top="1.1811023622047245" bottom="1.3779527559055118" header="0.78740157480314965" footer="0"/>
  <pageSetup paperSize="5" scale="45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92"/>
  <sheetViews>
    <sheetView showGridLines="0" topLeftCell="A4" zoomScale="93" zoomScaleNormal="93" workbookViewId="0">
      <selection activeCell="M9" sqref="J1:M1048576"/>
    </sheetView>
  </sheetViews>
  <sheetFormatPr baseColWidth="10" defaultColWidth="11.5703125" defaultRowHeight="12.75" x14ac:dyDescent="0.2"/>
  <cols>
    <col min="1" max="1" width="6.5703125" customWidth="1"/>
    <col min="2" max="2" width="40.85546875" customWidth="1"/>
    <col min="3" max="3" width="35.140625" customWidth="1"/>
    <col min="4" max="4" width="17.5703125" style="1" customWidth="1"/>
    <col min="5" max="5" width="15.28515625" style="1" customWidth="1"/>
    <col min="6" max="6" width="12.7109375" style="1" customWidth="1"/>
    <col min="7" max="7" width="14.42578125" style="1" customWidth="1"/>
    <col min="8" max="8" width="11" style="1" customWidth="1"/>
    <col min="9" max="9" width="18.42578125" style="1" customWidth="1"/>
    <col min="10" max="10" width="14.7109375" style="1" hidden="1" customWidth="1"/>
    <col min="11" max="11" width="14.28515625" style="1" hidden="1" customWidth="1"/>
    <col min="12" max="12" width="11" style="1" hidden="1" customWidth="1"/>
    <col min="13" max="13" width="11.28515625" style="1" hidden="1" customWidth="1"/>
    <col min="14" max="14" width="17" style="1" customWidth="1"/>
    <col min="15" max="15" width="17.140625" style="1" customWidth="1"/>
    <col min="16" max="16" width="14.42578125" customWidth="1"/>
    <col min="17" max="17" width="11.5703125" customWidth="1"/>
    <col min="18" max="18" width="13.7109375" customWidth="1"/>
    <col min="19" max="19" width="11.5703125" customWidth="1"/>
    <col min="20" max="20" width="13.5703125" customWidth="1"/>
    <col min="21" max="22" width="11.5703125" customWidth="1"/>
  </cols>
  <sheetData>
    <row r="1" spans="1:27" s="9" customFormat="1" ht="19.5" customHeight="1" x14ac:dyDescent="0.2">
      <c r="A1" s="187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</row>
    <row r="2" spans="1:27" s="9" customFormat="1" ht="12.75" customHeight="1" x14ac:dyDescent="0.2">
      <c r="A2" s="187" t="s">
        <v>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</row>
    <row r="3" spans="1:27" s="9" customFormat="1" ht="14.25" customHeight="1" x14ac:dyDescent="0.2">
      <c r="A3" s="187" t="s">
        <v>5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</row>
    <row r="4" spans="1:27" s="9" customFormat="1" ht="14.25" customHeight="1" x14ac:dyDescent="0.2">
      <c r="A4" s="187" t="s">
        <v>291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8"/>
      <c r="R4" s="188"/>
      <c r="S4" s="188"/>
      <c r="T4" s="188"/>
      <c r="U4" s="188"/>
      <c r="V4" s="188"/>
      <c r="W4" s="188"/>
      <c r="X4" s="188"/>
      <c r="Y4" s="10"/>
      <c r="Z4" s="10"/>
      <c r="AA4" s="10"/>
    </row>
    <row r="5" spans="1:27" s="9" customFormat="1" ht="14.25" customHeight="1" x14ac:dyDescent="0.2">
      <c r="A5" s="187" t="s">
        <v>1022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8"/>
      <c r="R5" s="188"/>
      <c r="S5" s="188"/>
      <c r="T5" s="188"/>
      <c r="U5" s="188"/>
      <c r="V5" s="188"/>
      <c r="W5" s="188"/>
      <c r="X5" s="188"/>
      <c r="Y5" s="10"/>
      <c r="Z5" s="10"/>
      <c r="AA5" s="10"/>
    </row>
    <row r="6" spans="1:27" s="9" customFormat="1" ht="14.25" customHeight="1" x14ac:dyDescent="0.2">
      <c r="A6" s="187" t="s">
        <v>6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8"/>
      <c r="R6" s="188"/>
      <c r="S6" s="188"/>
      <c r="T6" s="188"/>
      <c r="U6" s="188"/>
      <c r="V6" s="188"/>
      <c r="W6" s="188"/>
      <c r="X6" s="188"/>
      <c r="Y6" s="11"/>
      <c r="Z6" s="11"/>
      <c r="AA6" s="11"/>
    </row>
    <row r="7" spans="1:27" s="9" customFormat="1" x14ac:dyDescent="0.2">
      <c r="A7" s="185" t="s">
        <v>1120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6"/>
      <c r="R7" s="186"/>
      <c r="S7" s="186"/>
      <c r="T7" s="186"/>
      <c r="U7" s="186"/>
      <c r="V7" s="186"/>
      <c r="W7" s="186"/>
      <c r="X7" s="186"/>
    </row>
    <row r="8" spans="1:27" x14ac:dyDescent="0.2">
      <c r="A8" s="191" t="s">
        <v>7</v>
      </c>
      <c r="B8" s="191" t="s">
        <v>11</v>
      </c>
      <c r="C8" s="192" t="s">
        <v>12</v>
      </c>
      <c r="D8" s="191" t="s">
        <v>13</v>
      </c>
      <c r="E8" s="191" t="s">
        <v>3</v>
      </c>
      <c r="F8" s="193"/>
      <c r="G8" s="193"/>
      <c r="H8" s="193"/>
      <c r="I8" s="193"/>
      <c r="J8" s="191" t="s">
        <v>22</v>
      </c>
      <c r="K8" s="191"/>
      <c r="L8" s="191"/>
      <c r="M8" s="191"/>
      <c r="N8" s="191"/>
      <c r="O8" s="191" t="s">
        <v>253</v>
      </c>
      <c r="P8" s="191" t="s">
        <v>737</v>
      </c>
    </row>
    <row r="9" spans="1:27" ht="38.25" x14ac:dyDescent="0.2">
      <c r="A9" s="191"/>
      <c r="B9" s="191"/>
      <c r="C9" s="192"/>
      <c r="D9" s="191"/>
      <c r="E9" s="37" t="s">
        <v>130</v>
      </c>
      <c r="F9" s="37" t="s">
        <v>15</v>
      </c>
      <c r="G9" s="37" t="s">
        <v>17</v>
      </c>
      <c r="H9" s="37" t="s">
        <v>747</v>
      </c>
      <c r="I9" s="37" t="s">
        <v>8</v>
      </c>
      <c r="J9" s="127" t="s">
        <v>18</v>
      </c>
      <c r="K9" s="127" t="s">
        <v>254</v>
      </c>
      <c r="L9" s="127" t="s">
        <v>19</v>
      </c>
      <c r="M9" s="127" t="s">
        <v>1123</v>
      </c>
      <c r="N9" s="37" t="s">
        <v>20</v>
      </c>
      <c r="O9" s="191"/>
      <c r="P9" s="191"/>
    </row>
    <row r="10" spans="1:27" ht="27" customHeight="1" x14ac:dyDescent="0.2">
      <c r="A10" s="52">
        <v>1</v>
      </c>
      <c r="B10" s="58" t="s">
        <v>842</v>
      </c>
      <c r="C10" s="58" t="s">
        <v>1122</v>
      </c>
      <c r="D10" s="58">
        <v>2425</v>
      </c>
      <c r="E10" s="62">
        <v>0</v>
      </c>
      <c r="F10" s="76">
        <v>0</v>
      </c>
      <c r="G10" s="60">
        <v>0</v>
      </c>
      <c r="H10" s="60">
        <v>0</v>
      </c>
      <c r="I10" s="60">
        <f>(D10+E10+F10+G10+H10)</f>
        <v>2425</v>
      </c>
      <c r="J10" s="21">
        <f t="shared" ref="J10:J73" si="0">(D10+E10+F10)*3%</f>
        <v>72.75</v>
      </c>
      <c r="K10" s="21">
        <f>D10*11%</f>
        <v>266.75</v>
      </c>
      <c r="L10" s="21">
        <v>0</v>
      </c>
      <c r="M10" s="21">
        <v>0</v>
      </c>
      <c r="N10" s="24">
        <f t="shared" ref="N10:N49" si="1">J10+K10+L10+M10</f>
        <v>339.5</v>
      </c>
      <c r="O10" s="24">
        <f t="shared" ref="O10:O84" si="2">I10-N10</f>
        <v>2085.5</v>
      </c>
      <c r="P10" s="24">
        <v>0</v>
      </c>
      <c r="Q10" s="3"/>
      <c r="R10" s="3"/>
      <c r="S10" s="3"/>
      <c r="T10" s="3"/>
      <c r="U10" s="3"/>
      <c r="V10" s="3"/>
    </row>
    <row r="11" spans="1:27" ht="27" customHeight="1" x14ac:dyDescent="0.2">
      <c r="A11" s="52">
        <v>2</v>
      </c>
      <c r="B11" s="58" t="s">
        <v>331</v>
      </c>
      <c r="C11" s="58" t="s">
        <v>257</v>
      </c>
      <c r="D11" s="86">
        <v>1940</v>
      </c>
      <c r="E11" s="62">
        <v>0</v>
      </c>
      <c r="F11" s="76">
        <v>0</v>
      </c>
      <c r="G11" s="60">
        <v>0</v>
      </c>
      <c r="H11" s="60">
        <v>0</v>
      </c>
      <c r="I11" s="60">
        <f t="shared" ref="I11:I74" si="3">(D11+E11+F11+G11+H11)</f>
        <v>1940</v>
      </c>
      <c r="J11" s="21">
        <f t="shared" si="0"/>
        <v>58.2</v>
      </c>
      <c r="K11" s="21">
        <f>D11*10%</f>
        <v>194</v>
      </c>
      <c r="L11" s="21">
        <v>0</v>
      </c>
      <c r="M11" s="21">
        <v>0</v>
      </c>
      <c r="N11" s="24">
        <f t="shared" si="1"/>
        <v>252.2</v>
      </c>
      <c r="O11" s="24">
        <f t="shared" si="2"/>
        <v>1687.8</v>
      </c>
      <c r="P11" s="24">
        <v>0</v>
      </c>
      <c r="Q11" s="3"/>
      <c r="R11" s="3"/>
      <c r="S11" s="3"/>
      <c r="T11" s="3"/>
      <c r="U11" s="3"/>
      <c r="V11" s="3"/>
    </row>
    <row r="12" spans="1:27" ht="27" customHeight="1" x14ac:dyDescent="0.2">
      <c r="A12" s="52">
        <v>3</v>
      </c>
      <c r="B12" s="58" t="s">
        <v>179</v>
      </c>
      <c r="C12" s="58" t="s">
        <v>255</v>
      </c>
      <c r="D12" s="86">
        <v>2425</v>
      </c>
      <c r="E12" s="62">
        <v>0</v>
      </c>
      <c r="F12" s="76">
        <v>0</v>
      </c>
      <c r="G12" s="60">
        <v>0</v>
      </c>
      <c r="H12" s="60">
        <v>0</v>
      </c>
      <c r="I12" s="60">
        <f t="shared" si="3"/>
        <v>2425</v>
      </c>
      <c r="J12" s="21">
        <f t="shared" si="0"/>
        <v>72.75</v>
      </c>
      <c r="K12" s="21">
        <f>D12*11%</f>
        <v>266.75</v>
      </c>
      <c r="L12" s="21">
        <v>0</v>
      </c>
      <c r="M12" s="21">
        <v>0</v>
      </c>
      <c r="N12" s="24">
        <f t="shared" si="1"/>
        <v>339.5</v>
      </c>
      <c r="O12" s="24">
        <f t="shared" si="2"/>
        <v>2085.5</v>
      </c>
      <c r="P12" s="24">
        <v>0</v>
      </c>
      <c r="Q12" s="3"/>
      <c r="R12" s="3"/>
      <c r="S12" s="3"/>
      <c r="T12" s="3"/>
      <c r="U12" s="3"/>
      <c r="V12" s="3"/>
    </row>
    <row r="13" spans="1:27" ht="27" customHeight="1" x14ac:dyDescent="0.2">
      <c r="A13" s="52">
        <v>4</v>
      </c>
      <c r="B13" s="58" t="s">
        <v>913</v>
      </c>
      <c r="C13" s="64" t="s">
        <v>372</v>
      </c>
      <c r="D13" s="21">
        <v>3081</v>
      </c>
      <c r="E13" s="58">
        <v>1000</v>
      </c>
      <c r="F13" s="76">
        <v>0</v>
      </c>
      <c r="G13" s="60">
        <v>250</v>
      </c>
      <c r="H13" s="60">
        <v>0</v>
      </c>
      <c r="I13" s="60">
        <f t="shared" si="3"/>
        <v>4331</v>
      </c>
      <c r="J13" s="21">
        <f t="shared" si="0"/>
        <v>122.43</v>
      </c>
      <c r="K13" s="21">
        <f>(D13+E13)*12%</f>
        <v>489.72</v>
      </c>
      <c r="L13" s="21">
        <v>0</v>
      </c>
      <c r="M13" s="21">
        <v>0</v>
      </c>
      <c r="N13" s="24">
        <f t="shared" si="1"/>
        <v>612.15</v>
      </c>
      <c r="O13" s="24">
        <f t="shared" si="2"/>
        <v>3718.85</v>
      </c>
      <c r="P13" s="24">
        <v>0</v>
      </c>
      <c r="Q13" s="3"/>
      <c r="R13" s="3"/>
      <c r="S13" s="3"/>
      <c r="T13" s="3"/>
      <c r="U13" s="3"/>
      <c r="V13" s="3"/>
    </row>
    <row r="14" spans="1:27" ht="27" customHeight="1" x14ac:dyDescent="0.2">
      <c r="A14" s="52">
        <v>5</v>
      </c>
      <c r="B14" s="89" t="s">
        <v>36</v>
      </c>
      <c r="C14" s="58" t="s">
        <v>223</v>
      </c>
      <c r="D14" s="76">
        <v>2249</v>
      </c>
      <c r="E14" s="76">
        <v>1000</v>
      </c>
      <c r="F14" s="76">
        <v>0</v>
      </c>
      <c r="G14" s="76">
        <v>250</v>
      </c>
      <c r="H14" s="60">
        <v>0</v>
      </c>
      <c r="I14" s="60">
        <f t="shared" si="3"/>
        <v>3499</v>
      </c>
      <c r="J14" s="21">
        <f t="shared" si="0"/>
        <v>97.47</v>
      </c>
      <c r="K14" s="21">
        <f>(D14+E14)*11%</f>
        <v>357.39</v>
      </c>
      <c r="L14" s="21">
        <v>0</v>
      </c>
      <c r="M14" s="21">
        <v>0</v>
      </c>
      <c r="N14" s="24">
        <f t="shared" si="1"/>
        <v>454.86</v>
      </c>
      <c r="O14" s="24">
        <f t="shared" si="2"/>
        <v>3044.14</v>
      </c>
      <c r="P14" s="24">
        <v>0</v>
      </c>
      <c r="Q14" s="3"/>
      <c r="R14" s="3"/>
      <c r="S14" s="3"/>
      <c r="T14" s="3"/>
      <c r="U14" s="3"/>
      <c r="V14" s="3"/>
    </row>
    <row r="15" spans="1:27" ht="27" customHeight="1" x14ac:dyDescent="0.2">
      <c r="A15" s="52">
        <v>6</v>
      </c>
      <c r="B15" s="87" t="s">
        <v>899</v>
      </c>
      <c r="C15" s="64" t="s">
        <v>86</v>
      </c>
      <c r="D15" s="88">
        <v>2920</v>
      </c>
      <c r="E15" s="58">
        <v>1000</v>
      </c>
      <c r="F15" s="76">
        <v>0</v>
      </c>
      <c r="G15" s="60">
        <v>250</v>
      </c>
      <c r="H15" s="60">
        <v>0</v>
      </c>
      <c r="I15" s="60">
        <f t="shared" si="3"/>
        <v>4170</v>
      </c>
      <c r="J15" s="21">
        <f t="shared" si="0"/>
        <v>117.6</v>
      </c>
      <c r="K15" s="21">
        <f>(D15+E15)*11%</f>
        <v>431.2</v>
      </c>
      <c r="L15" s="21">
        <v>0</v>
      </c>
      <c r="M15" s="21">
        <v>0</v>
      </c>
      <c r="N15" s="24">
        <f t="shared" si="1"/>
        <v>548.79999999999995</v>
      </c>
      <c r="O15" s="24">
        <f t="shared" si="2"/>
        <v>3621.2</v>
      </c>
      <c r="P15" s="24">
        <f>1723</f>
        <v>1723</v>
      </c>
      <c r="Q15" s="3"/>
      <c r="R15" s="3"/>
      <c r="S15" s="3"/>
      <c r="T15" s="3"/>
      <c r="U15" s="3"/>
      <c r="V15" s="3"/>
    </row>
    <row r="16" spans="1:27" ht="27" customHeight="1" x14ac:dyDescent="0.2">
      <c r="A16" s="52">
        <v>7</v>
      </c>
      <c r="B16" s="152" t="s">
        <v>1056</v>
      </c>
      <c r="C16" s="151" t="s">
        <v>90</v>
      </c>
      <c r="D16" s="88">
        <v>1902</v>
      </c>
      <c r="E16" s="58">
        <v>1000</v>
      </c>
      <c r="F16" s="76">
        <v>0</v>
      </c>
      <c r="G16" s="60">
        <v>250</v>
      </c>
      <c r="H16" s="60">
        <v>0</v>
      </c>
      <c r="I16" s="60">
        <f t="shared" si="3"/>
        <v>3152</v>
      </c>
      <c r="J16" s="21">
        <f t="shared" si="0"/>
        <v>87.06</v>
      </c>
      <c r="K16" s="21">
        <f>(D16+E16)*11%</f>
        <v>319.22000000000003</v>
      </c>
      <c r="L16" s="21">
        <v>0</v>
      </c>
      <c r="M16" s="21">
        <v>0</v>
      </c>
      <c r="N16" s="24">
        <f t="shared" si="1"/>
        <v>406.28</v>
      </c>
      <c r="O16" s="24">
        <f t="shared" si="2"/>
        <v>2745.72</v>
      </c>
      <c r="P16" s="24">
        <f>1680</f>
        <v>1680</v>
      </c>
      <c r="Q16" s="3"/>
      <c r="R16" s="3"/>
      <c r="S16" s="3"/>
      <c r="T16" s="3"/>
      <c r="U16" s="3"/>
      <c r="V16" s="3"/>
    </row>
    <row r="17" spans="1:22" ht="27" customHeight="1" x14ac:dyDescent="0.2">
      <c r="A17" s="52">
        <v>8</v>
      </c>
      <c r="B17" s="152" t="s">
        <v>1083</v>
      </c>
      <c r="C17" s="151" t="s">
        <v>1084</v>
      </c>
      <c r="D17" s="88">
        <v>2231</v>
      </c>
      <c r="E17" s="58">
        <v>0</v>
      </c>
      <c r="F17" s="76">
        <v>0</v>
      </c>
      <c r="G17" s="60">
        <v>0</v>
      </c>
      <c r="H17" s="60">
        <v>0</v>
      </c>
      <c r="I17" s="60">
        <f t="shared" si="3"/>
        <v>2231</v>
      </c>
      <c r="J17" s="21">
        <f t="shared" si="0"/>
        <v>66.930000000000007</v>
      </c>
      <c r="K17" s="21">
        <f>(D17+E17)*11%</f>
        <v>245.41</v>
      </c>
      <c r="L17" s="21">
        <v>0</v>
      </c>
      <c r="M17" s="21">
        <v>0</v>
      </c>
      <c r="N17" s="24">
        <f t="shared" si="1"/>
        <v>312.33999999999997</v>
      </c>
      <c r="O17" s="24">
        <f t="shared" si="2"/>
        <v>1918.66</v>
      </c>
      <c r="P17" s="24">
        <v>0</v>
      </c>
      <c r="Q17" s="3"/>
      <c r="R17" s="3"/>
      <c r="S17" s="3"/>
      <c r="T17" s="3"/>
      <c r="U17" s="3"/>
      <c r="V17" s="3"/>
    </row>
    <row r="18" spans="1:22" ht="27" customHeight="1" x14ac:dyDescent="0.2">
      <c r="A18" s="52">
        <v>9</v>
      </c>
      <c r="B18" s="58" t="s">
        <v>292</v>
      </c>
      <c r="C18" s="58" t="s">
        <v>375</v>
      </c>
      <c r="D18" s="58">
        <v>2760</v>
      </c>
      <c r="E18" s="62">
        <v>1000</v>
      </c>
      <c r="F18" s="76">
        <v>0</v>
      </c>
      <c r="G18" s="60">
        <v>250</v>
      </c>
      <c r="H18" s="60">
        <v>0</v>
      </c>
      <c r="I18" s="60">
        <f t="shared" si="3"/>
        <v>4010</v>
      </c>
      <c r="J18" s="21">
        <f t="shared" si="0"/>
        <v>112.8</v>
      </c>
      <c r="K18" s="21">
        <f>(D18+E18)*11%</f>
        <v>413.6</v>
      </c>
      <c r="L18" s="21">
        <v>0</v>
      </c>
      <c r="M18" s="21">
        <v>0</v>
      </c>
      <c r="N18" s="24">
        <f t="shared" si="1"/>
        <v>526.4</v>
      </c>
      <c r="O18" s="24">
        <f t="shared" si="2"/>
        <v>3483.6</v>
      </c>
      <c r="P18" s="24">
        <v>0</v>
      </c>
      <c r="Q18" s="3"/>
      <c r="R18" s="3"/>
      <c r="S18" s="3"/>
      <c r="T18" s="3"/>
      <c r="U18" s="3"/>
      <c r="V18" s="3"/>
    </row>
    <row r="19" spans="1:22" ht="27" customHeight="1" x14ac:dyDescent="0.2">
      <c r="A19" s="52">
        <v>10</v>
      </c>
      <c r="B19" s="58" t="s">
        <v>256</v>
      </c>
      <c r="C19" s="58" t="s">
        <v>257</v>
      </c>
      <c r="D19" s="86">
        <v>1940</v>
      </c>
      <c r="E19" s="62">
        <v>0</v>
      </c>
      <c r="F19" s="76">
        <v>0</v>
      </c>
      <c r="G19" s="60">
        <v>0</v>
      </c>
      <c r="H19" s="60">
        <v>0</v>
      </c>
      <c r="I19" s="60">
        <f t="shared" si="3"/>
        <v>1940</v>
      </c>
      <c r="J19" s="21">
        <f t="shared" si="0"/>
        <v>58.2</v>
      </c>
      <c r="K19" s="21">
        <f>D19*10%</f>
        <v>194</v>
      </c>
      <c r="L19" s="21">
        <v>0</v>
      </c>
      <c r="M19" s="21">
        <v>0</v>
      </c>
      <c r="N19" s="24">
        <f t="shared" si="1"/>
        <v>252.2</v>
      </c>
      <c r="O19" s="24">
        <f t="shared" si="2"/>
        <v>1687.8</v>
      </c>
      <c r="P19" s="24">
        <v>0</v>
      </c>
      <c r="Q19" s="3"/>
      <c r="R19" s="3"/>
      <c r="S19" s="3"/>
      <c r="T19" s="3"/>
      <c r="U19" s="3"/>
      <c r="V19" s="3"/>
    </row>
    <row r="20" spans="1:22" ht="27" customHeight="1" x14ac:dyDescent="0.2">
      <c r="A20" s="52">
        <v>11</v>
      </c>
      <c r="B20" s="90" t="s">
        <v>356</v>
      </c>
      <c r="C20" s="58" t="s">
        <v>87</v>
      </c>
      <c r="D20" s="91">
        <v>1902</v>
      </c>
      <c r="E20" s="62">
        <v>1000</v>
      </c>
      <c r="F20" s="76">
        <v>0</v>
      </c>
      <c r="G20" s="60">
        <v>250</v>
      </c>
      <c r="H20" s="60">
        <v>0</v>
      </c>
      <c r="I20" s="60">
        <f t="shared" si="3"/>
        <v>3152</v>
      </c>
      <c r="J20" s="21">
        <f t="shared" si="0"/>
        <v>87.06</v>
      </c>
      <c r="K20" s="21">
        <v>319.22000000000003</v>
      </c>
      <c r="L20" s="21">
        <v>0</v>
      </c>
      <c r="M20" s="21">
        <v>39</v>
      </c>
      <c r="N20" s="24">
        <f t="shared" si="1"/>
        <v>445.28</v>
      </c>
      <c r="O20" s="24">
        <f t="shared" si="2"/>
        <v>2706.72</v>
      </c>
      <c r="P20" s="24">
        <v>0</v>
      </c>
      <c r="Q20" s="3"/>
      <c r="R20" s="3"/>
      <c r="S20" s="3"/>
      <c r="T20" s="3"/>
      <c r="U20" s="3"/>
      <c r="V20" s="3"/>
    </row>
    <row r="21" spans="1:22" ht="27" customHeight="1" x14ac:dyDescent="0.2">
      <c r="A21" s="52">
        <v>12</v>
      </c>
      <c r="B21" s="58" t="s">
        <v>75</v>
      </c>
      <c r="C21" s="58" t="s">
        <v>255</v>
      </c>
      <c r="D21" s="86">
        <v>2425</v>
      </c>
      <c r="E21" s="62">
        <v>0</v>
      </c>
      <c r="F21" s="76">
        <v>0</v>
      </c>
      <c r="G21" s="60">
        <v>0</v>
      </c>
      <c r="H21" s="60">
        <v>0</v>
      </c>
      <c r="I21" s="60">
        <f t="shared" si="3"/>
        <v>2425</v>
      </c>
      <c r="J21" s="21">
        <f t="shared" si="0"/>
        <v>72.75</v>
      </c>
      <c r="K21" s="21">
        <f>D21*11%</f>
        <v>266.75</v>
      </c>
      <c r="L21" s="21">
        <v>0</v>
      </c>
      <c r="M21" s="21">
        <v>0</v>
      </c>
      <c r="N21" s="24">
        <f t="shared" si="1"/>
        <v>339.5</v>
      </c>
      <c r="O21" s="24">
        <f t="shared" si="2"/>
        <v>2085.5</v>
      </c>
      <c r="P21" s="24">
        <v>0</v>
      </c>
      <c r="Q21" s="3"/>
      <c r="R21" s="3"/>
      <c r="S21" s="3"/>
      <c r="T21" s="3"/>
      <c r="U21" s="3"/>
      <c r="V21" s="3"/>
    </row>
    <row r="22" spans="1:22" ht="27" customHeight="1" x14ac:dyDescent="0.2">
      <c r="A22" s="52">
        <v>13</v>
      </c>
      <c r="B22" s="58" t="s">
        <v>83</v>
      </c>
      <c r="C22" s="58" t="s">
        <v>257</v>
      </c>
      <c r="D22" s="58">
        <v>1940</v>
      </c>
      <c r="E22" s="62">
        <v>0</v>
      </c>
      <c r="F22" s="76">
        <v>0</v>
      </c>
      <c r="G22" s="60">
        <v>0</v>
      </c>
      <c r="H22" s="60">
        <v>0</v>
      </c>
      <c r="I22" s="60">
        <f t="shared" si="3"/>
        <v>1940</v>
      </c>
      <c r="J22" s="21">
        <f t="shared" si="0"/>
        <v>58.2</v>
      </c>
      <c r="K22" s="21">
        <f>D22*10%</f>
        <v>194</v>
      </c>
      <c r="L22" s="21">
        <v>0</v>
      </c>
      <c r="M22" s="21">
        <v>0</v>
      </c>
      <c r="N22" s="24">
        <f t="shared" si="1"/>
        <v>252.2</v>
      </c>
      <c r="O22" s="24">
        <f t="shared" si="2"/>
        <v>1687.8</v>
      </c>
      <c r="P22" s="24">
        <v>0</v>
      </c>
      <c r="Q22" s="3"/>
      <c r="R22" s="3"/>
      <c r="S22" s="3"/>
      <c r="T22" s="3"/>
      <c r="U22" s="3"/>
      <c r="V22" s="3"/>
    </row>
    <row r="23" spans="1:22" ht="27" customHeight="1" x14ac:dyDescent="0.2">
      <c r="A23" s="52">
        <v>14</v>
      </c>
      <c r="B23" s="58" t="s">
        <v>1112</v>
      </c>
      <c r="C23" s="156" t="s">
        <v>1113</v>
      </c>
      <c r="D23" s="58">
        <v>2037</v>
      </c>
      <c r="E23" s="62">
        <v>0</v>
      </c>
      <c r="F23" s="76">
        <v>0</v>
      </c>
      <c r="G23" s="60">
        <v>0</v>
      </c>
      <c r="H23" s="60">
        <v>0</v>
      </c>
      <c r="I23" s="60">
        <f t="shared" si="3"/>
        <v>2037</v>
      </c>
      <c r="J23" s="21">
        <f t="shared" si="0"/>
        <v>61.11</v>
      </c>
      <c r="K23" s="21">
        <f>D23*11%</f>
        <v>224.07</v>
      </c>
      <c r="L23" s="21">
        <v>0</v>
      </c>
      <c r="M23" s="21">
        <v>0</v>
      </c>
      <c r="N23" s="24">
        <f t="shared" si="1"/>
        <v>285.18</v>
      </c>
      <c r="O23" s="24">
        <f t="shared" si="2"/>
        <v>1751.82</v>
      </c>
      <c r="P23" s="24">
        <v>0</v>
      </c>
      <c r="Q23" s="3"/>
      <c r="R23" s="3"/>
      <c r="S23" s="3"/>
      <c r="T23" s="3"/>
      <c r="U23" s="3"/>
      <c r="V23" s="3"/>
    </row>
    <row r="24" spans="1:22" ht="27" customHeight="1" x14ac:dyDescent="0.2">
      <c r="A24" s="52">
        <v>15</v>
      </c>
      <c r="B24" s="21" t="s">
        <v>222</v>
      </c>
      <c r="C24" s="58" t="s">
        <v>250</v>
      </c>
      <c r="D24" s="91">
        <v>5835</v>
      </c>
      <c r="E24" s="58">
        <v>3000</v>
      </c>
      <c r="F24" s="76">
        <v>375</v>
      </c>
      <c r="G24" s="60">
        <v>250</v>
      </c>
      <c r="H24" s="60">
        <v>0</v>
      </c>
      <c r="I24" s="60">
        <f t="shared" si="3"/>
        <v>9460</v>
      </c>
      <c r="J24" s="21">
        <f t="shared" si="0"/>
        <v>276.3</v>
      </c>
      <c r="K24" s="21">
        <f>(D24+E24)*14%</f>
        <v>1236.9000000000001</v>
      </c>
      <c r="L24" s="21">
        <v>195.55</v>
      </c>
      <c r="M24" s="21">
        <v>123.78</v>
      </c>
      <c r="N24" s="24">
        <f t="shared" si="1"/>
        <v>1832.53</v>
      </c>
      <c r="O24" s="24">
        <f t="shared" si="2"/>
        <v>7627.47</v>
      </c>
      <c r="P24" s="24">
        <v>0</v>
      </c>
      <c r="Q24" s="3"/>
      <c r="R24" s="3"/>
      <c r="S24" s="3"/>
      <c r="T24" s="3"/>
      <c r="U24" s="3"/>
      <c r="V24" s="3"/>
    </row>
    <row r="25" spans="1:22" ht="27" customHeight="1" x14ac:dyDescent="0.2">
      <c r="A25" s="52">
        <v>16</v>
      </c>
      <c r="B25" s="62" t="s">
        <v>32</v>
      </c>
      <c r="C25" s="92" t="s">
        <v>385</v>
      </c>
      <c r="D25" s="76">
        <v>5373</v>
      </c>
      <c r="E25" s="76">
        <v>3000</v>
      </c>
      <c r="F25" s="76">
        <v>0</v>
      </c>
      <c r="G25" s="76">
        <v>250</v>
      </c>
      <c r="H25" s="60">
        <v>0</v>
      </c>
      <c r="I25" s="60">
        <f t="shared" si="3"/>
        <v>8623</v>
      </c>
      <c r="J25" s="21">
        <f t="shared" si="0"/>
        <v>251.19</v>
      </c>
      <c r="K25" s="21">
        <f>(D25+E25)*14%</f>
        <v>1172.22</v>
      </c>
      <c r="L25" s="21">
        <v>160.81</v>
      </c>
      <c r="M25" s="21">
        <v>112.53</v>
      </c>
      <c r="N25" s="24">
        <f t="shared" si="1"/>
        <v>1696.75</v>
      </c>
      <c r="O25" s="24">
        <f t="shared" si="2"/>
        <v>6926.25</v>
      </c>
      <c r="P25" s="24">
        <v>0</v>
      </c>
      <c r="Q25" s="3"/>
      <c r="R25" s="3"/>
      <c r="S25" s="3"/>
      <c r="T25" s="3"/>
      <c r="U25" s="3"/>
      <c r="V25" s="3"/>
    </row>
    <row r="26" spans="1:22" ht="27" customHeight="1" x14ac:dyDescent="0.2">
      <c r="A26" s="52">
        <v>17</v>
      </c>
      <c r="B26" s="62" t="s">
        <v>1110</v>
      </c>
      <c r="C26" s="157" t="s">
        <v>1111</v>
      </c>
      <c r="D26" s="76">
        <v>2328</v>
      </c>
      <c r="E26" s="76">
        <v>0</v>
      </c>
      <c r="F26" s="76">
        <v>0</v>
      </c>
      <c r="G26" s="76">
        <v>0</v>
      </c>
      <c r="H26" s="60">
        <v>0</v>
      </c>
      <c r="I26" s="60">
        <f t="shared" si="3"/>
        <v>2328</v>
      </c>
      <c r="J26" s="21">
        <f t="shared" si="0"/>
        <v>69.84</v>
      </c>
      <c r="K26" s="21">
        <f>(D26+E26)*11%</f>
        <v>256.08</v>
      </c>
      <c r="L26" s="21">
        <v>0</v>
      </c>
      <c r="M26" s="21">
        <v>0</v>
      </c>
      <c r="N26" s="24">
        <f t="shared" si="1"/>
        <v>325.92</v>
      </c>
      <c r="O26" s="24">
        <f t="shared" si="2"/>
        <v>2002.08</v>
      </c>
      <c r="P26" s="24">
        <v>0</v>
      </c>
      <c r="Q26" s="3"/>
      <c r="R26" s="3"/>
      <c r="S26" s="3"/>
      <c r="T26" s="3"/>
      <c r="U26" s="3"/>
      <c r="V26" s="3"/>
    </row>
    <row r="27" spans="1:22" ht="27" customHeight="1" x14ac:dyDescent="0.2">
      <c r="A27" s="52">
        <v>18</v>
      </c>
      <c r="B27" s="68" t="s">
        <v>366</v>
      </c>
      <c r="C27" s="58" t="s">
        <v>756</v>
      </c>
      <c r="D27" s="93">
        <v>5835</v>
      </c>
      <c r="E27" s="62">
        <v>3000</v>
      </c>
      <c r="F27" s="76">
        <v>0</v>
      </c>
      <c r="G27" s="60">
        <v>250</v>
      </c>
      <c r="H27" s="60">
        <v>0</v>
      </c>
      <c r="I27" s="60">
        <f t="shared" si="3"/>
        <v>9085</v>
      </c>
      <c r="J27" s="21">
        <f t="shared" si="0"/>
        <v>265.05</v>
      </c>
      <c r="K27" s="21">
        <f>(D27+E27)*14%</f>
        <v>1236.9000000000001</v>
      </c>
      <c r="L27" s="21">
        <v>179.99</v>
      </c>
      <c r="M27" s="21">
        <v>118.74</v>
      </c>
      <c r="N27" s="24">
        <f t="shared" si="1"/>
        <v>1800.68</v>
      </c>
      <c r="O27" s="24">
        <f t="shared" si="2"/>
        <v>7284.32</v>
      </c>
      <c r="P27" s="24">
        <f>1792.1</f>
        <v>1792.1</v>
      </c>
    </row>
    <row r="28" spans="1:22" ht="27" customHeight="1" x14ac:dyDescent="0.2">
      <c r="A28" s="52">
        <v>19</v>
      </c>
      <c r="B28" s="58" t="s">
        <v>332</v>
      </c>
      <c r="C28" s="62" t="s">
        <v>378</v>
      </c>
      <c r="D28" s="86">
        <v>2328</v>
      </c>
      <c r="E28" s="62">
        <v>0</v>
      </c>
      <c r="F28" s="76">
        <v>0</v>
      </c>
      <c r="G28" s="60">
        <v>0</v>
      </c>
      <c r="H28" s="60">
        <v>0</v>
      </c>
      <c r="I28" s="60">
        <f t="shared" si="3"/>
        <v>2328</v>
      </c>
      <c r="J28" s="21">
        <f t="shared" si="0"/>
        <v>69.84</v>
      </c>
      <c r="K28" s="21">
        <f>D28*11%</f>
        <v>256.08</v>
      </c>
      <c r="L28" s="21">
        <v>0</v>
      </c>
      <c r="M28" s="21">
        <v>0</v>
      </c>
      <c r="N28" s="24">
        <f t="shared" si="1"/>
        <v>325.92</v>
      </c>
      <c r="O28" s="24">
        <f t="shared" si="2"/>
        <v>2002.08</v>
      </c>
      <c r="P28" s="24">
        <v>0</v>
      </c>
    </row>
    <row r="29" spans="1:22" ht="27" customHeight="1" x14ac:dyDescent="0.2">
      <c r="A29" s="52">
        <v>20</v>
      </c>
      <c r="B29" s="58" t="s">
        <v>1115</v>
      </c>
      <c r="C29" s="156" t="s">
        <v>1113</v>
      </c>
      <c r="D29" s="86">
        <v>2037</v>
      </c>
      <c r="E29" s="62">
        <v>0</v>
      </c>
      <c r="F29" s="76">
        <v>0</v>
      </c>
      <c r="G29" s="60">
        <v>0</v>
      </c>
      <c r="H29" s="60">
        <v>0</v>
      </c>
      <c r="I29" s="60">
        <f t="shared" si="3"/>
        <v>2037</v>
      </c>
      <c r="J29" s="21">
        <f t="shared" si="0"/>
        <v>61.11</v>
      </c>
      <c r="K29" s="21">
        <f>D29*11%</f>
        <v>224.07</v>
      </c>
      <c r="L29" s="21">
        <v>0</v>
      </c>
      <c r="M29" s="21">
        <v>0</v>
      </c>
      <c r="N29" s="24">
        <f t="shared" si="1"/>
        <v>285.18</v>
      </c>
      <c r="O29" s="24">
        <f t="shared" si="2"/>
        <v>1751.82</v>
      </c>
      <c r="P29" s="24">
        <v>0</v>
      </c>
    </row>
    <row r="30" spans="1:22" ht="27" customHeight="1" x14ac:dyDescent="0.2">
      <c r="A30" s="52">
        <v>21</v>
      </c>
      <c r="B30" s="58" t="s">
        <v>1077</v>
      </c>
      <c r="C30" s="62" t="s">
        <v>1062</v>
      </c>
      <c r="D30" s="86">
        <v>3081</v>
      </c>
      <c r="E30" s="62">
        <v>1000</v>
      </c>
      <c r="F30" s="76">
        <v>0</v>
      </c>
      <c r="G30" s="60">
        <v>250</v>
      </c>
      <c r="H30" s="60">
        <v>0</v>
      </c>
      <c r="I30" s="60">
        <f t="shared" si="3"/>
        <v>4331</v>
      </c>
      <c r="J30" s="21">
        <f t="shared" si="0"/>
        <v>122.43</v>
      </c>
      <c r="K30" s="21">
        <f>D30*12%</f>
        <v>369.72</v>
      </c>
      <c r="L30" s="21">
        <v>0</v>
      </c>
      <c r="M30" s="21">
        <v>0</v>
      </c>
      <c r="N30" s="24">
        <f t="shared" si="1"/>
        <v>492.15</v>
      </c>
      <c r="O30" s="24">
        <f t="shared" si="2"/>
        <v>3838.85</v>
      </c>
      <c r="P30" s="24">
        <v>0</v>
      </c>
    </row>
    <row r="31" spans="1:22" ht="27" customHeight="1" x14ac:dyDescent="0.2">
      <c r="A31" s="52">
        <v>22</v>
      </c>
      <c r="B31" s="90" t="s">
        <v>759</v>
      </c>
      <c r="C31" s="62" t="s">
        <v>123</v>
      </c>
      <c r="D31" s="59">
        <v>6759</v>
      </c>
      <c r="E31" s="62">
        <v>4000</v>
      </c>
      <c r="F31" s="76">
        <v>375</v>
      </c>
      <c r="G31" s="60">
        <v>250</v>
      </c>
      <c r="H31" s="60">
        <v>0</v>
      </c>
      <c r="I31" s="60">
        <f t="shared" si="3"/>
        <v>11384</v>
      </c>
      <c r="J31" s="21">
        <f t="shared" si="0"/>
        <v>334.02</v>
      </c>
      <c r="K31" s="21">
        <f>(D31+E31+F31)*15%</f>
        <v>1670.1</v>
      </c>
      <c r="L31" s="21">
        <v>269.83</v>
      </c>
      <c r="M31" s="21">
        <v>149.63999999999999</v>
      </c>
      <c r="N31" s="24">
        <f t="shared" si="1"/>
        <v>2423.59</v>
      </c>
      <c r="O31" s="24">
        <f t="shared" si="2"/>
        <v>8960.41</v>
      </c>
      <c r="P31" s="24">
        <v>0</v>
      </c>
    </row>
    <row r="32" spans="1:22" ht="27" customHeight="1" x14ac:dyDescent="0.2">
      <c r="A32" s="52">
        <v>23</v>
      </c>
      <c r="B32" s="90" t="s">
        <v>1095</v>
      </c>
      <c r="C32" s="157" t="s">
        <v>1062</v>
      </c>
      <c r="D32" s="59">
        <v>3081</v>
      </c>
      <c r="E32" s="62">
        <v>1000</v>
      </c>
      <c r="F32" s="76">
        <v>0</v>
      </c>
      <c r="G32" s="60">
        <v>250</v>
      </c>
      <c r="H32" s="60">
        <v>0</v>
      </c>
      <c r="I32" s="60">
        <f t="shared" si="3"/>
        <v>4331</v>
      </c>
      <c r="J32" s="21">
        <f t="shared" si="0"/>
        <v>122.43</v>
      </c>
      <c r="K32" s="21">
        <f>(D32+E32+F32)*12%</f>
        <v>489.72</v>
      </c>
      <c r="L32" s="21">
        <v>0</v>
      </c>
      <c r="M32" s="21">
        <v>0</v>
      </c>
      <c r="N32" s="24">
        <f t="shared" si="1"/>
        <v>612.15</v>
      </c>
      <c r="O32" s="24">
        <f t="shared" si="2"/>
        <v>3718.85</v>
      </c>
      <c r="P32" s="24">
        <v>0</v>
      </c>
    </row>
    <row r="33" spans="1:23" ht="27" customHeight="1" x14ac:dyDescent="0.2">
      <c r="A33" s="52">
        <v>24</v>
      </c>
      <c r="B33" s="58" t="s">
        <v>258</v>
      </c>
      <c r="C33" s="58" t="s">
        <v>257</v>
      </c>
      <c r="D33" s="86">
        <v>1940</v>
      </c>
      <c r="E33" s="62">
        <v>0</v>
      </c>
      <c r="F33" s="76">
        <v>0</v>
      </c>
      <c r="G33" s="60">
        <v>0</v>
      </c>
      <c r="H33" s="60">
        <v>0</v>
      </c>
      <c r="I33" s="60">
        <f t="shared" si="3"/>
        <v>1940</v>
      </c>
      <c r="J33" s="21">
        <f t="shared" si="0"/>
        <v>58.2</v>
      </c>
      <c r="K33" s="21">
        <f>D33*10%</f>
        <v>194</v>
      </c>
      <c r="L33" s="21">
        <v>0</v>
      </c>
      <c r="M33" s="21">
        <v>0</v>
      </c>
      <c r="N33" s="24">
        <f t="shared" si="1"/>
        <v>252.2</v>
      </c>
      <c r="O33" s="24">
        <f t="shared" si="2"/>
        <v>1687.8</v>
      </c>
      <c r="P33" s="24">
        <v>0</v>
      </c>
    </row>
    <row r="34" spans="1:23" ht="27" customHeight="1" x14ac:dyDescent="0.2">
      <c r="A34" s="52">
        <v>25</v>
      </c>
      <c r="B34" s="89" t="s">
        <v>28</v>
      </c>
      <c r="C34" s="92" t="s">
        <v>387</v>
      </c>
      <c r="D34" s="76">
        <v>2375</v>
      </c>
      <c r="E34" s="76">
        <v>1000</v>
      </c>
      <c r="F34" s="76">
        <v>0</v>
      </c>
      <c r="G34" s="76">
        <v>250</v>
      </c>
      <c r="H34" s="60">
        <v>0</v>
      </c>
      <c r="I34" s="60">
        <f t="shared" si="3"/>
        <v>3625</v>
      </c>
      <c r="J34" s="21">
        <f t="shared" si="0"/>
        <v>101.25</v>
      </c>
      <c r="K34" s="21">
        <f>(D34+E34)*11%</f>
        <v>371.25</v>
      </c>
      <c r="L34" s="21">
        <v>0</v>
      </c>
      <c r="M34" s="21">
        <v>45.36</v>
      </c>
      <c r="N34" s="24">
        <f t="shared" si="1"/>
        <v>517.86</v>
      </c>
      <c r="O34" s="24">
        <f t="shared" si="2"/>
        <v>3107.14</v>
      </c>
      <c r="P34" s="24">
        <v>0</v>
      </c>
    </row>
    <row r="35" spans="1:23" ht="27" customHeight="1" x14ac:dyDescent="0.2">
      <c r="A35" s="52">
        <v>26</v>
      </c>
      <c r="B35" s="21" t="s">
        <v>194</v>
      </c>
      <c r="C35" s="58" t="s">
        <v>381</v>
      </c>
      <c r="D35" s="94">
        <v>2234</v>
      </c>
      <c r="E35" s="63">
        <v>1900</v>
      </c>
      <c r="F35" s="76">
        <v>0</v>
      </c>
      <c r="G35" s="76">
        <v>250</v>
      </c>
      <c r="H35" s="60">
        <v>0</v>
      </c>
      <c r="I35" s="60">
        <f t="shared" si="3"/>
        <v>4384</v>
      </c>
      <c r="J35" s="21">
        <f t="shared" si="0"/>
        <v>124.02</v>
      </c>
      <c r="K35" s="21">
        <f>(D35+E35+F35)*12%</f>
        <v>496.08</v>
      </c>
      <c r="L35" s="21">
        <v>0</v>
      </c>
      <c r="M35" s="21">
        <v>55.56</v>
      </c>
      <c r="N35" s="24">
        <f t="shared" si="1"/>
        <v>675.66</v>
      </c>
      <c r="O35" s="24">
        <f t="shared" si="2"/>
        <v>3708.34</v>
      </c>
      <c r="P35" s="24">
        <v>0</v>
      </c>
    </row>
    <row r="36" spans="1:23" ht="27" customHeight="1" x14ac:dyDescent="0.2">
      <c r="A36" s="52">
        <v>27</v>
      </c>
      <c r="B36" s="87" t="s">
        <v>846</v>
      </c>
      <c r="C36" s="58" t="s">
        <v>160</v>
      </c>
      <c r="D36" s="58">
        <v>5095</v>
      </c>
      <c r="E36" s="62">
        <v>1800</v>
      </c>
      <c r="F36" s="76">
        <v>0</v>
      </c>
      <c r="G36" s="60">
        <v>250</v>
      </c>
      <c r="H36" s="60">
        <v>0</v>
      </c>
      <c r="I36" s="60">
        <f t="shared" si="3"/>
        <v>7145</v>
      </c>
      <c r="J36" s="21">
        <f t="shared" si="0"/>
        <v>206.85</v>
      </c>
      <c r="K36" s="21">
        <f>(D36+E36)*13%</f>
        <v>896.35</v>
      </c>
      <c r="L36" s="21">
        <v>0</v>
      </c>
      <c r="M36" s="21">
        <v>92.67</v>
      </c>
      <c r="N36" s="24">
        <f t="shared" si="1"/>
        <v>1195.8699999999999</v>
      </c>
      <c r="O36" s="24">
        <f t="shared" si="2"/>
        <v>5949.13</v>
      </c>
      <c r="P36" s="24">
        <v>0</v>
      </c>
    </row>
    <row r="37" spans="1:23" ht="27" customHeight="1" x14ac:dyDescent="0.2">
      <c r="A37" s="52">
        <v>28</v>
      </c>
      <c r="B37" s="87" t="s">
        <v>1082</v>
      </c>
      <c r="C37" s="58" t="s">
        <v>257</v>
      </c>
      <c r="D37" s="86">
        <v>1940</v>
      </c>
      <c r="E37" s="62">
        <v>0</v>
      </c>
      <c r="F37" s="76">
        <v>0</v>
      </c>
      <c r="G37" s="60">
        <v>0</v>
      </c>
      <c r="H37" s="60">
        <v>0</v>
      </c>
      <c r="I37" s="60">
        <f t="shared" si="3"/>
        <v>1940</v>
      </c>
      <c r="J37" s="21">
        <f t="shared" si="0"/>
        <v>58.2</v>
      </c>
      <c r="K37" s="21">
        <f>D37*10%</f>
        <v>194</v>
      </c>
      <c r="L37" s="21">
        <v>0</v>
      </c>
      <c r="M37" s="21">
        <v>0</v>
      </c>
      <c r="N37" s="24">
        <f t="shared" si="1"/>
        <v>252.2</v>
      </c>
      <c r="O37" s="24">
        <f t="shared" ref="O37" si="4">I37-N37</f>
        <v>1687.8</v>
      </c>
      <c r="P37" s="24">
        <v>0</v>
      </c>
    </row>
    <row r="38" spans="1:23" ht="27" customHeight="1" x14ac:dyDescent="0.2">
      <c r="A38" s="52">
        <v>29</v>
      </c>
      <c r="B38" s="122" t="s">
        <v>1043</v>
      </c>
      <c r="C38" s="17" t="s">
        <v>361</v>
      </c>
      <c r="D38" s="153">
        <v>3241</v>
      </c>
      <c r="E38" s="62">
        <v>1000</v>
      </c>
      <c r="F38" s="76">
        <v>0</v>
      </c>
      <c r="G38" s="60">
        <v>250</v>
      </c>
      <c r="H38" s="60">
        <v>0</v>
      </c>
      <c r="I38" s="60">
        <f t="shared" si="3"/>
        <v>4491</v>
      </c>
      <c r="J38" s="21">
        <f t="shared" si="0"/>
        <v>127.23</v>
      </c>
      <c r="K38" s="21">
        <f>(D38+E38)*12%</f>
        <v>508.92</v>
      </c>
      <c r="L38" s="21">
        <v>0</v>
      </c>
      <c r="M38" s="21">
        <v>0</v>
      </c>
      <c r="N38" s="24">
        <f t="shared" si="1"/>
        <v>636.15</v>
      </c>
      <c r="O38" s="24">
        <f t="shared" si="2"/>
        <v>3854.85</v>
      </c>
      <c r="P38" s="24">
        <v>0</v>
      </c>
    </row>
    <row r="39" spans="1:23" ht="27" customHeight="1" x14ac:dyDescent="0.2">
      <c r="A39" s="52">
        <v>30</v>
      </c>
      <c r="B39" s="58" t="s">
        <v>59</v>
      </c>
      <c r="C39" s="58" t="s">
        <v>89</v>
      </c>
      <c r="D39" s="58">
        <v>1668</v>
      </c>
      <c r="E39" s="58">
        <v>1000</v>
      </c>
      <c r="F39" s="76">
        <v>0</v>
      </c>
      <c r="G39" s="60">
        <v>250</v>
      </c>
      <c r="H39" s="60">
        <v>0</v>
      </c>
      <c r="I39" s="60">
        <f t="shared" si="3"/>
        <v>2918</v>
      </c>
      <c r="J39" s="21">
        <f t="shared" si="0"/>
        <v>80.040000000000006</v>
      </c>
      <c r="K39" s="21">
        <f>(D39+E39)*11%</f>
        <v>293.48</v>
      </c>
      <c r="L39" s="21">
        <v>0</v>
      </c>
      <c r="M39" s="21">
        <v>0</v>
      </c>
      <c r="N39" s="24">
        <f t="shared" si="1"/>
        <v>373.52</v>
      </c>
      <c r="O39" s="24">
        <f t="shared" si="2"/>
        <v>2544.48</v>
      </c>
      <c r="P39" s="24">
        <v>0</v>
      </c>
    </row>
    <row r="40" spans="1:23" s="2" customFormat="1" ht="27" customHeight="1" x14ac:dyDescent="0.2">
      <c r="A40" s="52">
        <v>31</v>
      </c>
      <c r="B40" s="58" t="s">
        <v>293</v>
      </c>
      <c r="C40" s="58" t="s">
        <v>255</v>
      </c>
      <c r="D40" s="86">
        <v>2425</v>
      </c>
      <c r="E40" s="62">
        <v>0</v>
      </c>
      <c r="F40" s="76">
        <v>0</v>
      </c>
      <c r="G40" s="60">
        <v>0</v>
      </c>
      <c r="H40" s="60">
        <v>0</v>
      </c>
      <c r="I40" s="60">
        <f t="shared" si="3"/>
        <v>2425</v>
      </c>
      <c r="J40" s="21">
        <f t="shared" si="0"/>
        <v>72.75</v>
      </c>
      <c r="K40" s="21">
        <f>D40*11%</f>
        <v>266.75</v>
      </c>
      <c r="L40" s="21">
        <v>0</v>
      </c>
      <c r="M40" s="21">
        <v>0</v>
      </c>
      <c r="N40" s="24">
        <f t="shared" si="1"/>
        <v>339.5</v>
      </c>
      <c r="O40" s="24">
        <f t="shared" si="2"/>
        <v>2085.5</v>
      </c>
      <c r="P40" s="24">
        <v>0</v>
      </c>
      <c r="W40"/>
    </row>
    <row r="41" spans="1:23" ht="27" customHeight="1" x14ac:dyDescent="0.2">
      <c r="A41" s="52">
        <v>32</v>
      </c>
      <c r="B41" s="58" t="s">
        <v>148</v>
      </c>
      <c r="C41" s="58" t="s">
        <v>224</v>
      </c>
      <c r="D41" s="58">
        <v>1831</v>
      </c>
      <c r="E41" s="62">
        <v>1000</v>
      </c>
      <c r="F41" s="76">
        <v>0</v>
      </c>
      <c r="G41" s="60">
        <v>250</v>
      </c>
      <c r="H41" s="60">
        <v>0</v>
      </c>
      <c r="I41" s="60">
        <f t="shared" si="3"/>
        <v>3081</v>
      </c>
      <c r="J41" s="21">
        <f t="shared" si="0"/>
        <v>84.93</v>
      </c>
      <c r="K41" s="21">
        <f>(D41+E41)*11%</f>
        <v>311.41000000000003</v>
      </c>
      <c r="L41" s="21">
        <v>0</v>
      </c>
      <c r="M41" s="21">
        <v>0</v>
      </c>
      <c r="N41" s="24">
        <f t="shared" si="1"/>
        <v>396.34</v>
      </c>
      <c r="O41" s="24">
        <f t="shared" si="2"/>
        <v>2684.66</v>
      </c>
      <c r="P41" s="24">
        <v>0</v>
      </c>
    </row>
    <row r="42" spans="1:23" ht="27" customHeight="1" x14ac:dyDescent="0.2">
      <c r="A42" s="52">
        <v>33</v>
      </c>
      <c r="B42" s="58" t="s">
        <v>259</v>
      </c>
      <c r="C42" s="62" t="s">
        <v>378</v>
      </c>
      <c r="D42" s="86">
        <v>2328</v>
      </c>
      <c r="E42" s="62">
        <v>0</v>
      </c>
      <c r="F42" s="76">
        <v>0</v>
      </c>
      <c r="G42" s="60">
        <v>0</v>
      </c>
      <c r="H42" s="60">
        <v>0</v>
      </c>
      <c r="I42" s="60">
        <f t="shared" si="3"/>
        <v>2328</v>
      </c>
      <c r="J42" s="21">
        <f t="shared" si="0"/>
        <v>69.84</v>
      </c>
      <c r="K42" s="21">
        <f>D42*11%</f>
        <v>256.08</v>
      </c>
      <c r="L42" s="21">
        <v>0</v>
      </c>
      <c r="M42" s="21">
        <v>0</v>
      </c>
      <c r="N42" s="24">
        <f t="shared" si="1"/>
        <v>325.92</v>
      </c>
      <c r="O42" s="24">
        <f t="shared" si="2"/>
        <v>2002.08</v>
      </c>
      <c r="P42" s="24">
        <v>0</v>
      </c>
    </row>
    <row r="43" spans="1:23" ht="27" customHeight="1" x14ac:dyDescent="0.2">
      <c r="A43" s="52">
        <v>34</v>
      </c>
      <c r="B43" s="58" t="s">
        <v>900</v>
      </c>
      <c r="C43" s="62" t="s">
        <v>370</v>
      </c>
      <c r="D43" s="76">
        <v>2920</v>
      </c>
      <c r="E43" s="76">
        <v>1000</v>
      </c>
      <c r="F43" s="76">
        <v>0</v>
      </c>
      <c r="G43" s="76">
        <v>250</v>
      </c>
      <c r="H43" s="60">
        <v>0</v>
      </c>
      <c r="I43" s="60">
        <f t="shared" si="3"/>
        <v>4170</v>
      </c>
      <c r="J43" s="21">
        <f t="shared" si="0"/>
        <v>117.6</v>
      </c>
      <c r="K43" s="21">
        <f>(D43+E43)*11%</f>
        <v>431.2</v>
      </c>
      <c r="L43" s="21">
        <v>0</v>
      </c>
      <c r="M43" s="21">
        <v>52.68</v>
      </c>
      <c r="N43" s="24">
        <f t="shared" si="1"/>
        <v>601.48</v>
      </c>
      <c r="O43" s="24">
        <f t="shared" si="2"/>
        <v>3568.52</v>
      </c>
      <c r="P43" s="24">
        <v>0</v>
      </c>
    </row>
    <row r="44" spans="1:23" ht="27" customHeight="1" x14ac:dyDescent="0.2">
      <c r="A44" s="52">
        <v>35</v>
      </c>
      <c r="B44" s="58" t="s">
        <v>195</v>
      </c>
      <c r="C44" s="58" t="s">
        <v>361</v>
      </c>
      <c r="D44" s="58">
        <v>3241</v>
      </c>
      <c r="E44" s="58">
        <v>1000</v>
      </c>
      <c r="F44" s="60">
        <v>0</v>
      </c>
      <c r="G44" s="60">
        <v>250</v>
      </c>
      <c r="H44" s="60">
        <v>0</v>
      </c>
      <c r="I44" s="60">
        <f t="shared" si="3"/>
        <v>4491</v>
      </c>
      <c r="J44" s="21">
        <f t="shared" si="0"/>
        <v>127.23</v>
      </c>
      <c r="K44" s="21">
        <f>(D44+E44+F44)*12%</f>
        <v>508.92</v>
      </c>
      <c r="L44" s="21">
        <v>0</v>
      </c>
      <c r="M44" s="21">
        <v>0</v>
      </c>
      <c r="N44" s="24">
        <f t="shared" si="1"/>
        <v>636.15</v>
      </c>
      <c r="O44" s="24">
        <f t="shared" si="2"/>
        <v>3854.85</v>
      </c>
      <c r="P44" s="24">
        <f>1726</f>
        <v>1726</v>
      </c>
    </row>
    <row r="45" spans="1:23" ht="27" customHeight="1" x14ac:dyDescent="0.2">
      <c r="A45" s="52">
        <v>36</v>
      </c>
      <c r="B45" s="58" t="s">
        <v>196</v>
      </c>
      <c r="C45" s="58" t="s">
        <v>89</v>
      </c>
      <c r="D45" s="58">
        <v>1668</v>
      </c>
      <c r="E45" s="58">
        <v>1000</v>
      </c>
      <c r="F45" s="76">
        <v>0</v>
      </c>
      <c r="G45" s="60">
        <v>250</v>
      </c>
      <c r="H45" s="60">
        <v>0</v>
      </c>
      <c r="I45" s="60">
        <f t="shared" si="3"/>
        <v>2918</v>
      </c>
      <c r="J45" s="21">
        <f t="shared" si="0"/>
        <v>80.040000000000006</v>
      </c>
      <c r="K45" s="21">
        <f>(D45+E45)*11%</f>
        <v>293.48</v>
      </c>
      <c r="L45" s="21">
        <v>0</v>
      </c>
      <c r="M45" s="21">
        <v>0</v>
      </c>
      <c r="N45" s="24">
        <f t="shared" si="1"/>
        <v>373.52</v>
      </c>
      <c r="O45" s="24">
        <f t="shared" si="2"/>
        <v>2544.48</v>
      </c>
      <c r="P45" s="24">
        <v>0</v>
      </c>
    </row>
    <row r="46" spans="1:23" ht="27" customHeight="1" x14ac:dyDescent="0.2">
      <c r="A46" s="52">
        <v>37</v>
      </c>
      <c r="B46" s="58" t="s">
        <v>294</v>
      </c>
      <c r="C46" s="58" t="s">
        <v>255</v>
      </c>
      <c r="D46" s="58">
        <v>2425</v>
      </c>
      <c r="E46" s="62">
        <v>0</v>
      </c>
      <c r="F46" s="76">
        <v>0</v>
      </c>
      <c r="G46" s="60">
        <v>0</v>
      </c>
      <c r="H46" s="60">
        <v>0</v>
      </c>
      <c r="I46" s="60">
        <f t="shared" si="3"/>
        <v>2425</v>
      </c>
      <c r="J46" s="21">
        <f t="shared" si="0"/>
        <v>72.75</v>
      </c>
      <c r="K46" s="21">
        <f>D46*11%</f>
        <v>266.75</v>
      </c>
      <c r="L46" s="21">
        <v>0</v>
      </c>
      <c r="M46" s="21">
        <v>0</v>
      </c>
      <c r="N46" s="24">
        <f t="shared" si="1"/>
        <v>339.5</v>
      </c>
      <c r="O46" s="24">
        <f t="shared" si="2"/>
        <v>2085.5</v>
      </c>
      <c r="P46" s="24">
        <v>0</v>
      </c>
    </row>
    <row r="47" spans="1:23" ht="27" customHeight="1" x14ac:dyDescent="0.2">
      <c r="A47" s="52">
        <v>38</v>
      </c>
      <c r="B47" s="122" t="s">
        <v>1109</v>
      </c>
      <c r="C47" s="58" t="s">
        <v>255</v>
      </c>
      <c r="D47" s="58">
        <v>2425</v>
      </c>
      <c r="E47" s="62">
        <v>0</v>
      </c>
      <c r="F47" s="76">
        <v>0</v>
      </c>
      <c r="G47" s="60">
        <v>0</v>
      </c>
      <c r="H47" s="60">
        <v>0</v>
      </c>
      <c r="I47" s="60">
        <f t="shared" si="3"/>
        <v>2425</v>
      </c>
      <c r="J47" s="21">
        <f t="shared" si="0"/>
        <v>72.75</v>
      </c>
      <c r="K47" s="21">
        <f>D47*11%</f>
        <v>266.75</v>
      </c>
      <c r="L47" s="21">
        <v>0</v>
      </c>
      <c r="M47" s="21">
        <v>0</v>
      </c>
      <c r="N47" s="24">
        <f t="shared" ref="N47" si="5">J47+K47+L47+M47</f>
        <v>339.5</v>
      </c>
      <c r="O47" s="24">
        <f t="shared" ref="O47" si="6">I47-N47</f>
        <v>2085.5</v>
      </c>
      <c r="P47" s="24">
        <v>0</v>
      </c>
    </row>
    <row r="48" spans="1:23" ht="27" customHeight="1" x14ac:dyDescent="0.2">
      <c r="A48" s="52">
        <v>39</v>
      </c>
      <c r="B48" s="87" t="s">
        <v>870</v>
      </c>
      <c r="C48" s="64" t="s">
        <v>84</v>
      </c>
      <c r="D48" s="58">
        <v>2760</v>
      </c>
      <c r="E48" s="62">
        <v>1000</v>
      </c>
      <c r="F48" s="76">
        <v>0</v>
      </c>
      <c r="G48" s="60">
        <v>250</v>
      </c>
      <c r="H48" s="60">
        <v>0</v>
      </c>
      <c r="I48" s="60">
        <f t="shared" si="3"/>
        <v>4010</v>
      </c>
      <c r="J48" s="21">
        <f t="shared" si="0"/>
        <v>112.8</v>
      </c>
      <c r="K48" s="21">
        <f>D48*11%</f>
        <v>303.60000000000002</v>
      </c>
      <c r="L48" s="21">
        <v>0</v>
      </c>
      <c r="M48" s="21">
        <v>0</v>
      </c>
      <c r="N48" s="24">
        <f t="shared" si="1"/>
        <v>416.4</v>
      </c>
      <c r="O48" s="24">
        <f t="shared" si="2"/>
        <v>3593.6</v>
      </c>
      <c r="P48" s="24">
        <v>0</v>
      </c>
    </row>
    <row r="49" spans="1:16" ht="27" customHeight="1" x14ac:dyDescent="0.2">
      <c r="A49" s="52">
        <v>40</v>
      </c>
      <c r="B49" s="87" t="s">
        <v>930</v>
      </c>
      <c r="C49" s="64" t="s">
        <v>387</v>
      </c>
      <c r="D49" s="58">
        <v>2375</v>
      </c>
      <c r="E49" s="62">
        <v>1000</v>
      </c>
      <c r="F49" s="76">
        <v>0</v>
      </c>
      <c r="G49" s="60">
        <v>250</v>
      </c>
      <c r="H49" s="60">
        <v>0</v>
      </c>
      <c r="I49" s="60">
        <f t="shared" si="3"/>
        <v>3625</v>
      </c>
      <c r="J49" s="21">
        <f t="shared" si="0"/>
        <v>101.25</v>
      </c>
      <c r="K49" s="21">
        <f>D49*11%</f>
        <v>261.25</v>
      </c>
      <c r="L49" s="21">
        <v>0</v>
      </c>
      <c r="M49" s="21">
        <v>0</v>
      </c>
      <c r="N49" s="24">
        <f t="shared" si="1"/>
        <v>362.5</v>
      </c>
      <c r="O49" s="24">
        <f t="shared" si="2"/>
        <v>3262.5</v>
      </c>
      <c r="P49" s="24">
        <v>0</v>
      </c>
    </row>
    <row r="50" spans="1:16" ht="27" customHeight="1" x14ac:dyDescent="0.2">
      <c r="A50" s="52">
        <v>41</v>
      </c>
      <c r="B50" s="58" t="s">
        <v>197</v>
      </c>
      <c r="C50" s="58" t="s">
        <v>87</v>
      </c>
      <c r="D50" s="58">
        <v>1902</v>
      </c>
      <c r="E50" s="58">
        <v>1000</v>
      </c>
      <c r="F50" s="76">
        <v>0</v>
      </c>
      <c r="G50" s="60">
        <v>250</v>
      </c>
      <c r="H50" s="60">
        <v>0</v>
      </c>
      <c r="I50" s="60">
        <f t="shared" si="3"/>
        <v>3152</v>
      </c>
      <c r="J50" s="21">
        <f t="shared" si="0"/>
        <v>87.06</v>
      </c>
      <c r="K50" s="21">
        <f>(D50+E50)*11%</f>
        <v>319.22000000000003</v>
      </c>
      <c r="L50" s="21">
        <v>0</v>
      </c>
      <c r="M50" s="21">
        <v>0</v>
      </c>
      <c r="N50" s="24">
        <f t="shared" ref="N50:N84" si="7">J50+K50+L50+M50</f>
        <v>406.28</v>
      </c>
      <c r="O50" s="24">
        <f t="shared" si="2"/>
        <v>2745.72</v>
      </c>
      <c r="P50" s="24">
        <f>1731</f>
        <v>1731</v>
      </c>
    </row>
    <row r="51" spans="1:16" ht="27" customHeight="1" x14ac:dyDescent="0.2">
      <c r="A51" s="52">
        <v>42</v>
      </c>
      <c r="B51" s="62" t="s">
        <v>40</v>
      </c>
      <c r="C51" s="58" t="s">
        <v>260</v>
      </c>
      <c r="D51" s="21">
        <v>3081</v>
      </c>
      <c r="E51" s="21">
        <v>1000</v>
      </c>
      <c r="F51" s="76">
        <v>0</v>
      </c>
      <c r="G51" s="60">
        <v>250</v>
      </c>
      <c r="H51" s="60">
        <v>0</v>
      </c>
      <c r="I51" s="60">
        <f t="shared" si="3"/>
        <v>4331</v>
      </c>
      <c r="J51" s="21">
        <f t="shared" si="0"/>
        <v>122.43</v>
      </c>
      <c r="K51" s="21">
        <f>(D51+E51)*12%</f>
        <v>489.72</v>
      </c>
      <c r="L51" s="21">
        <v>0</v>
      </c>
      <c r="M51" s="21">
        <v>0</v>
      </c>
      <c r="N51" s="24">
        <f t="shared" si="7"/>
        <v>612.15</v>
      </c>
      <c r="O51" s="24">
        <f t="shared" si="2"/>
        <v>3718.85</v>
      </c>
      <c r="P51" s="24">
        <v>0</v>
      </c>
    </row>
    <row r="52" spans="1:16" ht="27" customHeight="1" x14ac:dyDescent="0.2">
      <c r="A52" s="52">
        <v>43</v>
      </c>
      <c r="B52" s="58" t="s">
        <v>295</v>
      </c>
      <c r="C52" s="58" t="s">
        <v>255</v>
      </c>
      <c r="D52" s="58">
        <v>2425</v>
      </c>
      <c r="E52" s="62">
        <v>0</v>
      </c>
      <c r="F52" s="76">
        <v>0</v>
      </c>
      <c r="G52" s="60">
        <v>0</v>
      </c>
      <c r="H52" s="60">
        <v>0</v>
      </c>
      <c r="I52" s="60">
        <f t="shared" si="3"/>
        <v>2425</v>
      </c>
      <c r="J52" s="21">
        <f t="shared" si="0"/>
        <v>72.75</v>
      </c>
      <c r="K52" s="21">
        <f>D52*11%</f>
        <v>266.75</v>
      </c>
      <c r="L52" s="21">
        <v>0</v>
      </c>
      <c r="M52" s="21">
        <v>0</v>
      </c>
      <c r="N52" s="24">
        <f t="shared" si="7"/>
        <v>339.5</v>
      </c>
      <c r="O52" s="24">
        <f t="shared" si="2"/>
        <v>2085.5</v>
      </c>
      <c r="P52" s="24">
        <v>0</v>
      </c>
    </row>
    <row r="53" spans="1:16" ht="27" customHeight="1" x14ac:dyDescent="0.2">
      <c r="A53" s="52">
        <v>44</v>
      </c>
      <c r="B53" s="58" t="s">
        <v>333</v>
      </c>
      <c r="C53" s="58" t="s">
        <v>257</v>
      </c>
      <c r="D53" s="86">
        <v>1940</v>
      </c>
      <c r="E53" s="62">
        <v>0</v>
      </c>
      <c r="F53" s="76">
        <v>0</v>
      </c>
      <c r="G53" s="60">
        <v>0</v>
      </c>
      <c r="H53" s="60">
        <v>0</v>
      </c>
      <c r="I53" s="60">
        <f t="shared" si="3"/>
        <v>1940</v>
      </c>
      <c r="J53" s="21">
        <f t="shared" si="0"/>
        <v>58.2</v>
      </c>
      <c r="K53" s="21">
        <f>D53*10%</f>
        <v>194</v>
      </c>
      <c r="L53" s="21">
        <v>0</v>
      </c>
      <c r="M53" s="21">
        <v>0</v>
      </c>
      <c r="N53" s="24">
        <f t="shared" si="7"/>
        <v>252.2</v>
      </c>
      <c r="O53" s="24">
        <f t="shared" si="2"/>
        <v>1687.8</v>
      </c>
      <c r="P53" s="24">
        <v>0</v>
      </c>
    </row>
    <row r="54" spans="1:16" ht="27" customHeight="1" x14ac:dyDescent="0.2">
      <c r="A54" s="52">
        <v>45</v>
      </c>
      <c r="B54" s="68" t="s">
        <v>901</v>
      </c>
      <c r="C54" s="58" t="s">
        <v>85</v>
      </c>
      <c r="D54" s="62">
        <v>5095</v>
      </c>
      <c r="E54" s="62">
        <v>1800</v>
      </c>
      <c r="F54" s="76">
        <v>0</v>
      </c>
      <c r="G54" s="95">
        <v>250</v>
      </c>
      <c r="H54" s="60">
        <v>0</v>
      </c>
      <c r="I54" s="60">
        <f t="shared" si="3"/>
        <v>7145</v>
      </c>
      <c r="J54" s="21">
        <f t="shared" si="0"/>
        <v>206.85</v>
      </c>
      <c r="K54" s="96">
        <f>(D54+E54)*13%</f>
        <v>896.35</v>
      </c>
      <c r="L54" s="21">
        <v>0</v>
      </c>
      <c r="M54" s="21">
        <v>92.67</v>
      </c>
      <c r="N54" s="24">
        <f t="shared" si="7"/>
        <v>1195.8699999999999</v>
      </c>
      <c r="O54" s="24">
        <f t="shared" si="2"/>
        <v>5949.13</v>
      </c>
      <c r="P54" s="24">
        <v>0</v>
      </c>
    </row>
    <row r="55" spans="1:16" ht="27" customHeight="1" x14ac:dyDescent="0.2">
      <c r="A55" s="52">
        <v>46</v>
      </c>
      <c r="B55" s="58" t="s">
        <v>225</v>
      </c>
      <c r="C55" s="58" t="s">
        <v>87</v>
      </c>
      <c r="D55" s="21">
        <v>1902</v>
      </c>
      <c r="E55" s="21">
        <v>1000</v>
      </c>
      <c r="F55" s="76">
        <v>0</v>
      </c>
      <c r="G55" s="60">
        <v>250</v>
      </c>
      <c r="H55" s="60">
        <v>0</v>
      </c>
      <c r="I55" s="60">
        <f t="shared" si="3"/>
        <v>3152</v>
      </c>
      <c r="J55" s="21">
        <f t="shared" si="0"/>
        <v>87.06</v>
      </c>
      <c r="K55" s="21">
        <f>(D55+E55)*11%</f>
        <v>319.22000000000003</v>
      </c>
      <c r="L55" s="21">
        <v>0</v>
      </c>
      <c r="M55" s="21">
        <v>0</v>
      </c>
      <c r="N55" s="24">
        <f t="shared" si="7"/>
        <v>406.28</v>
      </c>
      <c r="O55" s="24">
        <f t="shared" si="2"/>
        <v>2745.72</v>
      </c>
      <c r="P55" s="24">
        <v>0</v>
      </c>
    </row>
    <row r="56" spans="1:16" ht="27" customHeight="1" x14ac:dyDescent="0.2">
      <c r="A56" s="52">
        <v>47</v>
      </c>
      <c r="B56" s="68" t="s">
        <v>914</v>
      </c>
      <c r="C56" s="58" t="s">
        <v>255</v>
      </c>
      <c r="D56" s="21">
        <v>2425</v>
      </c>
      <c r="E56" s="58">
        <v>0</v>
      </c>
      <c r="F56" s="76">
        <v>0</v>
      </c>
      <c r="G56" s="60">
        <v>0</v>
      </c>
      <c r="H56" s="60">
        <v>0</v>
      </c>
      <c r="I56" s="60">
        <f t="shared" si="3"/>
        <v>2425</v>
      </c>
      <c r="J56" s="21">
        <f t="shared" si="0"/>
        <v>72.75</v>
      </c>
      <c r="K56" s="21">
        <f>(D56+E56)*11%</f>
        <v>266.75</v>
      </c>
      <c r="L56" s="21">
        <v>0</v>
      </c>
      <c r="M56" s="21">
        <v>0</v>
      </c>
      <c r="N56" s="24">
        <f t="shared" si="7"/>
        <v>339.5</v>
      </c>
      <c r="O56" s="24">
        <f t="shared" si="2"/>
        <v>2085.5</v>
      </c>
      <c r="P56" s="24">
        <v>0</v>
      </c>
    </row>
    <row r="57" spans="1:16" ht="27" customHeight="1" x14ac:dyDescent="0.2">
      <c r="A57" s="52">
        <v>48</v>
      </c>
      <c r="B57" s="68" t="s">
        <v>779</v>
      </c>
      <c r="C57" s="92" t="s">
        <v>384</v>
      </c>
      <c r="D57" s="21">
        <v>2076</v>
      </c>
      <c r="E57" s="58">
        <v>1000</v>
      </c>
      <c r="F57" s="76">
        <v>0</v>
      </c>
      <c r="G57" s="60">
        <v>250</v>
      </c>
      <c r="H57" s="60">
        <v>0</v>
      </c>
      <c r="I57" s="60">
        <f t="shared" si="3"/>
        <v>3326</v>
      </c>
      <c r="J57" s="21">
        <f t="shared" si="0"/>
        <v>92.28</v>
      </c>
      <c r="K57" s="21">
        <f>(D57+E57)*11%</f>
        <v>338.36</v>
      </c>
      <c r="L57" s="21">
        <v>0</v>
      </c>
      <c r="M57" s="21">
        <v>0</v>
      </c>
      <c r="N57" s="24">
        <f t="shared" si="7"/>
        <v>430.64</v>
      </c>
      <c r="O57" s="24">
        <f t="shared" si="2"/>
        <v>2895.36</v>
      </c>
      <c r="P57" s="24">
        <f>1683</f>
        <v>1683</v>
      </c>
    </row>
    <row r="58" spans="1:16" ht="27" customHeight="1" x14ac:dyDescent="0.2">
      <c r="A58" s="52">
        <v>49</v>
      </c>
      <c r="B58" s="58" t="s">
        <v>334</v>
      </c>
      <c r="C58" s="58" t="s">
        <v>370</v>
      </c>
      <c r="D58" s="58">
        <v>2920</v>
      </c>
      <c r="E58" s="58">
        <v>1000</v>
      </c>
      <c r="F58" s="76">
        <v>0</v>
      </c>
      <c r="G58" s="60">
        <v>250</v>
      </c>
      <c r="H58" s="60">
        <v>0</v>
      </c>
      <c r="I58" s="60">
        <f t="shared" si="3"/>
        <v>4170</v>
      </c>
      <c r="J58" s="21">
        <f t="shared" si="0"/>
        <v>117.6</v>
      </c>
      <c r="K58" s="21">
        <f>(D58+E58)*11%</f>
        <v>431.2</v>
      </c>
      <c r="L58" s="21">
        <v>0</v>
      </c>
      <c r="M58" s="21">
        <v>52.68</v>
      </c>
      <c r="N58" s="24">
        <f t="shared" si="7"/>
        <v>601.48</v>
      </c>
      <c r="O58" s="24">
        <f t="shared" si="2"/>
        <v>3568.52</v>
      </c>
      <c r="P58" s="24">
        <v>0</v>
      </c>
    </row>
    <row r="59" spans="1:16" ht="27" customHeight="1" x14ac:dyDescent="0.2">
      <c r="A59" s="52">
        <v>50</v>
      </c>
      <c r="B59" s="58" t="s">
        <v>1061</v>
      </c>
      <c r="C59" s="151" t="s">
        <v>1062</v>
      </c>
      <c r="D59" s="97">
        <v>3081</v>
      </c>
      <c r="E59" s="62">
        <v>1000</v>
      </c>
      <c r="F59" s="76">
        <v>0</v>
      </c>
      <c r="G59" s="60">
        <v>250</v>
      </c>
      <c r="H59" s="60">
        <v>0</v>
      </c>
      <c r="I59" s="60">
        <f t="shared" si="3"/>
        <v>4331</v>
      </c>
      <c r="J59" s="21">
        <f t="shared" si="0"/>
        <v>122.43</v>
      </c>
      <c r="K59" s="21">
        <f>D59*12%</f>
        <v>369.72</v>
      </c>
      <c r="L59" s="21">
        <v>0</v>
      </c>
      <c r="M59" s="21">
        <v>0</v>
      </c>
      <c r="N59" s="24">
        <f t="shared" si="7"/>
        <v>492.15</v>
      </c>
      <c r="O59" s="24">
        <f t="shared" si="2"/>
        <v>3838.85</v>
      </c>
      <c r="P59" s="24">
        <v>0</v>
      </c>
    </row>
    <row r="60" spans="1:16" ht="27" customHeight="1" x14ac:dyDescent="0.2">
      <c r="A60" s="52">
        <v>51</v>
      </c>
      <c r="B60" s="68" t="s">
        <v>931</v>
      </c>
      <c r="C60" s="58" t="s">
        <v>88</v>
      </c>
      <c r="D60" s="76">
        <v>2920</v>
      </c>
      <c r="E60" s="76">
        <v>1000</v>
      </c>
      <c r="F60" s="76">
        <v>0</v>
      </c>
      <c r="G60" s="76">
        <v>250</v>
      </c>
      <c r="H60" s="60">
        <v>0</v>
      </c>
      <c r="I60" s="60">
        <f t="shared" si="3"/>
        <v>4170</v>
      </c>
      <c r="J60" s="21">
        <f t="shared" si="0"/>
        <v>117.6</v>
      </c>
      <c r="K60" s="76">
        <v>431.2</v>
      </c>
      <c r="L60" s="21">
        <v>0</v>
      </c>
      <c r="M60" s="76">
        <v>52.68</v>
      </c>
      <c r="N60" s="24">
        <f t="shared" si="7"/>
        <v>601.48</v>
      </c>
      <c r="O60" s="24">
        <f t="shared" si="2"/>
        <v>3568.52</v>
      </c>
      <c r="P60" s="24">
        <v>0</v>
      </c>
    </row>
    <row r="61" spans="1:16" ht="27" customHeight="1" x14ac:dyDescent="0.2">
      <c r="A61" s="52">
        <v>52</v>
      </c>
      <c r="B61" s="58" t="s">
        <v>296</v>
      </c>
      <c r="C61" s="58" t="s">
        <v>257</v>
      </c>
      <c r="D61" s="86">
        <v>1940</v>
      </c>
      <c r="E61" s="62">
        <v>0</v>
      </c>
      <c r="F61" s="76">
        <v>0</v>
      </c>
      <c r="G61" s="60">
        <v>0</v>
      </c>
      <c r="H61" s="60">
        <v>0</v>
      </c>
      <c r="I61" s="60">
        <f t="shared" si="3"/>
        <v>1940</v>
      </c>
      <c r="J61" s="21">
        <f t="shared" si="0"/>
        <v>58.2</v>
      </c>
      <c r="K61" s="21">
        <f>D61*10%</f>
        <v>194</v>
      </c>
      <c r="L61" s="21">
        <v>0</v>
      </c>
      <c r="M61" s="21">
        <v>0</v>
      </c>
      <c r="N61" s="24">
        <f t="shared" si="7"/>
        <v>252.2</v>
      </c>
      <c r="O61" s="24">
        <f t="shared" si="2"/>
        <v>1687.8</v>
      </c>
      <c r="P61" s="24">
        <v>0</v>
      </c>
    </row>
    <row r="62" spans="1:16" ht="27" customHeight="1" x14ac:dyDescent="0.2">
      <c r="A62" s="52">
        <v>53</v>
      </c>
      <c r="B62" s="58" t="s">
        <v>262</v>
      </c>
      <c r="C62" s="58" t="s">
        <v>257</v>
      </c>
      <c r="D62" s="86">
        <v>1940</v>
      </c>
      <c r="E62" s="62">
        <v>0</v>
      </c>
      <c r="F62" s="76">
        <v>0</v>
      </c>
      <c r="G62" s="60">
        <v>0</v>
      </c>
      <c r="H62" s="60">
        <v>0</v>
      </c>
      <c r="I62" s="60">
        <f t="shared" si="3"/>
        <v>1940</v>
      </c>
      <c r="J62" s="21">
        <f t="shared" si="0"/>
        <v>58.2</v>
      </c>
      <c r="K62" s="21">
        <f>D62*10%</f>
        <v>194</v>
      </c>
      <c r="L62" s="21">
        <v>0</v>
      </c>
      <c r="M62" s="21">
        <v>0</v>
      </c>
      <c r="N62" s="24">
        <f t="shared" si="7"/>
        <v>252.2</v>
      </c>
      <c r="O62" s="24">
        <f t="shared" si="2"/>
        <v>1687.8</v>
      </c>
      <c r="P62" s="24">
        <v>0</v>
      </c>
    </row>
    <row r="63" spans="1:16" ht="27" customHeight="1" x14ac:dyDescent="0.2">
      <c r="A63" s="52">
        <v>54</v>
      </c>
      <c r="B63" s="58" t="s">
        <v>1078</v>
      </c>
      <c r="C63" s="58" t="s">
        <v>1079</v>
      </c>
      <c r="D63" s="86">
        <v>2425</v>
      </c>
      <c r="E63" s="62">
        <v>0</v>
      </c>
      <c r="F63" s="76">
        <v>0</v>
      </c>
      <c r="G63" s="60">
        <v>0</v>
      </c>
      <c r="H63" s="60">
        <v>0</v>
      </c>
      <c r="I63" s="60">
        <f t="shared" si="3"/>
        <v>2425</v>
      </c>
      <c r="J63" s="21">
        <f t="shared" si="0"/>
        <v>72.75</v>
      </c>
      <c r="K63" s="21">
        <f>(D63+E63)*11%</f>
        <v>266.75</v>
      </c>
      <c r="L63" s="21">
        <v>0</v>
      </c>
      <c r="M63" s="21">
        <v>0</v>
      </c>
      <c r="N63" s="24">
        <f>J63+K63+L63+M63</f>
        <v>339.5</v>
      </c>
      <c r="O63" s="24">
        <f t="shared" si="2"/>
        <v>2085.5</v>
      </c>
      <c r="P63" s="24">
        <v>0</v>
      </c>
    </row>
    <row r="64" spans="1:16" ht="27" customHeight="1" x14ac:dyDescent="0.2">
      <c r="A64" s="52">
        <v>55</v>
      </c>
      <c r="B64" s="58" t="s">
        <v>782</v>
      </c>
      <c r="C64" s="58" t="s">
        <v>257</v>
      </c>
      <c r="D64" s="21">
        <v>1940</v>
      </c>
      <c r="E64" s="58">
        <v>0</v>
      </c>
      <c r="F64" s="76">
        <v>0</v>
      </c>
      <c r="G64" s="60">
        <v>0</v>
      </c>
      <c r="H64" s="60">
        <v>0</v>
      </c>
      <c r="I64" s="60">
        <f t="shared" si="3"/>
        <v>1940</v>
      </c>
      <c r="J64" s="21">
        <f t="shared" si="0"/>
        <v>58.2</v>
      </c>
      <c r="K64" s="21">
        <f>(D64+E64)*10%</f>
        <v>194</v>
      </c>
      <c r="L64" s="21">
        <v>0</v>
      </c>
      <c r="M64" s="21">
        <v>0</v>
      </c>
      <c r="N64" s="24">
        <f t="shared" si="7"/>
        <v>252.2</v>
      </c>
      <c r="O64" s="24">
        <f t="shared" si="2"/>
        <v>1687.8</v>
      </c>
      <c r="P64" s="24">
        <v>0</v>
      </c>
    </row>
    <row r="65" spans="1:16" ht="27" customHeight="1" x14ac:dyDescent="0.2">
      <c r="A65" s="52">
        <v>56</v>
      </c>
      <c r="B65" s="122" t="s">
        <v>1039</v>
      </c>
      <c r="C65" s="122" t="s">
        <v>1040</v>
      </c>
      <c r="D65" s="153">
        <v>5095</v>
      </c>
      <c r="E65" s="154">
        <v>1800</v>
      </c>
      <c r="F65" s="76">
        <v>0</v>
      </c>
      <c r="G65" s="60">
        <v>250</v>
      </c>
      <c r="H65" s="60">
        <v>0</v>
      </c>
      <c r="I65" s="60">
        <f t="shared" si="3"/>
        <v>7145</v>
      </c>
      <c r="J65" s="21">
        <f t="shared" si="0"/>
        <v>206.85</v>
      </c>
      <c r="K65" s="21">
        <f>D65*13%</f>
        <v>662.35</v>
      </c>
      <c r="L65" s="21">
        <v>0</v>
      </c>
      <c r="M65" s="21">
        <v>102.92</v>
      </c>
      <c r="N65" s="24">
        <f t="shared" si="7"/>
        <v>972.12</v>
      </c>
      <c r="O65" s="24">
        <f t="shared" si="2"/>
        <v>6172.88</v>
      </c>
      <c r="P65" s="24">
        <v>0</v>
      </c>
    </row>
    <row r="66" spans="1:16" ht="27" customHeight="1" x14ac:dyDescent="0.2">
      <c r="A66" s="52">
        <v>57</v>
      </c>
      <c r="B66" s="122" t="s">
        <v>1006</v>
      </c>
      <c r="C66" s="58" t="s">
        <v>255</v>
      </c>
      <c r="D66" s="58">
        <v>2425</v>
      </c>
      <c r="E66" s="62">
        <v>0</v>
      </c>
      <c r="F66" s="76">
        <v>0</v>
      </c>
      <c r="G66" s="60">
        <v>0</v>
      </c>
      <c r="H66" s="60">
        <v>0</v>
      </c>
      <c r="I66" s="60">
        <f t="shared" si="3"/>
        <v>2425</v>
      </c>
      <c r="J66" s="21">
        <f t="shared" si="0"/>
        <v>72.75</v>
      </c>
      <c r="K66" s="21">
        <f>D66*11%</f>
        <v>266.75</v>
      </c>
      <c r="L66" s="21">
        <v>0</v>
      </c>
      <c r="M66" s="21">
        <v>0</v>
      </c>
      <c r="N66" s="24">
        <f t="shared" si="7"/>
        <v>339.5</v>
      </c>
      <c r="O66" s="24">
        <f t="shared" si="2"/>
        <v>2085.5</v>
      </c>
      <c r="P66" s="24">
        <v>0</v>
      </c>
    </row>
    <row r="67" spans="1:16" ht="27" customHeight="1" x14ac:dyDescent="0.2">
      <c r="A67" s="52">
        <v>58</v>
      </c>
      <c r="B67" s="62" t="s">
        <v>932</v>
      </c>
      <c r="C67" s="58" t="s">
        <v>90</v>
      </c>
      <c r="D67" s="86">
        <v>1902</v>
      </c>
      <c r="E67" s="62">
        <v>1000</v>
      </c>
      <c r="F67" s="76">
        <v>0</v>
      </c>
      <c r="G67" s="60">
        <v>250</v>
      </c>
      <c r="H67" s="60">
        <v>0</v>
      </c>
      <c r="I67" s="60">
        <f t="shared" si="3"/>
        <v>3152</v>
      </c>
      <c r="J67" s="21">
        <f t="shared" si="0"/>
        <v>87.06</v>
      </c>
      <c r="K67" s="21">
        <f>(D67+E67)*11%</f>
        <v>319.22000000000003</v>
      </c>
      <c r="L67" s="21">
        <v>0</v>
      </c>
      <c r="M67" s="21">
        <v>0</v>
      </c>
      <c r="N67" s="24">
        <f t="shared" si="7"/>
        <v>406.28</v>
      </c>
      <c r="O67" s="24">
        <f t="shared" si="2"/>
        <v>2745.72</v>
      </c>
      <c r="P67" s="24">
        <f>619</f>
        <v>619</v>
      </c>
    </row>
    <row r="68" spans="1:16" ht="27" customHeight="1" x14ac:dyDescent="0.2">
      <c r="A68" s="52">
        <v>59</v>
      </c>
      <c r="B68" s="58" t="s">
        <v>831</v>
      </c>
      <c r="C68" s="58" t="s">
        <v>255</v>
      </c>
      <c r="D68" s="58">
        <v>2425</v>
      </c>
      <c r="E68" s="62">
        <v>0</v>
      </c>
      <c r="F68" s="76">
        <v>0</v>
      </c>
      <c r="G68" s="60">
        <v>0</v>
      </c>
      <c r="H68" s="60">
        <v>0</v>
      </c>
      <c r="I68" s="60">
        <f t="shared" si="3"/>
        <v>2425</v>
      </c>
      <c r="J68" s="21">
        <f t="shared" si="0"/>
        <v>72.75</v>
      </c>
      <c r="K68" s="21">
        <f>D68*11%</f>
        <v>266.75</v>
      </c>
      <c r="L68" s="21">
        <v>0</v>
      </c>
      <c r="M68" s="21">
        <v>0</v>
      </c>
      <c r="N68" s="24">
        <f t="shared" si="7"/>
        <v>339.5</v>
      </c>
      <c r="O68" s="24">
        <f t="shared" si="2"/>
        <v>2085.5</v>
      </c>
      <c r="P68" s="24">
        <v>0</v>
      </c>
    </row>
    <row r="69" spans="1:16" ht="27" customHeight="1" x14ac:dyDescent="0.2">
      <c r="A69" s="52">
        <v>60</v>
      </c>
      <c r="B69" s="58" t="s">
        <v>198</v>
      </c>
      <c r="C69" s="58" t="s">
        <v>260</v>
      </c>
      <c r="D69" s="58">
        <v>3081</v>
      </c>
      <c r="E69" s="62">
        <v>1000</v>
      </c>
      <c r="F69" s="76">
        <v>0</v>
      </c>
      <c r="G69" s="60">
        <v>250</v>
      </c>
      <c r="H69" s="60">
        <v>0</v>
      </c>
      <c r="I69" s="60">
        <f t="shared" si="3"/>
        <v>4331</v>
      </c>
      <c r="J69" s="21">
        <f t="shared" si="0"/>
        <v>122.43</v>
      </c>
      <c r="K69" s="21">
        <f>(D69+E69)*12%</f>
        <v>489.72</v>
      </c>
      <c r="L69" s="21">
        <v>0</v>
      </c>
      <c r="M69" s="21">
        <v>0</v>
      </c>
      <c r="N69" s="24">
        <f t="shared" si="7"/>
        <v>612.15</v>
      </c>
      <c r="O69" s="24">
        <f t="shared" si="2"/>
        <v>3718.85</v>
      </c>
      <c r="P69" s="24">
        <v>0</v>
      </c>
    </row>
    <row r="70" spans="1:16" ht="27" customHeight="1" x14ac:dyDescent="0.2">
      <c r="A70" s="52">
        <v>61</v>
      </c>
      <c r="B70" s="58" t="s">
        <v>1096</v>
      </c>
      <c r="C70" s="157" t="s">
        <v>1097</v>
      </c>
      <c r="D70" s="158">
        <v>3081</v>
      </c>
      <c r="E70" s="62">
        <v>1000</v>
      </c>
      <c r="F70" s="76">
        <v>0</v>
      </c>
      <c r="G70" s="60">
        <v>250</v>
      </c>
      <c r="H70" s="60">
        <v>0</v>
      </c>
      <c r="I70" s="60">
        <f t="shared" si="3"/>
        <v>4331</v>
      </c>
      <c r="J70" s="21">
        <f t="shared" si="0"/>
        <v>122.43</v>
      </c>
      <c r="K70" s="21">
        <f>(D70+E70)*12%</f>
        <v>489.72</v>
      </c>
      <c r="L70" s="21">
        <v>0</v>
      </c>
      <c r="M70" s="21">
        <v>0</v>
      </c>
      <c r="N70" s="24">
        <f t="shared" si="7"/>
        <v>612.15</v>
      </c>
      <c r="O70" s="24">
        <f t="shared" si="2"/>
        <v>3718.85</v>
      </c>
      <c r="P70" s="24">
        <v>0</v>
      </c>
    </row>
    <row r="71" spans="1:16" ht="27" customHeight="1" x14ac:dyDescent="0.2">
      <c r="A71" s="52">
        <v>62</v>
      </c>
      <c r="B71" s="58" t="s">
        <v>199</v>
      </c>
      <c r="C71" s="58" t="s">
        <v>361</v>
      </c>
      <c r="D71" s="76">
        <v>3241</v>
      </c>
      <c r="E71" s="76">
        <v>1000</v>
      </c>
      <c r="F71" s="76">
        <v>0</v>
      </c>
      <c r="G71" s="76">
        <v>250</v>
      </c>
      <c r="H71" s="60">
        <v>0</v>
      </c>
      <c r="I71" s="60">
        <f t="shared" si="3"/>
        <v>4491</v>
      </c>
      <c r="J71" s="21">
        <f t="shared" si="0"/>
        <v>127.23</v>
      </c>
      <c r="K71" s="21">
        <f>(D71+E71)*12%</f>
        <v>508.92</v>
      </c>
      <c r="L71" s="21">
        <v>0</v>
      </c>
      <c r="M71" s="76">
        <v>0</v>
      </c>
      <c r="N71" s="24">
        <f t="shared" si="7"/>
        <v>636.15</v>
      </c>
      <c r="O71" s="24">
        <f t="shared" si="2"/>
        <v>3854.85</v>
      </c>
      <c r="P71" s="24">
        <v>0</v>
      </c>
    </row>
    <row r="72" spans="1:16" ht="27" customHeight="1" x14ac:dyDescent="0.2">
      <c r="A72" s="52">
        <v>63</v>
      </c>
      <c r="B72" s="58" t="s">
        <v>297</v>
      </c>
      <c r="C72" s="58" t="s">
        <v>257</v>
      </c>
      <c r="D72" s="86">
        <v>1940</v>
      </c>
      <c r="E72" s="62">
        <v>0</v>
      </c>
      <c r="F72" s="76">
        <v>0</v>
      </c>
      <c r="G72" s="60">
        <v>0</v>
      </c>
      <c r="H72" s="60">
        <v>0</v>
      </c>
      <c r="I72" s="60">
        <f t="shared" si="3"/>
        <v>1940</v>
      </c>
      <c r="J72" s="21">
        <f t="shared" si="0"/>
        <v>58.2</v>
      </c>
      <c r="K72" s="21">
        <f>D72*10%</f>
        <v>194</v>
      </c>
      <c r="L72" s="21">
        <v>0</v>
      </c>
      <c r="M72" s="21">
        <v>0</v>
      </c>
      <c r="N72" s="24">
        <f t="shared" si="7"/>
        <v>252.2</v>
      </c>
      <c r="O72" s="24">
        <f t="shared" si="2"/>
        <v>1687.8</v>
      </c>
      <c r="P72" s="24">
        <v>0</v>
      </c>
    </row>
    <row r="73" spans="1:16" ht="27" customHeight="1" x14ac:dyDescent="0.2">
      <c r="A73" s="52">
        <v>64</v>
      </c>
      <c r="B73" s="68" t="s">
        <v>330</v>
      </c>
      <c r="C73" s="58" t="s">
        <v>46</v>
      </c>
      <c r="D73" s="97">
        <v>1668</v>
      </c>
      <c r="E73" s="62">
        <v>1000</v>
      </c>
      <c r="F73" s="76">
        <v>0</v>
      </c>
      <c r="G73" s="60">
        <v>250</v>
      </c>
      <c r="H73" s="60">
        <v>0</v>
      </c>
      <c r="I73" s="60">
        <f t="shared" si="3"/>
        <v>2918</v>
      </c>
      <c r="J73" s="21">
        <f t="shared" si="0"/>
        <v>80.040000000000006</v>
      </c>
      <c r="K73" s="21">
        <f>(D73+E73)*11%</f>
        <v>293.48</v>
      </c>
      <c r="L73" s="21">
        <v>0</v>
      </c>
      <c r="M73" s="21">
        <v>0</v>
      </c>
      <c r="N73" s="24">
        <f t="shared" si="7"/>
        <v>373.52</v>
      </c>
      <c r="O73" s="24">
        <f t="shared" si="2"/>
        <v>2544.48</v>
      </c>
      <c r="P73" s="24">
        <v>0</v>
      </c>
    </row>
    <row r="74" spans="1:16" ht="27" customHeight="1" x14ac:dyDescent="0.2">
      <c r="A74" s="52">
        <v>65</v>
      </c>
      <c r="B74" s="87" t="s">
        <v>940</v>
      </c>
      <c r="C74" s="58" t="s">
        <v>255</v>
      </c>
      <c r="D74" s="21">
        <v>2425</v>
      </c>
      <c r="E74" s="58">
        <v>0</v>
      </c>
      <c r="F74" s="76">
        <v>0</v>
      </c>
      <c r="G74" s="60">
        <v>0</v>
      </c>
      <c r="H74" s="60">
        <v>0</v>
      </c>
      <c r="I74" s="60">
        <f t="shared" si="3"/>
        <v>2425</v>
      </c>
      <c r="J74" s="21">
        <f t="shared" ref="J74:J137" si="8">(D74+E74+F74)*3%</f>
        <v>72.75</v>
      </c>
      <c r="K74" s="21">
        <f>(D74+E74)*11%</f>
        <v>266.75</v>
      </c>
      <c r="L74" s="21">
        <v>0</v>
      </c>
      <c r="M74" s="21">
        <v>0</v>
      </c>
      <c r="N74" s="24">
        <f t="shared" si="7"/>
        <v>339.5</v>
      </c>
      <c r="O74" s="24">
        <f t="shared" si="2"/>
        <v>2085.5</v>
      </c>
      <c r="P74" s="24">
        <v>0</v>
      </c>
    </row>
    <row r="75" spans="1:16" ht="27" customHeight="1" x14ac:dyDescent="0.2">
      <c r="A75" s="52">
        <v>66</v>
      </c>
      <c r="B75" s="58" t="s">
        <v>78</v>
      </c>
      <c r="C75" s="58" t="s">
        <v>257</v>
      </c>
      <c r="D75" s="86">
        <v>1940</v>
      </c>
      <c r="E75" s="62">
        <v>0</v>
      </c>
      <c r="F75" s="76">
        <v>0</v>
      </c>
      <c r="G75" s="60">
        <v>0</v>
      </c>
      <c r="H75" s="60">
        <v>0</v>
      </c>
      <c r="I75" s="60">
        <f t="shared" ref="I75:I138" si="9">(D75+E75+F75+G75+H75)</f>
        <v>1940</v>
      </c>
      <c r="J75" s="21">
        <f t="shared" si="8"/>
        <v>58.2</v>
      </c>
      <c r="K75" s="21">
        <f>D75*10%</f>
        <v>194</v>
      </c>
      <c r="L75" s="21">
        <v>0</v>
      </c>
      <c r="M75" s="21">
        <v>0</v>
      </c>
      <c r="N75" s="24">
        <f t="shared" si="7"/>
        <v>252.2</v>
      </c>
      <c r="O75" s="24">
        <f t="shared" si="2"/>
        <v>1687.8</v>
      </c>
      <c r="P75" s="24">
        <v>0</v>
      </c>
    </row>
    <row r="76" spans="1:16" ht="27" customHeight="1" x14ac:dyDescent="0.2">
      <c r="A76" s="52">
        <v>67</v>
      </c>
      <c r="B76" s="68" t="s">
        <v>111</v>
      </c>
      <c r="C76" s="58" t="s">
        <v>361</v>
      </c>
      <c r="D76" s="91">
        <v>3241</v>
      </c>
      <c r="E76" s="58">
        <v>1000</v>
      </c>
      <c r="F76" s="76">
        <v>0</v>
      </c>
      <c r="G76" s="60">
        <v>250</v>
      </c>
      <c r="H76" s="60">
        <v>0</v>
      </c>
      <c r="I76" s="60">
        <f t="shared" si="9"/>
        <v>4491</v>
      </c>
      <c r="J76" s="21">
        <f t="shared" si="8"/>
        <v>127.23</v>
      </c>
      <c r="K76" s="21">
        <f>(D76+E76)*12%</f>
        <v>508.92</v>
      </c>
      <c r="L76" s="21">
        <v>0</v>
      </c>
      <c r="M76" s="21">
        <v>57</v>
      </c>
      <c r="N76" s="24">
        <f t="shared" si="7"/>
        <v>693.15</v>
      </c>
      <c r="O76" s="24">
        <f t="shared" si="2"/>
        <v>3797.85</v>
      </c>
      <c r="P76" s="24">
        <v>0</v>
      </c>
    </row>
    <row r="77" spans="1:16" ht="27" customHeight="1" x14ac:dyDescent="0.2">
      <c r="A77" s="52">
        <v>68</v>
      </c>
      <c r="B77" s="165" t="s">
        <v>1101</v>
      </c>
      <c r="C77" s="157" t="s">
        <v>1102</v>
      </c>
      <c r="D77" s="91">
        <v>1649</v>
      </c>
      <c r="E77" s="58">
        <v>0</v>
      </c>
      <c r="F77" s="76">
        <v>0</v>
      </c>
      <c r="G77" s="60">
        <v>0</v>
      </c>
      <c r="H77" s="60">
        <v>0</v>
      </c>
      <c r="I77" s="60">
        <f t="shared" si="9"/>
        <v>1649</v>
      </c>
      <c r="J77" s="21">
        <f t="shared" si="8"/>
        <v>49.47</v>
      </c>
      <c r="K77" s="21">
        <f>(D77+E77)*10%</f>
        <v>164.9</v>
      </c>
      <c r="L77" s="21">
        <v>0</v>
      </c>
      <c r="M77" s="21">
        <v>0</v>
      </c>
      <c r="N77" s="24">
        <f>J77+K77+L77+M77</f>
        <v>214.37</v>
      </c>
      <c r="O77" s="24">
        <f t="shared" si="2"/>
        <v>1434.63</v>
      </c>
      <c r="P77" s="24">
        <v>0</v>
      </c>
    </row>
    <row r="78" spans="1:16" ht="27" customHeight="1" x14ac:dyDescent="0.2">
      <c r="A78" s="52">
        <v>69</v>
      </c>
      <c r="B78" s="58" t="s">
        <v>66</v>
      </c>
      <c r="C78" s="58" t="s">
        <v>257</v>
      </c>
      <c r="D78" s="86">
        <v>1940</v>
      </c>
      <c r="E78" s="62">
        <v>0</v>
      </c>
      <c r="F78" s="76">
        <v>0</v>
      </c>
      <c r="G78" s="60">
        <v>0</v>
      </c>
      <c r="H78" s="60">
        <v>0</v>
      </c>
      <c r="I78" s="60">
        <f t="shared" si="9"/>
        <v>1940</v>
      </c>
      <c r="J78" s="21">
        <f t="shared" si="8"/>
        <v>58.2</v>
      </c>
      <c r="K78" s="21">
        <f>D78*10%</f>
        <v>194</v>
      </c>
      <c r="L78" s="21">
        <v>0</v>
      </c>
      <c r="M78" s="21">
        <v>0</v>
      </c>
      <c r="N78" s="24">
        <f>J78+K78+L78+M78</f>
        <v>252.2</v>
      </c>
      <c r="O78" s="24">
        <f t="shared" si="2"/>
        <v>1687.8</v>
      </c>
      <c r="P78" s="24">
        <v>0</v>
      </c>
    </row>
    <row r="79" spans="1:16" ht="27" customHeight="1" x14ac:dyDescent="0.2">
      <c r="A79" s="52">
        <v>70</v>
      </c>
      <c r="B79" s="21" t="s">
        <v>61</v>
      </c>
      <c r="C79" s="58" t="s">
        <v>255</v>
      </c>
      <c r="D79" s="98">
        <v>2425</v>
      </c>
      <c r="E79" s="62">
        <v>0</v>
      </c>
      <c r="F79" s="76">
        <v>0</v>
      </c>
      <c r="G79" s="60">
        <v>0</v>
      </c>
      <c r="H79" s="60">
        <v>0</v>
      </c>
      <c r="I79" s="60">
        <f t="shared" si="9"/>
        <v>2425</v>
      </c>
      <c r="J79" s="21">
        <f t="shared" si="8"/>
        <v>72.75</v>
      </c>
      <c r="K79" s="21">
        <f>(D79+E79)*11%</f>
        <v>266.75</v>
      </c>
      <c r="L79" s="21">
        <v>0</v>
      </c>
      <c r="M79" s="21">
        <v>0</v>
      </c>
      <c r="N79" s="24">
        <f t="shared" si="7"/>
        <v>339.5</v>
      </c>
      <c r="O79" s="24">
        <f t="shared" si="2"/>
        <v>2085.5</v>
      </c>
      <c r="P79" s="24">
        <v>0</v>
      </c>
    </row>
    <row r="80" spans="1:16" ht="27" customHeight="1" x14ac:dyDescent="0.2">
      <c r="A80" s="52">
        <v>71</v>
      </c>
      <c r="B80" s="58" t="s">
        <v>67</v>
      </c>
      <c r="C80" s="58" t="s">
        <v>255</v>
      </c>
      <c r="D80" s="58">
        <v>2425</v>
      </c>
      <c r="E80" s="62">
        <v>0</v>
      </c>
      <c r="F80" s="76">
        <v>0</v>
      </c>
      <c r="G80" s="60">
        <v>0</v>
      </c>
      <c r="H80" s="60">
        <v>0</v>
      </c>
      <c r="I80" s="60">
        <f t="shared" si="9"/>
        <v>2425</v>
      </c>
      <c r="J80" s="21">
        <f t="shared" si="8"/>
        <v>72.75</v>
      </c>
      <c r="K80" s="21">
        <f>D80*11%</f>
        <v>266.75</v>
      </c>
      <c r="L80" s="21">
        <v>0</v>
      </c>
      <c r="M80" s="21">
        <v>0</v>
      </c>
      <c r="N80" s="24">
        <f t="shared" si="7"/>
        <v>339.5</v>
      </c>
      <c r="O80" s="24">
        <f t="shared" si="2"/>
        <v>2085.5</v>
      </c>
      <c r="P80" s="24">
        <v>0</v>
      </c>
    </row>
    <row r="81" spans="1:16" ht="27" customHeight="1" x14ac:dyDescent="0.2">
      <c r="A81" s="52">
        <v>72</v>
      </c>
      <c r="B81" s="58" t="s">
        <v>149</v>
      </c>
      <c r="C81" s="58" t="s">
        <v>381</v>
      </c>
      <c r="D81" s="58">
        <v>2234</v>
      </c>
      <c r="E81" s="62">
        <v>1900</v>
      </c>
      <c r="F81" s="76">
        <v>0</v>
      </c>
      <c r="G81" s="60">
        <v>250</v>
      </c>
      <c r="H81" s="60">
        <v>0</v>
      </c>
      <c r="I81" s="60">
        <f t="shared" si="9"/>
        <v>4384</v>
      </c>
      <c r="J81" s="21">
        <f t="shared" si="8"/>
        <v>124.02</v>
      </c>
      <c r="K81" s="21">
        <f>(D81+E81)*12%</f>
        <v>496.08</v>
      </c>
      <c r="L81" s="21">
        <v>0</v>
      </c>
      <c r="M81" s="21">
        <v>0</v>
      </c>
      <c r="N81" s="24">
        <f t="shared" si="7"/>
        <v>620.1</v>
      </c>
      <c r="O81" s="24">
        <f t="shared" si="2"/>
        <v>3763.9</v>
      </c>
      <c r="P81" s="24">
        <v>0</v>
      </c>
    </row>
    <row r="82" spans="1:16" ht="27" customHeight="1" x14ac:dyDescent="0.2">
      <c r="A82" s="52">
        <v>73</v>
      </c>
      <c r="B82" s="58" t="s">
        <v>62</v>
      </c>
      <c r="C82" s="62" t="s">
        <v>378</v>
      </c>
      <c r="D82" s="86">
        <v>2328</v>
      </c>
      <c r="E82" s="62">
        <v>0</v>
      </c>
      <c r="F82" s="76">
        <v>0</v>
      </c>
      <c r="G82" s="60">
        <v>0</v>
      </c>
      <c r="H82" s="60">
        <v>0</v>
      </c>
      <c r="I82" s="60">
        <f t="shared" si="9"/>
        <v>2328</v>
      </c>
      <c r="J82" s="21">
        <f t="shared" si="8"/>
        <v>69.84</v>
      </c>
      <c r="K82" s="21">
        <f>D82*11%</f>
        <v>256.08</v>
      </c>
      <c r="L82" s="21">
        <v>0</v>
      </c>
      <c r="M82" s="21">
        <v>0</v>
      </c>
      <c r="N82" s="24">
        <f t="shared" si="7"/>
        <v>325.92</v>
      </c>
      <c r="O82" s="24">
        <f t="shared" si="2"/>
        <v>2002.08</v>
      </c>
      <c r="P82" s="24">
        <v>0</v>
      </c>
    </row>
    <row r="83" spans="1:16" ht="27" customHeight="1" x14ac:dyDescent="0.2">
      <c r="A83" s="52">
        <v>74</v>
      </c>
      <c r="B83" s="62" t="s">
        <v>43</v>
      </c>
      <c r="C83" s="58" t="s">
        <v>260</v>
      </c>
      <c r="D83" s="21">
        <v>3081</v>
      </c>
      <c r="E83" s="21">
        <v>1000</v>
      </c>
      <c r="F83" s="76">
        <v>0</v>
      </c>
      <c r="G83" s="60">
        <v>250</v>
      </c>
      <c r="H83" s="60">
        <v>0</v>
      </c>
      <c r="I83" s="60">
        <f t="shared" si="9"/>
        <v>4331</v>
      </c>
      <c r="J83" s="21">
        <f t="shared" si="8"/>
        <v>122.43</v>
      </c>
      <c r="K83" s="21">
        <f>(D83+E83)*12%</f>
        <v>489.72</v>
      </c>
      <c r="L83" s="21">
        <v>0</v>
      </c>
      <c r="M83" s="21">
        <v>0</v>
      </c>
      <c r="N83" s="24">
        <f t="shared" si="7"/>
        <v>612.15</v>
      </c>
      <c r="O83" s="24">
        <f t="shared" si="2"/>
        <v>3718.85</v>
      </c>
      <c r="P83" s="24">
        <f>1019</f>
        <v>1019</v>
      </c>
    </row>
    <row r="84" spans="1:16" ht="27" customHeight="1" x14ac:dyDescent="0.2">
      <c r="A84" s="52">
        <v>75</v>
      </c>
      <c r="B84" s="87" t="s">
        <v>883</v>
      </c>
      <c r="C84" s="87" t="s">
        <v>884</v>
      </c>
      <c r="D84" s="21">
        <v>6759</v>
      </c>
      <c r="E84" s="21">
        <v>4000</v>
      </c>
      <c r="F84" s="76">
        <v>375</v>
      </c>
      <c r="G84" s="60">
        <v>250</v>
      </c>
      <c r="H84" s="60">
        <v>0</v>
      </c>
      <c r="I84" s="60">
        <f t="shared" si="9"/>
        <v>11384</v>
      </c>
      <c r="J84" s="21">
        <f t="shared" si="8"/>
        <v>334.02</v>
      </c>
      <c r="K84" s="21">
        <f>(D84+E84)*13%</f>
        <v>1398.67</v>
      </c>
      <c r="L84" s="21">
        <v>0</v>
      </c>
      <c r="M84" s="21">
        <v>0</v>
      </c>
      <c r="N84" s="24">
        <f t="shared" si="7"/>
        <v>1732.69</v>
      </c>
      <c r="O84" s="24">
        <f t="shared" si="2"/>
        <v>9651.31</v>
      </c>
      <c r="P84" s="24">
        <v>0</v>
      </c>
    </row>
    <row r="85" spans="1:16" ht="27" customHeight="1" x14ac:dyDescent="0.2">
      <c r="A85" s="52">
        <v>76</v>
      </c>
      <c r="B85" s="58" t="s">
        <v>150</v>
      </c>
      <c r="C85" s="58" t="s">
        <v>257</v>
      </c>
      <c r="D85" s="58">
        <v>1940</v>
      </c>
      <c r="E85" s="62">
        <v>0</v>
      </c>
      <c r="F85" s="76">
        <v>0</v>
      </c>
      <c r="G85" s="60">
        <v>0</v>
      </c>
      <c r="H85" s="60">
        <v>0</v>
      </c>
      <c r="I85" s="60">
        <f t="shared" si="9"/>
        <v>1940</v>
      </c>
      <c r="J85" s="21">
        <f t="shared" si="8"/>
        <v>58.2</v>
      </c>
      <c r="K85" s="21">
        <f>D85*10%</f>
        <v>194</v>
      </c>
      <c r="L85" s="21">
        <v>0</v>
      </c>
      <c r="M85" s="21">
        <v>0</v>
      </c>
      <c r="N85" s="24">
        <f t="shared" ref="N85:N116" si="10">J85+K85+L85+M85</f>
        <v>252.2</v>
      </c>
      <c r="O85" s="24">
        <f t="shared" ref="O85:O148" si="11">I85-N85</f>
        <v>1687.8</v>
      </c>
      <c r="P85" s="24">
        <v>0</v>
      </c>
    </row>
    <row r="86" spans="1:16" ht="27" customHeight="1" x14ac:dyDescent="0.2">
      <c r="A86" s="52">
        <v>77</v>
      </c>
      <c r="B86" s="58" t="s">
        <v>69</v>
      </c>
      <c r="C86" s="92" t="s">
        <v>384</v>
      </c>
      <c r="D86" s="58">
        <v>2076</v>
      </c>
      <c r="E86" s="62">
        <v>1000</v>
      </c>
      <c r="F86" s="76">
        <v>0</v>
      </c>
      <c r="G86" s="60">
        <v>250</v>
      </c>
      <c r="H86" s="60">
        <v>0</v>
      </c>
      <c r="I86" s="60">
        <f t="shared" si="9"/>
        <v>3326</v>
      </c>
      <c r="J86" s="21">
        <f t="shared" si="8"/>
        <v>92.28</v>
      </c>
      <c r="K86" s="21">
        <f>(D86+E86)*11%</f>
        <v>338.36</v>
      </c>
      <c r="L86" s="21">
        <v>0</v>
      </c>
      <c r="M86" s="21">
        <v>0</v>
      </c>
      <c r="N86" s="24">
        <f t="shared" si="10"/>
        <v>430.64</v>
      </c>
      <c r="O86" s="24">
        <f t="shared" si="11"/>
        <v>2895.36</v>
      </c>
      <c r="P86" s="24">
        <f>1650</f>
        <v>1650</v>
      </c>
    </row>
    <row r="87" spans="1:16" ht="27" customHeight="1" x14ac:dyDescent="0.2">
      <c r="A87" s="52">
        <v>78</v>
      </c>
      <c r="B87" s="58" t="s">
        <v>335</v>
      </c>
      <c r="C87" s="58" t="s">
        <v>257</v>
      </c>
      <c r="D87" s="86">
        <v>1940</v>
      </c>
      <c r="E87" s="62">
        <v>0</v>
      </c>
      <c r="F87" s="76">
        <v>0</v>
      </c>
      <c r="G87" s="60">
        <v>0</v>
      </c>
      <c r="H87" s="60">
        <v>0</v>
      </c>
      <c r="I87" s="60">
        <f t="shared" si="9"/>
        <v>1940</v>
      </c>
      <c r="J87" s="21">
        <f t="shared" si="8"/>
        <v>58.2</v>
      </c>
      <c r="K87" s="21">
        <f>D87*10%</f>
        <v>194</v>
      </c>
      <c r="L87" s="21">
        <v>0</v>
      </c>
      <c r="M87" s="21">
        <v>0</v>
      </c>
      <c r="N87" s="24">
        <f t="shared" si="10"/>
        <v>252.2</v>
      </c>
      <c r="O87" s="24">
        <f t="shared" si="11"/>
        <v>1687.8</v>
      </c>
      <c r="P87" s="24">
        <v>0</v>
      </c>
    </row>
    <row r="88" spans="1:16" ht="27" customHeight="1" x14ac:dyDescent="0.2">
      <c r="A88" s="52">
        <v>79</v>
      </c>
      <c r="B88" s="58" t="s">
        <v>200</v>
      </c>
      <c r="C88" s="58" t="s">
        <v>257</v>
      </c>
      <c r="D88" s="58">
        <v>1940</v>
      </c>
      <c r="E88" s="62">
        <v>0</v>
      </c>
      <c r="F88" s="76">
        <v>0</v>
      </c>
      <c r="G88" s="60">
        <v>0</v>
      </c>
      <c r="H88" s="60">
        <v>0</v>
      </c>
      <c r="I88" s="60">
        <f t="shared" si="9"/>
        <v>1940</v>
      </c>
      <c r="J88" s="21">
        <f t="shared" si="8"/>
        <v>58.2</v>
      </c>
      <c r="K88" s="21">
        <f>D88*10%</f>
        <v>194</v>
      </c>
      <c r="L88" s="21">
        <v>0</v>
      </c>
      <c r="M88" s="21">
        <v>0</v>
      </c>
      <c r="N88" s="24">
        <f t="shared" si="10"/>
        <v>252.2</v>
      </c>
      <c r="O88" s="24">
        <f t="shared" si="11"/>
        <v>1687.8</v>
      </c>
      <c r="P88" s="24">
        <v>0</v>
      </c>
    </row>
    <row r="89" spans="1:16" ht="27" customHeight="1" x14ac:dyDescent="0.2">
      <c r="A89" s="52">
        <v>80</v>
      </c>
      <c r="B89" s="58" t="s">
        <v>128</v>
      </c>
      <c r="C89" s="58" t="s">
        <v>257</v>
      </c>
      <c r="D89" s="58">
        <v>1940</v>
      </c>
      <c r="E89" s="62">
        <v>0</v>
      </c>
      <c r="F89" s="76">
        <v>0</v>
      </c>
      <c r="G89" s="60">
        <v>0</v>
      </c>
      <c r="H89" s="60">
        <v>0</v>
      </c>
      <c r="I89" s="60">
        <f t="shared" si="9"/>
        <v>1940</v>
      </c>
      <c r="J89" s="21">
        <f t="shared" si="8"/>
        <v>58.2</v>
      </c>
      <c r="K89" s="21">
        <f>D89*10%</f>
        <v>194</v>
      </c>
      <c r="L89" s="21">
        <v>0</v>
      </c>
      <c r="M89" s="21">
        <v>0</v>
      </c>
      <c r="N89" s="24">
        <f t="shared" si="10"/>
        <v>252.2</v>
      </c>
      <c r="O89" s="24">
        <f t="shared" si="11"/>
        <v>1687.8</v>
      </c>
      <c r="P89" s="24">
        <v>0</v>
      </c>
    </row>
    <row r="90" spans="1:16" ht="27" customHeight="1" x14ac:dyDescent="0.2">
      <c r="A90" s="52">
        <v>81</v>
      </c>
      <c r="B90" s="58" t="s">
        <v>226</v>
      </c>
      <c r="C90" s="62" t="s">
        <v>378</v>
      </c>
      <c r="D90" s="86">
        <v>2328</v>
      </c>
      <c r="E90" s="62">
        <v>0</v>
      </c>
      <c r="F90" s="76">
        <v>0</v>
      </c>
      <c r="G90" s="60">
        <v>0</v>
      </c>
      <c r="H90" s="60">
        <v>0</v>
      </c>
      <c r="I90" s="60">
        <f t="shared" si="9"/>
        <v>2328</v>
      </c>
      <c r="J90" s="21">
        <f t="shared" si="8"/>
        <v>69.84</v>
      </c>
      <c r="K90" s="21">
        <f>D90*11%</f>
        <v>256.08</v>
      </c>
      <c r="L90" s="21">
        <v>0</v>
      </c>
      <c r="M90" s="21">
        <v>0</v>
      </c>
      <c r="N90" s="24">
        <f t="shared" si="10"/>
        <v>325.92</v>
      </c>
      <c r="O90" s="24">
        <f t="shared" si="11"/>
        <v>2002.08</v>
      </c>
      <c r="P90" s="24">
        <v>0</v>
      </c>
    </row>
    <row r="91" spans="1:16" ht="27" customHeight="1" x14ac:dyDescent="0.2">
      <c r="A91" s="52">
        <v>82</v>
      </c>
      <c r="B91" s="58" t="s">
        <v>201</v>
      </c>
      <c r="C91" s="58" t="s">
        <v>255</v>
      </c>
      <c r="D91" s="86">
        <v>2425</v>
      </c>
      <c r="E91" s="62">
        <v>0</v>
      </c>
      <c r="F91" s="76">
        <v>0</v>
      </c>
      <c r="G91" s="60">
        <v>0</v>
      </c>
      <c r="H91" s="60">
        <v>0</v>
      </c>
      <c r="I91" s="60">
        <f t="shared" si="9"/>
        <v>2425</v>
      </c>
      <c r="J91" s="21">
        <f t="shared" si="8"/>
        <v>72.75</v>
      </c>
      <c r="K91" s="21">
        <f>D91*11%</f>
        <v>266.75</v>
      </c>
      <c r="L91" s="21">
        <v>0</v>
      </c>
      <c r="M91" s="21">
        <v>0</v>
      </c>
      <c r="N91" s="24">
        <f t="shared" si="10"/>
        <v>339.5</v>
      </c>
      <c r="O91" s="24">
        <f t="shared" si="11"/>
        <v>2085.5</v>
      </c>
      <c r="P91" s="24">
        <v>0</v>
      </c>
    </row>
    <row r="92" spans="1:16" ht="27" customHeight="1" x14ac:dyDescent="0.2">
      <c r="A92" s="52">
        <v>83</v>
      </c>
      <c r="B92" s="58" t="s">
        <v>915</v>
      </c>
      <c r="C92" s="58" t="s">
        <v>255</v>
      </c>
      <c r="D92" s="21">
        <v>2425</v>
      </c>
      <c r="E92" s="58">
        <v>0</v>
      </c>
      <c r="F92" s="76">
        <v>0</v>
      </c>
      <c r="G92" s="60">
        <v>0</v>
      </c>
      <c r="H92" s="60">
        <v>0</v>
      </c>
      <c r="I92" s="60">
        <f t="shared" si="9"/>
        <v>2425</v>
      </c>
      <c r="J92" s="21">
        <f t="shared" si="8"/>
        <v>72.75</v>
      </c>
      <c r="K92" s="21">
        <f>(D92+E92)*11%</f>
        <v>266.75</v>
      </c>
      <c r="L92" s="21">
        <v>0</v>
      </c>
      <c r="M92" s="21">
        <v>0</v>
      </c>
      <c r="N92" s="24">
        <f t="shared" si="10"/>
        <v>339.5</v>
      </c>
      <c r="O92" s="24">
        <f t="shared" si="11"/>
        <v>2085.5</v>
      </c>
      <c r="P92" s="24">
        <v>0</v>
      </c>
    </row>
    <row r="93" spans="1:16" ht="27" customHeight="1" x14ac:dyDescent="0.2">
      <c r="A93" s="52">
        <v>84</v>
      </c>
      <c r="B93" s="89" t="s">
        <v>298</v>
      </c>
      <c r="C93" s="58" t="s">
        <v>944</v>
      </c>
      <c r="D93" s="76">
        <v>5787</v>
      </c>
      <c r="E93" s="76">
        <v>1800</v>
      </c>
      <c r="F93" s="76">
        <v>0</v>
      </c>
      <c r="G93" s="76">
        <v>250</v>
      </c>
      <c r="H93" s="60">
        <v>0</v>
      </c>
      <c r="I93" s="60">
        <f t="shared" si="9"/>
        <v>7837</v>
      </c>
      <c r="J93" s="21">
        <f t="shared" si="8"/>
        <v>227.61</v>
      </c>
      <c r="K93" s="21">
        <f>(D93+E93)*13%</f>
        <v>986.31</v>
      </c>
      <c r="L93" s="21">
        <v>0</v>
      </c>
      <c r="M93" s="21">
        <v>101.97</v>
      </c>
      <c r="N93" s="24">
        <f t="shared" si="10"/>
        <v>1315.89</v>
      </c>
      <c r="O93" s="24">
        <f t="shared" si="11"/>
        <v>6521.11</v>
      </c>
      <c r="P93" s="24">
        <v>0</v>
      </c>
    </row>
    <row r="94" spans="1:16" ht="27" customHeight="1" x14ac:dyDescent="0.2">
      <c r="A94" s="52">
        <v>85</v>
      </c>
      <c r="B94" s="58" t="s">
        <v>65</v>
      </c>
      <c r="C94" s="58" t="s">
        <v>255</v>
      </c>
      <c r="D94" s="86">
        <v>2425</v>
      </c>
      <c r="E94" s="62">
        <v>0</v>
      </c>
      <c r="F94" s="76">
        <v>0</v>
      </c>
      <c r="G94" s="60">
        <v>0</v>
      </c>
      <c r="H94" s="60">
        <v>0</v>
      </c>
      <c r="I94" s="60">
        <f t="shared" si="9"/>
        <v>2425</v>
      </c>
      <c r="J94" s="21">
        <f t="shared" si="8"/>
        <v>72.75</v>
      </c>
      <c r="K94" s="21">
        <f>D94*11%</f>
        <v>266.75</v>
      </c>
      <c r="L94" s="21">
        <v>0</v>
      </c>
      <c r="M94" s="21">
        <v>0</v>
      </c>
      <c r="N94" s="24">
        <f t="shared" si="10"/>
        <v>339.5</v>
      </c>
      <c r="O94" s="24">
        <f t="shared" si="11"/>
        <v>2085.5</v>
      </c>
      <c r="P94" s="24">
        <v>0</v>
      </c>
    </row>
    <row r="95" spans="1:16" ht="27" customHeight="1" x14ac:dyDescent="0.2">
      <c r="A95" s="52">
        <v>86</v>
      </c>
      <c r="B95" s="122" t="s">
        <v>1045</v>
      </c>
      <c r="C95" s="122" t="s">
        <v>884</v>
      </c>
      <c r="D95" s="153">
        <v>6759</v>
      </c>
      <c r="E95" s="62">
        <v>4000</v>
      </c>
      <c r="F95" s="76">
        <v>0</v>
      </c>
      <c r="G95" s="60">
        <v>250</v>
      </c>
      <c r="H95" s="60">
        <v>0</v>
      </c>
      <c r="I95" s="60">
        <f t="shared" si="9"/>
        <v>11009</v>
      </c>
      <c r="J95" s="21">
        <f t="shared" si="8"/>
        <v>322.77</v>
      </c>
      <c r="K95" s="21">
        <f>D95*15%</f>
        <v>1013.85</v>
      </c>
      <c r="L95" s="21">
        <v>0</v>
      </c>
      <c r="M95" s="21">
        <v>539.66</v>
      </c>
      <c r="N95" s="24">
        <f t="shared" si="10"/>
        <v>1876.28</v>
      </c>
      <c r="O95" s="24">
        <f t="shared" si="11"/>
        <v>9132.7199999999993</v>
      </c>
      <c r="P95" s="24">
        <v>0</v>
      </c>
    </row>
    <row r="96" spans="1:16" ht="27" customHeight="1" x14ac:dyDescent="0.2">
      <c r="A96" s="52">
        <v>87</v>
      </c>
      <c r="B96" s="89" t="s">
        <v>227</v>
      </c>
      <c r="C96" s="92" t="s">
        <v>299</v>
      </c>
      <c r="D96" s="76">
        <v>5787</v>
      </c>
      <c r="E96" s="76">
        <v>1800</v>
      </c>
      <c r="F96" s="76">
        <v>0</v>
      </c>
      <c r="G96" s="76">
        <v>250</v>
      </c>
      <c r="H96" s="60">
        <v>0</v>
      </c>
      <c r="I96" s="60">
        <f t="shared" si="9"/>
        <v>7837</v>
      </c>
      <c r="J96" s="21">
        <f t="shared" si="8"/>
        <v>227.61</v>
      </c>
      <c r="K96" s="21">
        <f>(D96+E96)*13%</f>
        <v>986.31</v>
      </c>
      <c r="L96" s="21">
        <v>0</v>
      </c>
      <c r="M96" s="21">
        <v>101.97</v>
      </c>
      <c r="N96" s="24">
        <f t="shared" si="10"/>
        <v>1315.89</v>
      </c>
      <c r="O96" s="24">
        <f t="shared" si="11"/>
        <v>6521.11</v>
      </c>
      <c r="P96" s="24">
        <v>0</v>
      </c>
    </row>
    <row r="97" spans="1:16" ht="27" customHeight="1" x14ac:dyDescent="0.2">
      <c r="A97" s="52">
        <v>88</v>
      </c>
      <c r="B97" s="58" t="s">
        <v>891</v>
      </c>
      <c r="C97" s="58" t="s">
        <v>257</v>
      </c>
      <c r="D97" s="21">
        <v>1940</v>
      </c>
      <c r="E97" s="58">
        <v>0</v>
      </c>
      <c r="F97" s="76">
        <v>0</v>
      </c>
      <c r="G97" s="60">
        <v>0</v>
      </c>
      <c r="H97" s="60">
        <v>0</v>
      </c>
      <c r="I97" s="60">
        <f t="shared" si="9"/>
        <v>1940</v>
      </c>
      <c r="J97" s="21">
        <f t="shared" si="8"/>
        <v>58.2</v>
      </c>
      <c r="K97" s="21">
        <f>(D97+E97)*10%</f>
        <v>194</v>
      </c>
      <c r="L97" s="21">
        <v>0</v>
      </c>
      <c r="M97" s="21">
        <v>0</v>
      </c>
      <c r="N97" s="24">
        <f t="shared" si="10"/>
        <v>252.2</v>
      </c>
      <c r="O97" s="24">
        <f t="shared" si="11"/>
        <v>1687.8</v>
      </c>
      <c r="P97" s="24">
        <v>0</v>
      </c>
    </row>
    <row r="98" spans="1:16" ht="27" customHeight="1" x14ac:dyDescent="0.2">
      <c r="A98" s="52">
        <v>89</v>
      </c>
      <c r="B98" s="99" t="s">
        <v>117</v>
      </c>
      <c r="C98" s="58" t="s">
        <v>223</v>
      </c>
      <c r="D98" s="100">
        <v>2249</v>
      </c>
      <c r="E98" s="62">
        <v>1000</v>
      </c>
      <c r="F98" s="76">
        <v>0</v>
      </c>
      <c r="G98" s="60">
        <v>250</v>
      </c>
      <c r="H98" s="60">
        <v>0</v>
      </c>
      <c r="I98" s="60">
        <f t="shared" si="9"/>
        <v>3499</v>
      </c>
      <c r="J98" s="21">
        <f t="shared" si="8"/>
        <v>97.47</v>
      </c>
      <c r="K98" s="21">
        <f>(D98+E98)*11%</f>
        <v>357.39</v>
      </c>
      <c r="L98" s="21">
        <v>0</v>
      </c>
      <c r="M98" s="21">
        <v>0</v>
      </c>
      <c r="N98" s="24">
        <f t="shared" si="10"/>
        <v>454.86</v>
      </c>
      <c r="O98" s="24">
        <f t="shared" si="11"/>
        <v>3044.14</v>
      </c>
      <c r="P98" s="24">
        <v>0</v>
      </c>
    </row>
    <row r="99" spans="1:16" ht="27" customHeight="1" x14ac:dyDescent="0.2">
      <c r="A99" s="52">
        <v>90</v>
      </c>
      <c r="B99" s="58" t="s">
        <v>81</v>
      </c>
      <c r="C99" s="58" t="s">
        <v>255</v>
      </c>
      <c r="D99" s="86">
        <v>2425</v>
      </c>
      <c r="E99" s="62">
        <v>0</v>
      </c>
      <c r="F99" s="76">
        <v>0</v>
      </c>
      <c r="G99" s="60">
        <v>0</v>
      </c>
      <c r="H99" s="60">
        <v>0</v>
      </c>
      <c r="I99" s="60">
        <f t="shared" si="9"/>
        <v>2425</v>
      </c>
      <c r="J99" s="21">
        <f t="shared" si="8"/>
        <v>72.75</v>
      </c>
      <c r="K99" s="21">
        <f>D99*11%</f>
        <v>266.75</v>
      </c>
      <c r="L99" s="21">
        <v>0</v>
      </c>
      <c r="M99" s="21">
        <v>0</v>
      </c>
      <c r="N99" s="24">
        <f t="shared" si="10"/>
        <v>339.5</v>
      </c>
      <c r="O99" s="24">
        <f t="shared" si="11"/>
        <v>2085.5</v>
      </c>
      <c r="P99" s="24">
        <v>0</v>
      </c>
    </row>
    <row r="100" spans="1:16" ht="27" customHeight="1" x14ac:dyDescent="0.2">
      <c r="A100" s="52">
        <v>91</v>
      </c>
      <c r="B100" s="58" t="s">
        <v>776</v>
      </c>
      <c r="C100" s="58" t="s">
        <v>255</v>
      </c>
      <c r="D100" s="101">
        <v>2425</v>
      </c>
      <c r="E100" s="58">
        <v>0</v>
      </c>
      <c r="F100" s="76">
        <v>0</v>
      </c>
      <c r="G100" s="60">
        <v>0</v>
      </c>
      <c r="H100" s="60">
        <v>0</v>
      </c>
      <c r="I100" s="60">
        <f t="shared" si="9"/>
        <v>2425</v>
      </c>
      <c r="J100" s="21">
        <f t="shared" si="8"/>
        <v>72.75</v>
      </c>
      <c r="K100" s="21">
        <f>(D100+E100)*11%</f>
        <v>266.75</v>
      </c>
      <c r="L100" s="21">
        <v>0</v>
      </c>
      <c r="M100" s="21">
        <v>0</v>
      </c>
      <c r="N100" s="24">
        <f t="shared" si="10"/>
        <v>339.5</v>
      </c>
      <c r="O100" s="24">
        <f t="shared" si="11"/>
        <v>2085.5</v>
      </c>
      <c r="P100" s="24">
        <v>0</v>
      </c>
    </row>
    <row r="101" spans="1:16" ht="27" customHeight="1" x14ac:dyDescent="0.2">
      <c r="A101" s="52">
        <v>92</v>
      </c>
      <c r="B101" s="68" t="s">
        <v>933</v>
      </c>
      <c r="C101" s="58" t="s">
        <v>257</v>
      </c>
      <c r="D101" s="21">
        <v>1940</v>
      </c>
      <c r="E101" s="58">
        <v>0</v>
      </c>
      <c r="F101" s="76">
        <v>0</v>
      </c>
      <c r="G101" s="60">
        <v>0</v>
      </c>
      <c r="H101" s="60">
        <v>0</v>
      </c>
      <c r="I101" s="60">
        <f t="shared" si="9"/>
        <v>1940</v>
      </c>
      <c r="J101" s="21">
        <f t="shared" si="8"/>
        <v>58.2</v>
      </c>
      <c r="K101" s="21">
        <f>(D101+E101)*10%</f>
        <v>194</v>
      </c>
      <c r="L101" s="21">
        <v>0</v>
      </c>
      <c r="M101" s="21">
        <v>0</v>
      </c>
      <c r="N101" s="24">
        <f t="shared" si="10"/>
        <v>252.2</v>
      </c>
      <c r="O101" s="24">
        <f t="shared" si="11"/>
        <v>1687.8</v>
      </c>
      <c r="P101" s="24">
        <v>0</v>
      </c>
    </row>
    <row r="102" spans="1:16" ht="27" customHeight="1" x14ac:dyDescent="0.2">
      <c r="A102" s="52">
        <v>93</v>
      </c>
      <c r="B102" s="58" t="s">
        <v>202</v>
      </c>
      <c r="C102" s="58" t="s">
        <v>260</v>
      </c>
      <c r="D102" s="58">
        <v>3081</v>
      </c>
      <c r="E102" s="58">
        <v>1000</v>
      </c>
      <c r="F102" s="76">
        <v>0</v>
      </c>
      <c r="G102" s="60">
        <v>250</v>
      </c>
      <c r="H102" s="60">
        <v>0</v>
      </c>
      <c r="I102" s="60">
        <f t="shared" si="9"/>
        <v>4331</v>
      </c>
      <c r="J102" s="21">
        <f t="shared" si="8"/>
        <v>122.43</v>
      </c>
      <c r="K102" s="21">
        <f>(D102+E102)*12%</f>
        <v>489.72</v>
      </c>
      <c r="L102" s="21">
        <v>0</v>
      </c>
      <c r="M102" s="21">
        <v>0</v>
      </c>
      <c r="N102" s="24">
        <f t="shared" si="10"/>
        <v>612.15</v>
      </c>
      <c r="O102" s="24">
        <f t="shared" si="11"/>
        <v>3718.85</v>
      </c>
      <c r="P102" s="24">
        <f>1890</f>
        <v>1890</v>
      </c>
    </row>
    <row r="103" spans="1:16" ht="27" customHeight="1" x14ac:dyDescent="0.2">
      <c r="A103" s="52">
        <v>94</v>
      </c>
      <c r="B103" s="58" t="s">
        <v>228</v>
      </c>
      <c r="C103" s="62" t="s">
        <v>378</v>
      </c>
      <c r="D103" s="86">
        <v>2328</v>
      </c>
      <c r="E103" s="62">
        <v>0</v>
      </c>
      <c r="F103" s="76">
        <v>0</v>
      </c>
      <c r="G103" s="60">
        <v>0</v>
      </c>
      <c r="H103" s="60">
        <v>0</v>
      </c>
      <c r="I103" s="60">
        <f t="shared" si="9"/>
        <v>2328</v>
      </c>
      <c r="J103" s="21">
        <f t="shared" si="8"/>
        <v>69.84</v>
      </c>
      <c r="K103" s="21">
        <f>D103*11%</f>
        <v>256.08</v>
      </c>
      <c r="L103" s="21">
        <v>0</v>
      </c>
      <c r="M103" s="21">
        <v>0</v>
      </c>
      <c r="N103" s="24">
        <f t="shared" si="10"/>
        <v>325.92</v>
      </c>
      <c r="O103" s="24">
        <f t="shared" si="11"/>
        <v>2002.08</v>
      </c>
      <c r="P103" s="24">
        <v>0</v>
      </c>
    </row>
    <row r="104" spans="1:16" ht="27" customHeight="1" x14ac:dyDescent="0.2">
      <c r="A104" s="52">
        <v>95</v>
      </c>
      <c r="B104" s="87" t="s">
        <v>1086</v>
      </c>
      <c r="C104" s="64" t="s">
        <v>372</v>
      </c>
      <c r="D104" s="76">
        <v>3081</v>
      </c>
      <c r="E104" s="76">
        <v>1000</v>
      </c>
      <c r="F104" s="76">
        <v>0</v>
      </c>
      <c r="G104" s="76">
        <v>250</v>
      </c>
      <c r="H104" s="60">
        <v>0</v>
      </c>
      <c r="I104" s="60">
        <f t="shared" si="9"/>
        <v>4331</v>
      </c>
      <c r="J104" s="21">
        <f t="shared" si="8"/>
        <v>122.43</v>
      </c>
      <c r="K104" s="21">
        <f>(D104+E104)*12%</f>
        <v>489.72</v>
      </c>
      <c r="L104" s="21">
        <v>0</v>
      </c>
      <c r="M104" s="21">
        <v>0</v>
      </c>
      <c r="N104" s="24">
        <f t="shared" si="10"/>
        <v>612.15</v>
      </c>
      <c r="O104" s="24">
        <f t="shared" si="11"/>
        <v>3718.85</v>
      </c>
      <c r="P104" s="24">
        <v>0</v>
      </c>
    </row>
    <row r="105" spans="1:16" ht="27" customHeight="1" x14ac:dyDescent="0.2">
      <c r="A105" s="52">
        <v>96</v>
      </c>
      <c r="B105" s="89" t="s">
        <v>35</v>
      </c>
      <c r="C105" s="58" t="s">
        <v>88</v>
      </c>
      <c r="D105" s="76">
        <v>2920</v>
      </c>
      <c r="E105" s="76">
        <v>1000</v>
      </c>
      <c r="F105" s="76">
        <v>0</v>
      </c>
      <c r="G105" s="76">
        <v>250</v>
      </c>
      <c r="H105" s="60">
        <v>0</v>
      </c>
      <c r="I105" s="60">
        <f t="shared" si="9"/>
        <v>4170</v>
      </c>
      <c r="J105" s="21">
        <f t="shared" si="8"/>
        <v>117.6</v>
      </c>
      <c r="K105" s="21">
        <f>(D105+E105)*11%</f>
        <v>431.2</v>
      </c>
      <c r="L105" s="21">
        <v>0</v>
      </c>
      <c r="M105" s="21">
        <v>52.68</v>
      </c>
      <c r="N105" s="24">
        <f t="shared" si="10"/>
        <v>601.48</v>
      </c>
      <c r="O105" s="24">
        <f t="shared" si="11"/>
        <v>3568.52</v>
      </c>
      <c r="P105" s="24">
        <v>0</v>
      </c>
    </row>
    <row r="106" spans="1:16" ht="27" customHeight="1" x14ac:dyDescent="0.2">
      <c r="A106" s="52">
        <v>97</v>
      </c>
      <c r="B106" s="89" t="s">
        <v>34</v>
      </c>
      <c r="C106" s="58" t="s">
        <v>224</v>
      </c>
      <c r="D106" s="76">
        <v>1831</v>
      </c>
      <c r="E106" s="76">
        <v>1000</v>
      </c>
      <c r="F106" s="76">
        <v>0</v>
      </c>
      <c r="G106" s="76">
        <v>250</v>
      </c>
      <c r="H106" s="60">
        <v>0</v>
      </c>
      <c r="I106" s="60">
        <f t="shared" si="9"/>
        <v>3081</v>
      </c>
      <c r="J106" s="21">
        <f t="shared" si="8"/>
        <v>84.93</v>
      </c>
      <c r="K106" s="21">
        <f>(D106+E106)*11%</f>
        <v>311.41000000000003</v>
      </c>
      <c r="L106" s="21">
        <v>0</v>
      </c>
      <c r="M106" s="21">
        <v>38.049999999999997</v>
      </c>
      <c r="N106" s="24">
        <f t="shared" si="10"/>
        <v>434.39</v>
      </c>
      <c r="O106" s="24">
        <f t="shared" si="11"/>
        <v>2646.61</v>
      </c>
      <c r="P106" s="24">
        <v>0</v>
      </c>
    </row>
    <row r="107" spans="1:16" ht="27" customHeight="1" x14ac:dyDescent="0.2">
      <c r="A107" s="52">
        <v>98</v>
      </c>
      <c r="B107" s="102" t="s">
        <v>941</v>
      </c>
      <c r="C107" s="58" t="s">
        <v>374</v>
      </c>
      <c r="D107" s="76">
        <v>2920</v>
      </c>
      <c r="E107" s="76">
        <v>1000</v>
      </c>
      <c r="F107" s="76">
        <v>0</v>
      </c>
      <c r="G107" s="76">
        <v>250</v>
      </c>
      <c r="H107" s="60">
        <v>0</v>
      </c>
      <c r="I107" s="60">
        <f t="shared" si="9"/>
        <v>4170</v>
      </c>
      <c r="J107" s="21">
        <f t="shared" si="8"/>
        <v>117.6</v>
      </c>
      <c r="K107" s="21">
        <f>(D107+E107)*11%</f>
        <v>431.2</v>
      </c>
      <c r="L107" s="21">
        <v>0</v>
      </c>
      <c r="M107" s="21">
        <v>0</v>
      </c>
      <c r="N107" s="24">
        <f t="shared" si="10"/>
        <v>548.79999999999995</v>
      </c>
      <c r="O107" s="24">
        <f t="shared" si="11"/>
        <v>3621.2</v>
      </c>
      <c r="P107" s="24">
        <v>0</v>
      </c>
    </row>
    <row r="108" spans="1:16" ht="27" customHeight="1" x14ac:dyDescent="0.2">
      <c r="A108" s="52">
        <v>99</v>
      </c>
      <c r="B108" s="68" t="s">
        <v>902</v>
      </c>
      <c r="C108" s="58" t="s">
        <v>257</v>
      </c>
      <c r="D108" s="101">
        <v>1940</v>
      </c>
      <c r="E108" s="58">
        <v>0</v>
      </c>
      <c r="F108" s="76">
        <v>0</v>
      </c>
      <c r="G108" s="60">
        <v>0</v>
      </c>
      <c r="H108" s="60">
        <v>0</v>
      </c>
      <c r="I108" s="60">
        <f t="shared" si="9"/>
        <v>1940</v>
      </c>
      <c r="J108" s="21">
        <f t="shared" si="8"/>
        <v>58.2</v>
      </c>
      <c r="K108" s="21">
        <f>(D108+E108)*10%</f>
        <v>194</v>
      </c>
      <c r="L108" s="21">
        <v>0</v>
      </c>
      <c r="M108" s="21">
        <v>0</v>
      </c>
      <c r="N108" s="24">
        <f t="shared" si="10"/>
        <v>252.2</v>
      </c>
      <c r="O108" s="24">
        <f t="shared" si="11"/>
        <v>1687.8</v>
      </c>
      <c r="P108" s="24">
        <v>0</v>
      </c>
    </row>
    <row r="109" spans="1:16" ht="27" customHeight="1" x14ac:dyDescent="0.2">
      <c r="A109" s="52">
        <v>100</v>
      </c>
      <c r="B109" s="58" t="s">
        <v>300</v>
      </c>
      <c r="C109" s="58" t="s">
        <v>257</v>
      </c>
      <c r="D109" s="86">
        <v>1940</v>
      </c>
      <c r="E109" s="62">
        <v>0</v>
      </c>
      <c r="F109" s="76">
        <v>0</v>
      </c>
      <c r="G109" s="60">
        <v>0</v>
      </c>
      <c r="H109" s="60">
        <v>0</v>
      </c>
      <c r="I109" s="60">
        <f t="shared" si="9"/>
        <v>1940</v>
      </c>
      <c r="J109" s="21">
        <f t="shared" si="8"/>
        <v>58.2</v>
      </c>
      <c r="K109" s="21">
        <f>D109*10%</f>
        <v>194</v>
      </c>
      <c r="L109" s="21">
        <v>0</v>
      </c>
      <c r="M109" s="21">
        <v>0</v>
      </c>
      <c r="N109" s="24">
        <f t="shared" si="10"/>
        <v>252.2</v>
      </c>
      <c r="O109" s="24">
        <f t="shared" si="11"/>
        <v>1687.8</v>
      </c>
      <c r="P109" s="24">
        <v>0</v>
      </c>
    </row>
    <row r="110" spans="1:16" ht="27" customHeight="1" x14ac:dyDescent="0.2">
      <c r="A110" s="52">
        <v>101</v>
      </c>
      <c r="B110" s="58" t="s">
        <v>263</v>
      </c>
      <c r="C110" s="58" t="s">
        <v>260</v>
      </c>
      <c r="D110" s="103">
        <v>3081</v>
      </c>
      <c r="E110" s="63">
        <v>1000</v>
      </c>
      <c r="F110" s="76">
        <v>0</v>
      </c>
      <c r="G110" s="60">
        <v>250</v>
      </c>
      <c r="H110" s="60">
        <v>0</v>
      </c>
      <c r="I110" s="60">
        <f t="shared" si="9"/>
        <v>4331</v>
      </c>
      <c r="J110" s="21">
        <f t="shared" si="8"/>
        <v>122.43</v>
      </c>
      <c r="K110" s="21">
        <f>(D110+E110)*12%</f>
        <v>489.72</v>
      </c>
      <c r="L110" s="21">
        <v>0</v>
      </c>
      <c r="M110" s="21">
        <v>0</v>
      </c>
      <c r="N110" s="24">
        <f t="shared" si="10"/>
        <v>612.15</v>
      </c>
      <c r="O110" s="24">
        <f t="shared" si="11"/>
        <v>3718.85</v>
      </c>
      <c r="P110" s="24">
        <v>0</v>
      </c>
    </row>
    <row r="111" spans="1:16" ht="27" customHeight="1" x14ac:dyDescent="0.2">
      <c r="A111" s="52">
        <v>102</v>
      </c>
      <c r="B111" s="58" t="s">
        <v>229</v>
      </c>
      <c r="C111" s="58" t="s">
        <v>257</v>
      </c>
      <c r="D111" s="86">
        <v>1940</v>
      </c>
      <c r="E111" s="62">
        <v>0</v>
      </c>
      <c r="F111" s="76">
        <v>0</v>
      </c>
      <c r="G111" s="60">
        <v>0</v>
      </c>
      <c r="H111" s="60">
        <v>0</v>
      </c>
      <c r="I111" s="60">
        <f t="shared" si="9"/>
        <v>1940</v>
      </c>
      <c r="J111" s="21">
        <f t="shared" si="8"/>
        <v>58.2</v>
      </c>
      <c r="K111" s="21">
        <f>D111*10%</f>
        <v>194</v>
      </c>
      <c r="L111" s="21">
        <v>0</v>
      </c>
      <c r="M111" s="21">
        <v>0</v>
      </c>
      <c r="N111" s="24">
        <f t="shared" si="10"/>
        <v>252.2</v>
      </c>
      <c r="O111" s="24">
        <f t="shared" si="11"/>
        <v>1687.8</v>
      </c>
      <c r="P111" s="24">
        <v>0</v>
      </c>
    </row>
    <row r="112" spans="1:16" ht="27" customHeight="1" x14ac:dyDescent="0.2">
      <c r="A112" s="52">
        <v>103</v>
      </c>
      <c r="B112" s="58" t="s">
        <v>301</v>
      </c>
      <c r="C112" s="58" t="s">
        <v>375</v>
      </c>
      <c r="D112" s="58">
        <v>2760</v>
      </c>
      <c r="E112" s="62">
        <v>1000</v>
      </c>
      <c r="F112" s="76">
        <v>0</v>
      </c>
      <c r="G112" s="60">
        <v>250</v>
      </c>
      <c r="H112" s="60">
        <v>0</v>
      </c>
      <c r="I112" s="60">
        <f t="shared" si="9"/>
        <v>4010</v>
      </c>
      <c r="J112" s="21">
        <f t="shared" si="8"/>
        <v>112.8</v>
      </c>
      <c r="K112" s="21">
        <f>(D112+E112)*11%</f>
        <v>413.6</v>
      </c>
      <c r="L112" s="21">
        <v>0</v>
      </c>
      <c r="M112" s="21">
        <v>0</v>
      </c>
      <c r="N112" s="24">
        <f t="shared" si="10"/>
        <v>526.4</v>
      </c>
      <c r="O112" s="24">
        <f t="shared" si="11"/>
        <v>3483.6</v>
      </c>
      <c r="P112" s="24">
        <v>0</v>
      </c>
    </row>
    <row r="113" spans="1:20" ht="27" customHeight="1" x14ac:dyDescent="0.2">
      <c r="A113" s="52">
        <v>104</v>
      </c>
      <c r="B113" s="89" t="s">
        <v>302</v>
      </c>
      <c r="C113" s="58" t="s">
        <v>160</v>
      </c>
      <c r="D113" s="76">
        <v>5095</v>
      </c>
      <c r="E113" s="76">
        <v>1800</v>
      </c>
      <c r="F113" s="76">
        <v>0</v>
      </c>
      <c r="G113" s="76">
        <v>250</v>
      </c>
      <c r="H113" s="60">
        <v>0</v>
      </c>
      <c r="I113" s="60">
        <f t="shared" si="9"/>
        <v>7145</v>
      </c>
      <c r="J113" s="21">
        <f t="shared" si="8"/>
        <v>206.85</v>
      </c>
      <c r="K113" s="21">
        <f>(D113+E113)*13%</f>
        <v>896.35</v>
      </c>
      <c r="L113" s="21">
        <v>0</v>
      </c>
      <c r="M113" s="21">
        <v>92.67</v>
      </c>
      <c r="N113" s="24">
        <f t="shared" si="10"/>
        <v>1195.8699999999999</v>
      </c>
      <c r="O113" s="24">
        <f t="shared" si="11"/>
        <v>5949.13</v>
      </c>
      <c r="P113" s="24">
        <v>0</v>
      </c>
    </row>
    <row r="114" spans="1:20" ht="27" customHeight="1" x14ac:dyDescent="0.2">
      <c r="A114" s="52">
        <v>105</v>
      </c>
      <c r="B114" s="89" t="s">
        <v>839</v>
      </c>
      <c r="C114" s="58" t="s">
        <v>90</v>
      </c>
      <c r="D114" s="76">
        <v>1902</v>
      </c>
      <c r="E114" s="76">
        <v>1000</v>
      </c>
      <c r="F114" s="76">
        <v>0</v>
      </c>
      <c r="G114" s="76">
        <v>250</v>
      </c>
      <c r="H114" s="60">
        <v>0</v>
      </c>
      <c r="I114" s="60">
        <f t="shared" si="9"/>
        <v>3152</v>
      </c>
      <c r="J114" s="21">
        <f t="shared" si="8"/>
        <v>87.06</v>
      </c>
      <c r="K114" s="21">
        <f>(D114+E114)*11%</f>
        <v>319.22000000000003</v>
      </c>
      <c r="L114" s="21">
        <v>0</v>
      </c>
      <c r="M114" s="21">
        <v>0</v>
      </c>
      <c r="N114" s="24">
        <f t="shared" si="10"/>
        <v>406.28</v>
      </c>
      <c r="O114" s="24">
        <f t="shared" si="11"/>
        <v>2745.72</v>
      </c>
      <c r="P114" s="24">
        <f>669</f>
        <v>669</v>
      </c>
    </row>
    <row r="115" spans="1:20" ht="27" customHeight="1" x14ac:dyDescent="0.2">
      <c r="A115" s="52">
        <v>106</v>
      </c>
      <c r="B115" s="58" t="s">
        <v>264</v>
      </c>
      <c r="C115" s="58" t="s">
        <v>257</v>
      </c>
      <c r="D115" s="86">
        <v>1940</v>
      </c>
      <c r="E115" s="62">
        <v>0</v>
      </c>
      <c r="F115" s="76">
        <v>0</v>
      </c>
      <c r="G115" s="60">
        <v>0</v>
      </c>
      <c r="H115" s="60">
        <v>0</v>
      </c>
      <c r="I115" s="60">
        <f t="shared" si="9"/>
        <v>1940</v>
      </c>
      <c r="J115" s="21">
        <f t="shared" si="8"/>
        <v>58.2</v>
      </c>
      <c r="K115" s="21">
        <f>D115*10%</f>
        <v>194</v>
      </c>
      <c r="L115" s="21">
        <v>0</v>
      </c>
      <c r="M115" s="21">
        <v>0</v>
      </c>
      <c r="N115" s="24">
        <f t="shared" si="10"/>
        <v>252.2</v>
      </c>
      <c r="O115" s="24">
        <f t="shared" si="11"/>
        <v>1687.8</v>
      </c>
      <c r="P115" s="24">
        <v>0</v>
      </c>
    </row>
    <row r="116" spans="1:20" ht="27" customHeight="1" x14ac:dyDescent="0.2">
      <c r="A116" s="52">
        <v>107</v>
      </c>
      <c r="B116" s="58" t="s">
        <v>303</v>
      </c>
      <c r="C116" s="58" t="s">
        <v>255</v>
      </c>
      <c r="D116" s="86">
        <v>2425</v>
      </c>
      <c r="E116" s="62">
        <v>0</v>
      </c>
      <c r="F116" s="76">
        <v>0</v>
      </c>
      <c r="G116" s="60">
        <v>0</v>
      </c>
      <c r="H116" s="60">
        <v>0</v>
      </c>
      <c r="I116" s="60">
        <f t="shared" si="9"/>
        <v>2425</v>
      </c>
      <c r="J116" s="21">
        <f t="shared" si="8"/>
        <v>72.75</v>
      </c>
      <c r="K116" s="21">
        <f>D116*11%</f>
        <v>266.75</v>
      </c>
      <c r="L116" s="21">
        <v>0</v>
      </c>
      <c r="M116" s="21">
        <v>0</v>
      </c>
      <c r="N116" s="24">
        <f t="shared" si="10"/>
        <v>339.5</v>
      </c>
      <c r="O116" s="24">
        <f t="shared" si="11"/>
        <v>2085.5</v>
      </c>
      <c r="P116" s="24">
        <v>0</v>
      </c>
    </row>
    <row r="117" spans="1:20" ht="27" customHeight="1" x14ac:dyDescent="0.2">
      <c r="A117" s="52">
        <v>108</v>
      </c>
      <c r="B117" s="58" t="s">
        <v>947</v>
      </c>
      <c r="C117" s="58" t="s">
        <v>86</v>
      </c>
      <c r="D117" s="86">
        <v>2920</v>
      </c>
      <c r="E117" s="62">
        <v>1000</v>
      </c>
      <c r="F117" s="76"/>
      <c r="G117" s="60">
        <v>250</v>
      </c>
      <c r="H117" s="60">
        <v>0</v>
      </c>
      <c r="I117" s="60">
        <f t="shared" si="9"/>
        <v>4170</v>
      </c>
      <c r="J117" s="21">
        <f t="shared" si="8"/>
        <v>117.6</v>
      </c>
      <c r="K117" s="21">
        <f>(D117+E117)*11%</f>
        <v>431.2</v>
      </c>
      <c r="L117" s="21">
        <v>0</v>
      </c>
      <c r="M117" s="21">
        <v>52.68</v>
      </c>
      <c r="N117" s="24">
        <f t="shared" ref="N117:N142" si="12">J117+K117+L117+M117</f>
        <v>601.48</v>
      </c>
      <c r="O117" s="24">
        <f t="shared" si="11"/>
        <v>3568.52</v>
      </c>
      <c r="P117" s="24">
        <v>0</v>
      </c>
    </row>
    <row r="118" spans="1:20" ht="27" customHeight="1" x14ac:dyDescent="0.2">
      <c r="A118" s="52">
        <v>109</v>
      </c>
      <c r="B118" s="58" t="s">
        <v>51</v>
      </c>
      <c r="C118" s="58" t="s">
        <v>223</v>
      </c>
      <c r="D118" s="58">
        <v>2249</v>
      </c>
      <c r="E118" s="58">
        <v>1000</v>
      </c>
      <c r="F118" s="76">
        <v>0</v>
      </c>
      <c r="G118" s="60">
        <v>250</v>
      </c>
      <c r="H118" s="60">
        <v>0</v>
      </c>
      <c r="I118" s="60">
        <f t="shared" si="9"/>
        <v>3499</v>
      </c>
      <c r="J118" s="21">
        <f t="shared" si="8"/>
        <v>97.47</v>
      </c>
      <c r="K118" s="21">
        <f>(D118+E118)*11%</f>
        <v>357.39</v>
      </c>
      <c r="L118" s="21">
        <v>0</v>
      </c>
      <c r="M118" s="21">
        <v>0</v>
      </c>
      <c r="N118" s="24">
        <f t="shared" si="12"/>
        <v>454.86</v>
      </c>
      <c r="O118" s="24">
        <f t="shared" si="11"/>
        <v>3044.14</v>
      </c>
      <c r="P118" s="24">
        <v>0</v>
      </c>
    </row>
    <row r="119" spans="1:20" ht="27" customHeight="1" x14ac:dyDescent="0.2">
      <c r="A119" s="52">
        <v>110</v>
      </c>
      <c r="B119" s="104" t="s">
        <v>949</v>
      </c>
      <c r="C119" s="64" t="s">
        <v>361</v>
      </c>
      <c r="D119" s="58">
        <v>3241</v>
      </c>
      <c r="E119" s="58">
        <v>1000</v>
      </c>
      <c r="F119" s="76">
        <v>0</v>
      </c>
      <c r="G119" s="60">
        <v>250</v>
      </c>
      <c r="H119" s="60">
        <v>0</v>
      </c>
      <c r="I119" s="60">
        <f t="shared" si="9"/>
        <v>4491</v>
      </c>
      <c r="J119" s="21">
        <f t="shared" si="8"/>
        <v>127.23</v>
      </c>
      <c r="K119" s="21">
        <f>(D119+E119+F119)*12%</f>
        <v>508.92</v>
      </c>
      <c r="L119" s="21">
        <v>0</v>
      </c>
      <c r="M119" s="21">
        <v>0</v>
      </c>
      <c r="N119" s="24">
        <f t="shared" si="12"/>
        <v>636.15</v>
      </c>
      <c r="O119" s="24">
        <f t="shared" si="11"/>
        <v>3854.85</v>
      </c>
      <c r="P119" s="24">
        <v>0</v>
      </c>
    </row>
    <row r="120" spans="1:20" ht="27" customHeight="1" x14ac:dyDescent="0.2">
      <c r="A120" s="52">
        <v>111</v>
      </c>
      <c r="B120" s="62" t="s">
        <v>304</v>
      </c>
      <c r="C120" s="58" t="s">
        <v>88</v>
      </c>
      <c r="D120" s="21">
        <v>2920</v>
      </c>
      <c r="E120" s="21">
        <v>1000</v>
      </c>
      <c r="F120" s="76">
        <v>0</v>
      </c>
      <c r="G120" s="60">
        <v>250</v>
      </c>
      <c r="H120" s="60">
        <v>0</v>
      </c>
      <c r="I120" s="60">
        <f t="shared" si="9"/>
        <v>4170</v>
      </c>
      <c r="J120" s="21">
        <f t="shared" si="8"/>
        <v>117.6</v>
      </c>
      <c r="K120" s="21">
        <f>(D120+E120)*11%</f>
        <v>431.2</v>
      </c>
      <c r="L120" s="21">
        <v>0</v>
      </c>
      <c r="M120" s="21">
        <v>0</v>
      </c>
      <c r="N120" s="24">
        <f t="shared" si="12"/>
        <v>548.79999999999995</v>
      </c>
      <c r="O120" s="24">
        <f t="shared" si="11"/>
        <v>3621.2</v>
      </c>
      <c r="P120" s="24">
        <v>0</v>
      </c>
    </row>
    <row r="121" spans="1:20" ht="27" customHeight="1" x14ac:dyDescent="0.2">
      <c r="A121" s="52">
        <v>112</v>
      </c>
      <c r="B121" s="58" t="s">
        <v>203</v>
      </c>
      <c r="C121" s="58" t="s">
        <v>255</v>
      </c>
      <c r="D121" s="86">
        <v>2425</v>
      </c>
      <c r="E121" s="58">
        <v>0</v>
      </c>
      <c r="F121" s="76">
        <v>0</v>
      </c>
      <c r="G121" s="60">
        <v>0</v>
      </c>
      <c r="H121" s="60">
        <v>0</v>
      </c>
      <c r="I121" s="60">
        <f t="shared" si="9"/>
        <v>2425</v>
      </c>
      <c r="J121" s="21">
        <f t="shared" si="8"/>
        <v>72.75</v>
      </c>
      <c r="K121" s="21">
        <f>(D121+E121)*11%</f>
        <v>266.75</v>
      </c>
      <c r="L121" s="21">
        <v>0</v>
      </c>
      <c r="M121" s="21">
        <v>0</v>
      </c>
      <c r="N121" s="24">
        <f t="shared" si="12"/>
        <v>339.5</v>
      </c>
      <c r="O121" s="24">
        <f t="shared" si="11"/>
        <v>2085.5</v>
      </c>
      <c r="P121" s="24">
        <v>0</v>
      </c>
    </row>
    <row r="122" spans="1:20" ht="27" customHeight="1" x14ac:dyDescent="0.2">
      <c r="A122" s="52">
        <v>113</v>
      </c>
      <c r="B122" s="58" t="s">
        <v>204</v>
      </c>
      <c r="C122" s="58" t="s">
        <v>257</v>
      </c>
      <c r="D122" s="86">
        <v>1940</v>
      </c>
      <c r="E122" s="58">
        <v>0</v>
      </c>
      <c r="F122" s="76">
        <v>0</v>
      </c>
      <c r="G122" s="60">
        <v>0</v>
      </c>
      <c r="H122" s="60">
        <v>0</v>
      </c>
      <c r="I122" s="60">
        <f t="shared" si="9"/>
        <v>1940</v>
      </c>
      <c r="J122" s="21">
        <f t="shared" si="8"/>
        <v>58.2</v>
      </c>
      <c r="K122" s="21">
        <f>D122*10%</f>
        <v>194</v>
      </c>
      <c r="L122" s="21">
        <v>0</v>
      </c>
      <c r="M122" s="21">
        <v>0</v>
      </c>
      <c r="N122" s="24">
        <f t="shared" si="12"/>
        <v>252.2</v>
      </c>
      <c r="O122" s="24">
        <f t="shared" si="11"/>
        <v>1687.8</v>
      </c>
      <c r="P122" s="24">
        <v>0</v>
      </c>
    </row>
    <row r="123" spans="1:20" ht="27" customHeight="1" x14ac:dyDescent="0.2">
      <c r="A123" s="52">
        <v>114</v>
      </c>
      <c r="B123" s="58" t="s">
        <v>305</v>
      </c>
      <c r="C123" s="58" t="s">
        <v>255</v>
      </c>
      <c r="D123" s="86">
        <v>2425</v>
      </c>
      <c r="E123" s="58">
        <v>0</v>
      </c>
      <c r="F123" s="76">
        <v>0</v>
      </c>
      <c r="G123" s="60">
        <v>0</v>
      </c>
      <c r="H123" s="60">
        <v>0</v>
      </c>
      <c r="I123" s="60">
        <f t="shared" si="9"/>
        <v>2425</v>
      </c>
      <c r="J123" s="21">
        <f t="shared" si="8"/>
        <v>72.75</v>
      </c>
      <c r="K123" s="21">
        <f>D123*11%</f>
        <v>266.75</v>
      </c>
      <c r="L123" s="21">
        <v>0</v>
      </c>
      <c r="M123" s="21">
        <v>0</v>
      </c>
      <c r="N123" s="24">
        <f t="shared" si="12"/>
        <v>339.5</v>
      </c>
      <c r="O123" s="24">
        <f t="shared" si="11"/>
        <v>2085.5</v>
      </c>
      <c r="P123" s="24">
        <v>0</v>
      </c>
    </row>
    <row r="124" spans="1:20" ht="27" customHeight="1" x14ac:dyDescent="0.2">
      <c r="A124" s="52">
        <v>115</v>
      </c>
      <c r="B124" s="87" t="s">
        <v>1021</v>
      </c>
      <c r="C124" s="58" t="s">
        <v>884</v>
      </c>
      <c r="D124" s="86">
        <v>6759</v>
      </c>
      <c r="E124" s="58">
        <v>4000</v>
      </c>
      <c r="F124" s="76">
        <v>375</v>
      </c>
      <c r="G124" s="60">
        <v>250</v>
      </c>
      <c r="H124" s="60">
        <v>0</v>
      </c>
      <c r="I124" s="60">
        <f t="shared" si="9"/>
        <v>11384</v>
      </c>
      <c r="J124" s="21">
        <f t="shared" si="8"/>
        <v>334.02</v>
      </c>
      <c r="K124" s="21">
        <f>(D124+E124+F124)*15%</f>
        <v>1670.1</v>
      </c>
      <c r="L124" s="21">
        <v>0</v>
      </c>
      <c r="M124" s="21">
        <v>0</v>
      </c>
      <c r="N124" s="24">
        <f t="shared" si="12"/>
        <v>2004.12</v>
      </c>
      <c r="O124" s="24">
        <f t="shared" si="11"/>
        <v>9379.8799999999992</v>
      </c>
      <c r="P124" s="24">
        <f>1885+1050</f>
        <v>2935</v>
      </c>
    </row>
    <row r="125" spans="1:20" ht="27" customHeight="1" x14ac:dyDescent="0.2">
      <c r="A125" s="52">
        <v>116</v>
      </c>
      <c r="B125" s="58" t="s">
        <v>205</v>
      </c>
      <c r="C125" s="58" t="s">
        <v>257</v>
      </c>
      <c r="D125" s="86">
        <v>1940</v>
      </c>
      <c r="E125" s="58">
        <v>0</v>
      </c>
      <c r="F125" s="76">
        <v>0</v>
      </c>
      <c r="G125" s="60">
        <v>0</v>
      </c>
      <c r="H125" s="60">
        <v>0</v>
      </c>
      <c r="I125" s="60">
        <f t="shared" si="9"/>
        <v>1940</v>
      </c>
      <c r="J125" s="21">
        <f t="shared" si="8"/>
        <v>58.2</v>
      </c>
      <c r="K125" s="21">
        <f>D125*10%</f>
        <v>194</v>
      </c>
      <c r="L125" s="21">
        <v>0</v>
      </c>
      <c r="M125" s="21">
        <v>0</v>
      </c>
      <c r="N125" s="24">
        <f t="shared" si="12"/>
        <v>252.2</v>
      </c>
      <c r="O125" s="24">
        <f t="shared" si="11"/>
        <v>1687.8</v>
      </c>
      <c r="P125" s="24">
        <v>0</v>
      </c>
    </row>
    <row r="126" spans="1:20" ht="27" customHeight="1" x14ac:dyDescent="0.2">
      <c r="A126" s="52">
        <v>117</v>
      </c>
      <c r="B126" s="58" t="s">
        <v>221</v>
      </c>
      <c r="C126" s="58" t="s">
        <v>255</v>
      </c>
      <c r="D126" s="86">
        <v>2425</v>
      </c>
      <c r="E126" s="58">
        <v>0</v>
      </c>
      <c r="F126" s="76">
        <v>0</v>
      </c>
      <c r="G126" s="60">
        <v>0</v>
      </c>
      <c r="H126" s="60">
        <v>0</v>
      </c>
      <c r="I126" s="60">
        <f t="shared" si="9"/>
        <v>2425</v>
      </c>
      <c r="J126" s="21">
        <f t="shared" si="8"/>
        <v>72.75</v>
      </c>
      <c r="K126" s="21">
        <f>D126*11%</f>
        <v>266.75</v>
      </c>
      <c r="L126" s="21">
        <v>0</v>
      </c>
      <c r="M126" s="21">
        <v>0</v>
      </c>
      <c r="N126" s="24">
        <f t="shared" si="12"/>
        <v>339.5</v>
      </c>
      <c r="O126" s="24">
        <f t="shared" si="11"/>
        <v>2085.5</v>
      </c>
      <c r="P126" s="24">
        <v>0</v>
      </c>
      <c r="T126" s="4"/>
    </row>
    <row r="127" spans="1:20" ht="27" customHeight="1" x14ac:dyDescent="0.2">
      <c r="A127" s="52">
        <v>118</v>
      </c>
      <c r="B127" s="58" t="s">
        <v>230</v>
      </c>
      <c r="C127" s="58" t="s">
        <v>257</v>
      </c>
      <c r="D127" s="86">
        <v>1940</v>
      </c>
      <c r="E127" s="58">
        <v>0</v>
      </c>
      <c r="F127" s="76">
        <v>0</v>
      </c>
      <c r="G127" s="60">
        <v>0</v>
      </c>
      <c r="H127" s="60">
        <v>0</v>
      </c>
      <c r="I127" s="60">
        <f t="shared" si="9"/>
        <v>1940</v>
      </c>
      <c r="J127" s="21">
        <f t="shared" si="8"/>
        <v>58.2</v>
      </c>
      <c r="K127" s="21">
        <f>D127*10%</f>
        <v>194</v>
      </c>
      <c r="L127" s="21">
        <v>0</v>
      </c>
      <c r="M127" s="21">
        <v>0</v>
      </c>
      <c r="N127" s="24">
        <f t="shared" si="12"/>
        <v>252.2</v>
      </c>
      <c r="O127" s="24">
        <f t="shared" si="11"/>
        <v>1687.8</v>
      </c>
      <c r="P127" s="24">
        <v>0</v>
      </c>
    </row>
    <row r="128" spans="1:20" ht="27" customHeight="1" x14ac:dyDescent="0.2">
      <c r="A128" s="52">
        <v>119</v>
      </c>
      <c r="B128" s="62" t="s">
        <v>2</v>
      </c>
      <c r="C128" s="62" t="s">
        <v>90</v>
      </c>
      <c r="D128" s="21">
        <v>1902</v>
      </c>
      <c r="E128" s="21">
        <v>1000</v>
      </c>
      <c r="F128" s="76">
        <v>0</v>
      </c>
      <c r="G128" s="60">
        <v>250</v>
      </c>
      <c r="H128" s="60">
        <v>0</v>
      </c>
      <c r="I128" s="60">
        <f t="shared" si="9"/>
        <v>3152</v>
      </c>
      <c r="J128" s="21">
        <f t="shared" si="8"/>
        <v>87.06</v>
      </c>
      <c r="K128" s="21">
        <f>(D128+E128)*11%</f>
        <v>319.22000000000003</v>
      </c>
      <c r="L128" s="21">
        <v>0</v>
      </c>
      <c r="M128" s="21">
        <v>0</v>
      </c>
      <c r="N128" s="24">
        <f t="shared" si="12"/>
        <v>406.28</v>
      </c>
      <c r="O128" s="24">
        <f t="shared" si="11"/>
        <v>2745.72</v>
      </c>
      <c r="P128" s="24">
        <v>0</v>
      </c>
    </row>
    <row r="129" spans="1:16" ht="27" customHeight="1" x14ac:dyDescent="0.2">
      <c r="A129" s="52">
        <v>120</v>
      </c>
      <c r="B129" s="58" t="s">
        <v>60</v>
      </c>
      <c r="C129" s="58" t="s">
        <v>87</v>
      </c>
      <c r="D129" s="58">
        <v>1902</v>
      </c>
      <c r="E129" s="58">
        <v>1000</v>
      </c>
      <c r="F129" s="76">
        <v>0</v>
      </c>
      <c r="G129" s="60">
        <v>250</v>
      </c>
      <c r="H129" s="60">
        <v>0</v>
      </c>
      <c r="I129" s="60">
        <f t="shared" si="9"/>
        <v>3152</v>
      </c>
      <c r="J129" s="21">
        <f t="shared" si="8"/>
        <v>87.06</v>
      </c>
      <c r="K129" s="21">
        <f>(D129+E129)*11%</f>
        <v>319.22000000000003</v>
      </c>
      <c r="L129" s="21">
        <v>0</v>
      </c>
      <c r="M129" s="21">
        <v>0</v>
      </c>
      <c r="N129" s="24">
        <f t="shared" si="12"/>
        <v>406.28</v>
      </c>
      <c r="O129" s="24">
        <f t="shared" si="11"/>
        <v>2745.72</v>
      </c>
      <c r="P129" s="24">
        <v>0</v>
      </c>
    </row>
    <row r="130" spans="1:16" ht="27" customHeight="1" x14ac:dyDescent="0.2">
      <c r="A130" s="52">
        <v>121</v>
      </c>
      <c r="B130" s="58" t="s">
        <v>343</v>
      </c>
      <c r="C130" s="58" t="s">
        <v>255</v>
      </c>
      <c r="D130" s="58">
        <v>2425</v>
      </c>
      <c r="E130" s="58">
        <v>0</v>
      </c>
      <c r="F130" s="76">
        <v>0</v>
      </c>
      <c r="G130" s="60">
        <v>0</v>
      </c>
      <c r="H130" s="60">
        <v>0</v>
      </c>
      <c r="I130" s="60">
        <f t="shared" si="9"/>
        <v>2425</v>
      </c>
      <c r="J130" s="21">
        <f t="shared" si="8"/>
        <v>72.75</v>
      </c>
      <c r="K130" s="21">
        <f>D130*11%</f>
        <v>266.75</v>
      </c>
      <c r="L130" s="21">
        <v>0</v>
      </c>
      <c r="M130" s="21">
        <v>0</v>
      </c>
      <c r="N130" s="24">
        <f t="shared" si="12"/>
        <v>339.5</v>
      </c>
      <c r="O130" s="24">
        <f t="shared" si="11"/>
        <v>2085.5</v>
      </c>
      <c r="P130" s="24">
        <v>0</v>
      </c>
    </row>
    <row r="131" spans="1:16" ht="27" customHeight="1" x14ac:dyDescent="0.2">
      <c r="A131" s="52">
        <v>122</v>
      </c>
      <c r="B131" s="68" t="s">
        <v>777</v>
      </c>
      <c r="C131" s="58" t="s">
        <v>255</v>
      </c>
      <c r="D131" s="21">
        <v>2425</v>
      </c>
      <c r="E131" s="58">
        <v>0</v>
      </c>
      <c r="F131" s="76">
        <v>0</v>
      </c>
      <c r="G131" s="60">
        <v>0</v>
      </c>
      <c r="H131" s="60">
        <v>0</v>
      </c>
      <c r="I131" s="60">
        <f t="shared" si="9"/>
        <v>2425</v>
      </c>
      <c r="J131" s="21">
        <f t="shared" si="8"/>
        <v>72.75</v>
      </c>
      <c r="K131" s="21">
        <f>(D131+E131)*11%</f>
        <v>266.75</v>
      </c>
      <c r="L131" s="21">
        <v>0</v>
      </c>
      <c r="M131" s="21">
        <v>0</v>
      </c>
      <c r="N131" s="24">
        <f t="shared" si="12"/>
        <v>339.5</v>
      </c>
      <c r="O131" s="24">
        <f t="shared" si="11"/>
        <v>2085.5</v>
      </c>
      <c r="P131" s="24">
        <v>0</v>
      </c>
    </row>
    <row r="132" spans="1:16" ht="27" customHeight="1" x14ac:dyDescent="0.2">
      <c r="A132" s="52">
        <v>123</v>
      </c>
      <c r="B132" s="89" t="s">
        <v>306</v>
      </c>
      <c r="C132" s="92" t="s">
        <v>231</v>
      </c>
      <c r="D132" s="76">
        <v>2375</v>
      </c>
      <c r="E132" s="76">
        <v>1000</v>
      </c>
      <c r="F132" s="76">
        <v>0</v>
      </c>
      <c r="G132" s="76">
        <v>250</v>
      </c>
      <c r="H132" s="60">
        <v>0</v>
      </c>
      <c r="I132" s="60">
        <f t="shared" si="9"/>
        <v>3625</v>
      </c>
      <c r="J132" s="21">
        <f t="shared" si="8"/>
        <v>101.25</v>
      </c>
      <c r="K132" s="21">
        <f>(D132+E132)*11%</f>
        <v>371.25</v>
      </c>
      <c r="L132" s="21">
        <v>0</v>
      </c>
      <c r="M132" s="21">
        <v>45.36</v>
      </c>
      <c r="N132" s="24">
        <f t="shared" si="12"/>
        <v>517.86</v>
      </c>
      <c r="O132" s="24">
        <f t="shared" si="11"/>
        <v>3107.14</v>
      </c>
      <c r="P132" s="24">
        <v>0</v>
      </c>
    </row>
    <row r="133" spans="1:16" ht="27" customHeight="1" x14ac:dyDescent="0.2">
      <c r="A133" s="52">
        <v>124</v>
      </c>
      <c r="B133" s="58" t="s">
        <v>265</v>
      </c>
      <c r="C133" s="58" t="s">
        <v>380</v>
      </c>
      <c r="D133" s="76">
        <v>3241</v>
      </c>
      <c r="E133" s="76">
        <v>1000</v>
      </c>
      <c r="F133" s="76">
        <v>0</v>
      </c>
      <c r="G133" s="76">
        <v>250</v>
      </c>
      <c r="H133" s="60">
        <v>0</v>
      </c>
      <c r="I133" s="60">
        <f t="shared" si="9"/>
        <v>4491</v>
      </c>
      <c r="J133" s="21">
        <f t="shared" si="8"/>
        <v>127.23</v>
      </c>
      <c r="K133" s="21">
        <f>(D133+E133)*12%</f>
        <v>508.92</v>
      </c>
      <c r="L133" s="21">
        <v>0</v>
      </c>
      <c r="M133" s="21">
        <v>0</v>
      </c>
      <c r="N133" s="24">
        <f t="shared" si="12"/>
        <v>636.15</v>
      </c>
      <c r="O133" s="24">
        <f t="shared" si="11"/>
        <v>3854.85</v>
      </c>
      <c r="P133" s="24">
        <f>1890+1050</f>
        <v>2940</v>
      </c>
    </row>
    <row r="134" spans="1:16" ht="27" customHeight="1" x14ac:dyDescent="0.2">
      <c r="A134" s="52">
        <v>125</v>
      </c>
      <c r="B134" s="89" t="s">
        <v>206</v>
      </c>
      <c r="C134" s="92" t="s">
        <v>122</v>
      </c>
      <c r="D134" s="76">
        <v>2920</v>
      </c>
      <c r="E134" s="76">
        <v>1000</v>
      </c>
      <c r="F134" s="76">
        <v>0</v>
      </c>
      <c r="G134" s="76">
        <v>250</v>
      </c>
      <c r="H134" s="60">
        <v>0</v>
      </c>
      <c r="I134" s="60">
        <f t="shared" si="9"/>
        <v>4170</v>
      </c>
      <c r="J134" s="21">
        <f t="shared" si="8"/>
        <v>117.6</v>
      </c>
      <c r="K134" s="21">
        <f>(D134+E134)*11%</f>
        <v>431.2</v>
      </c>
      <c r="L134" s="21">
        <v>0</v>
      </c>
      <c r="M134" s="21">
        <v>52.68</v>
      </c>
      <c r="N134" s="24">
        <f t="shared" si="12"/>
        <v>601.48</v>
      </c>
      <c r="O134" s="24">
        <f t="shared" si="11"/>
        <v>3568.52</v>
      </c>
      <c r="P134" s="24">
        <v>0</v>
      </c>
    </row>
    <row r="135" spans="1:16" ht="27" customHeight="1" x14ac:dyDescent="0.2">
      <c r="A135" s="52">
        <v>126</v>
      </c>
      <c r="B135" s="21" t="s">
        <v>207</v>
      </c>
      <c r="C135" s="58" t="s">
        <v>46</v>
      </c>
      <c r="D135" s="58">
        <v>1668</v>
      </c>
      <c r="E135" s="62">
        <v>1000</v>
      </c>
      <c r="F135" s="76">
        <v>0</v>
      </c>
      <c r="G135" s="60">
        <v>250</v>
      </c>
      <c r="H135" s="60">
        <v>0</v>
      </c>
      <c r="I135" s="60">
        <f t="shared" si="9"/>
        <v>2918</v>
      </c>
      <c r="J135" s="21">
        <f t="shared" si="8"/>
        <v>80.040000000000006</v>
      </c>
      <c r="K135" s="21">
        <v>293.48</v>
      </c>
      <c r="L135" s="21">
        <v>0</v>
      </c>
      <c r="M135" s="21">
        <v>0</v>
      </c>
      <c r="N135" s="24">
        <f t="shared" si="12"/>
        <v>373.52</v>
      </c>
      <c r="O135" s="24">
        <f t="shared" si="11"/>
        <v>2544.48</v>
      </c>
      <c r="P135" s="24">
        <v>0</v>
      </c>
    </row>
    <row r="136" spans="1:16" ht="27" customHeight="1" x14ac:dyDescent="0.2">
      <c r="A136" s="52">
        <v>127</v>
      </c>
      <c r="B136" s="106" t="s">
        <v>353</v>
      </c>
      <c r="C136" s="58" t="s">
        <v>255</v>
      </c>
      <c r="D136" s="91">
        <v>2425</v>
      </c>
      <c r="E136" s="58">
        <v>0</v>
      </c>
      <c r="F136" s="76">
        <v>0</v>
      </c>
      <c r="G136" s="60">
        <v>0</v>
      </c>
      <c r="H136" s="60">
        <v>0</v>
      </c>
      <c r="I136" s="60">
        <f t="shared" si="9"/>
        <v>2425</v>
      </c>
      <c r="J136" s="21">
        <f t="shared" si="8"/>
        <v>72.75</v>
      </c>
      <c r="K136" s="21">
        <v>266.75</v>
      </c>
      <c r="L136" s="21">
        <v>0</v>
      </c>
      <c r="M136" s="21">
        <v>0</v>
      </c>
      <c r="N136" s="24">
        <f t="shared" si="12"/>
        <v>339.5</v>
      </c>
      <c r="O136" s="24">
        <f t="shared" si="11"/>
        <v>2085.5</v>
      </c>
      <c r="P136" s="24">
        <v>0</v>
      </c>
    </row>
    <row r="137" spans="1:16" ht="27" customHeight="1" x14ac:dyDescent="0.2">
      <c r="A137" s="52">
        <v>128</v>
      </c>
      <c r="B137" s="89" t="s">
        <v>187</v>
      </c>
      <c r="C137" s="62" t="s">
        <v>123</v>
      </c>
      <c r="D137" s="76">
        <v>6759</v>
      </c>
      <c r="E137" s="76">
        <v>4000</v>
      </c>
      <c r="F137" s="76">
        <v>0</v>
      </c>
      <c r="G137" s="76">
        <v>250</v>
      </c>
      <c r="H137" s="60">
        <v>0</v>
      </c>
      <c r="I137" s="60">
        <f t="shared" si="9"/>
        <v>11009</v>
      </c>
      <c r="J137" s="21">
        <f t="shared" si="8"/>
        <v>322.77</v>
      </c>
      <c r="K137" s="21">
        <f>(D137+E137)*15%</f>
        <v>1613.85</v>
      </c>
      <c r="L137" s="21">
        <v>0</v>
      </c>
      <c r="M137" s="21">
        <v>144.6</v>
      </c>
      <c r="N137" s="24">
        <f t="shared" si="12"/>
        <v>2081.2199999999998</v>
      </c>
      <c r="O137" s="24">
        <f t="shared" si="11"/>
        <v>8927.7800000000007</v>
      </c>
      <c r="P137" s="24">
        <v>0</v>
      </c>
    </row>
    <row r="138" spans="1:16" ht="27" customHeight="1" x14ac:dyDescent="0.2">
      <c r="A138" s="52">
        <v>129</v>
      </c>
      <c r="B138" s="21" t="s">
        <v>118</v>
      </c>
      <c r="C138" s="62" t="s">
        <v>90</v>
      </c>
      <c r="D138" s="58">
        <v>1902</v>
      </c>
      <c r="E138" s="62">
        <v>1000</v>
      </c>
      <c r="F138" s="76">
        <v>0</v>
      </c>
      <c r="G138" s="60">
        <v>250</v>
      </c>
      <c r="H138" s="60">
        <v>0</v>
      </c>
      <c r="I138" s="60">
        <f t="shared" si="9"/>
        <v>3152</v>
      </c>
      <c r="J138" s="21">
        <f t="shared" ref="J138:J201" si="13">(D138+E138+F138)*3%</f>
        <v>87.06</v>
      </c>
      <c r="K138" s="21">
        <f>(D138+E138)*11%</f>
        <v>319.22000000000003</v>
      </c>
      <c r="L138" s="21">
        <v>0</v>
      </c>
      <c r="M138" s="21">
        <v>0</v>
      </c>
      <c r="N138" s="24">
        <f t="shared" si="12"/>
        <v>406.28</v>
      </c>
      <c r="O138" s="24">
        <f t="shared" si="11"/>
        <v>2745.72</v>
      </c>
      <c r="P138" s="24">
        <f>1470</f>
        <v>1470</v>
      </c>
    </row>
    <row r="139" spans="1:16" ht="27" customHeight="1" x14ac:dyDescent="0.2">
      <c r="A139" s="52">
        <v>130</v>
      </c>
      <c r="B139" s="58" t="s">
        <v>804</v>
      </c>
      <c r="C139" s="58" t="s">
        <v>266</v>
      </c>
      <c r="D139" s="97">
        <v>2037</v>
      </c>
      <c r="E139" s="58">
        <v>0</v>
      </c>
      <c r="F139" s="76">
        <v>0</v>
      </c>
      <c r="G139" s="60">
        <v>0</v>
      </c>
      <c r="H139" s="60">
        <v>0</v>
      </c>
      <c r="I139" s="60">
        <f t="shared" ref="I139:I202" si="14">(D139+E139+F139+G139+H139)</f>
        <v>2037</v>
      </c>
      <c r="J139" s="21">
        <f t="shared" si="13"/>
        <v>61.11</v>
      </c>
      <c r="K139" s="21">
        <f>D139*11%</f>
        <v>224.07</v>
      </c>
      <c r="L139" s="21">
        <v>0</v>
      </c>
      <c r="M139" s="21">
        <v>0</v>
      </c>
      <c r="N139" s="24">
        <f t="shared" si="12"/>
        <v>285.18</v>
      </c>
      <c r="O139" s="24">
        <f t="shared" si="11"/>
        <v>1751.82</v>
      </c>
      <c r="P139" s="24">
        <v>0</v>
      </c>
    </row>
    <row r="140" spans="1:16" ht="27" customHeight="1" x14ac:dyDescent="0.2">
      <c r="A140" s="52">
        <v>131</v>
      </c>
      <c r="B140" s="58" t="s">
        <v>307</v>
      </c>
      <c r="C140" s="58" t="s">
        <v>87</v>
      </c>
      <c r="D140" s="58">
        <v>1902</v>
      </c>
      <c r="E140" s="58">
        <v>1000</v>
      </c>
      <c r="F140" s="76">
        <v>0</v>
      </c>
      <c r="G140" s="60">
        <v>250</v>
      </c>
      <c r="H140" s="60">
        <v>0</v>
      </c>
      <c r="I140" s="60">
        <f t="shared" si="14"/>
        <v>3152</v>
      </c>
      <c r="J140" s="21">
        <f t="shared" si="13"/>
        <v>87.06</v>
      </c>
      <c r="K140" s="21">
        <f>(D140+E140)*11%</f>
        <v>319.22000000000003</v>
      </c>
      <c r="L140" s="21">
        <v>0</v>
      </c>
      <c r="M140" s="21">
        <v>0</v>
      </c>
      <c r="N140" s="24">
        <f t="shared" si="12"/>
        <v>406.28</v>
      </c>
      <c r="O140" s="24">
        <f t="shared" si="11"/>
        <v>2745.72</v>
      </c>
      <c r="P140" s="24">
        <v>0</v>
      </c>
    </row>
    <row r="141" spans="1:16" ht="27" customHeight="1" x14ac:dyDescent="0.2">
      <c r="A141" s="52">
        <v>132</v>
      </c>
      <c r="B141" s="87" t="s">
        <v>903</v>
      </c>
      <c r="C141" s="87" t="s">
        <v>876</v>
      </c>
      <c r="D141" s="58">
        <v>6249</v>
      </c>
      <c r="E141" s="58">
        <v>1800</v>
      </c>
      <c r="F141" s="76">
        <v>0</v>
      </c>
      <c r="G141" s="60">
        <v>250</v>
      </c>
      <c r="H141" s="60">
        <v>0</v>
      </c>
      <c r="I141" s="60">
        <f t="shared" si="14"/>
        <v>8299</v>
      </c>
      <c r="J141" s="21">
        <f t="shared" si="13"/>
        <v>241.47</v>
      </c>
      <c r="K141" s="21">
        <f>(D141+E141)*14%</f>
        <v>1126.8599999999999</v>
      </c>
      <c r="L141" s="21">
        <v>0</v>
      </c>
      <c r="M141" s="21">
        <v>108.18</v>
      </c>
      <c r="N141" s="24">
        <f t="shared" si="12"/>
        <v>1476.51</v>
      </c>
      <c r="O141" s="24">
        <f t="shared" si="11"/>
        <v>6822.49</v>
      </c>
      <c r="P141" s="24">
        <v>0</v>
      </c>
    </row>
    <row r="142" spans="1:16" ht="27" customHeight="1" x14ac:dyDescent="0.2">
      <c r="A142" s="52">
        <v>133</v>
      </c>
      <c r="B142" s="58" t="s">
        <v>345</v>
      </c>
      <c r="C142" s="58" t="s">
        <v>260</v>
      </c>
      <c r="D142" s="21">
        <v>3081</v>
      </c>
      <c r="E142" s="58">
        <v>1000</v>
      </c>
      <c r="F142" s="76">
        <v>0</v>
      </c>
      <c r="G142" s="60">
        <v>250</v>
      </c>
      <c r="H142" s="60">
        <v>0</v>
      </c>
      <c r="I142" s="60">
        <f t="shared" si="14"/>
        <v>4331</v>
      </c>
      <c r="J142" s="21">
        <f t="shared" si="13"/>
        <v>122.43</v>
      </c>
      <c r="K142" s="21">
        <f>(D142+E142)*12%</f>
        <v>489.72</v>
      </c>
      <c r="L142" s="21">
        <v>0</v>
      </c>
      <c r="M142" s="76">
        <v>0</v>
      </c>
      <c r="N142" s="24">
        <f t="shared" si="12"/>
        <v>612.15</v>
      </c>
      <c r="O142" s="24">
        <f t="shared" si="11"/>
        <v>3718.85</v>
      </c>
      <c r="P142" s="24">
        <v>0</v>
      </c>
    </row>
    <row r="143" spans="1:16" ht="27" customHeight="1" x14ac:dyDescent="0.2">
      <c r="A143" s="52">
        <v>134</v>
      </c>
      <c r="B143" s="58" t="s">
        <v>950</v>
      </c>
      <c r="C143" s="58" t="s">
        <v>255</v>
      </c>
      <c r="D143" s="21">
        <v>2425</v>
      </c>
      <c r="E143" s="58">
        <v>0</v>
      </c>
      <c r="F143" s="76"/>
      <c r="G143" s="60">
        <v>0</v>
      </c>
      <c r="H143" s="60">
        <v>0</v>
      </c>
      <c r="I143" s="60">
        <f t="shared" si="14"/>
        <v>2425</v>
      </c>
      <c r="J143" s="21">
        <f t="shared" si="13"/>
        <v>72.75</v>
      </c>
      <c r="K143" s="21">
        <f>D143*11%</f>
        <v>266.75</v>
      </c>
      <c r="L143" s="21">
        <v>0</v>
      </c>
      <c r="M143" s="76">
        <v>0</v>
      </c>
      <c r="N143" s="24"/>
      <c r="O143" s="24">
        <f t="shared" si="11"/>
        <v>2425</v>
      </c>
      <c r="P143" s="24">
        <v>0</v>
      </c>
    </row>
    <row r="144" spans="1:16" ht="27" customHeight="1" x14ac:dyDescent="0.2">
      <c r="A144" s="52">
        <v>135</v>
      </c>
      <c r="B144" s="58" t="s">
        <v>267</v>
      </c>
      <c r="C144" s="58" t="s">
        <v>257</v>
      </c>
      <c r="D144" s="86">
        <v>1940</v>
      </c>
      <c r="E144" s="58">
        <v>0</v>
      </c>
      <c r="F144" s="76">
        <v>0</v>
      </c>
      <c r="G144" s="60">
        <v>0</v>
      </c>
      <c r="H144" s="60">
        <v>0</v>
      </c>
      <c r="I144" s="60">
        <f t="shared" si="14"/>
        <v>1940</v>
      </c>
      <c r="J144" s="21">
        <f t="shared" si="13"/>
        <v>58.2</v>
      </c>
      <c r="K144" s="21">
        <f>D144*11%</f>
        <v>213.4</v>
      </c>
      <c r="L144" s="21">
        <v>0</v>
      </c>
      <c r="M144" s="21">
        <v>0</v>
      </c>
      <c r="N144" s="24">
        <f t="shared" ref="N144:N179" si="15">J144+K144+L144+M144</f>
        <v>271.60000000000002</v>
      </c>
      <c r="O144" s="24">
        <f t="shared" si="11"/>
        <v>1668.4</v>
      </c>
      <c r="P144" s="24">
        <v>0</v>
      </c>
    </row>
    <row r="145" spans="1:16" ht="27" customHeight="1" x14ac:dyDescent="0.2">
      <c r="A145" s="52">
        <v>136</v>
      </c>
      <c r="B145" s="124" t="s">
        <v>1008</v>
      </c>
      <c r="C145" s="64" t="s">
        <v>1009</v>
      </c>
      <c r="D145" s="125">
        <v>1981</v>
      </c>
      <c r="E145" s="58">
        <v>1000</v>
      </c>
      <c r="F145" s="76"/>
      <c r="G145" s="60">
        <v>250</v>
      </c>
      <c r="H145" s="60">
        <v>0</v>
      </c>
      <c r="I145" s="60">
        <f t="shared" si="14"/>
        <v>3231</v>
      </c>
      <c r="J145" s="21">
        <f t="shared" si="13"/>
        <v>89.43</v>
      </c>
      <c r="K145" s="21">
        <f>D145*11%</f>
        <v>217.91</v>
      </c>
      <c r="L145" s="21">
        <v>0</v>
      </c>
      <c r="M145" s="21">
        <v>0</v>
      </c>
      <c r="N145" s="24">
        <f t="shared" si="15"/>
        <v>307.33999999999997</v>
      </c>
      <c r="O145" s="24">
        <f t="shared" si="11"/>
        <v>2923.66</v>
      </c>
      <c r="P145" s="24">
        <v>0</v>
      </c>
    </row>
    <row r="146" spans="1:16" ht="27" customHeight="1" x14ac:dyDescent="0.2">
      <c r="A146" s="52">
        <v>137</v>
      </c>
      <c r="B146" s="89" t="s">
        <v>308</v>
      </c>
      <c r="C146" s="58" t="s">
        <v>381</v>
      </c>
      <c r="D146" s="76">
        <v>2234</v>
      </c>
      <c r="E146" s="76">
        <v>1900</v>
      </c>
      <c r="F146" s="76">
        <v>0</v>
      </c>
      <c r="G146" s="76">
        <v>250</v>
      </c>
      <c r="H146" s="60">
        <v>0</v>
      </c>
      <c r="I146" s="60">
        <f t="shared" si="14"/>
        <v>4384</v>
      </c>
      <c r="J146" s="21">
        <f t="shared" si="13"/>
        <v>124.02</v>
      </c>
      <c r="K146" s="21">
        <f>(D146+E146)*12%</f>
        <v>496.08</v>
      </c>
      <c r="L146" s="21">
        <v>0</v>
      </c>
      <c r="M146" s="21">
        <v>0</v>
      </c>
      <c r="N146" s="24">
        <f t="shared" si="15"/>
        <v>620.1</v>
      </c>
      <c r="O146" s="24">
        <f t="shared" si="11"/>
        <v>3763.9</v>
      </c>
      <c r="P146" s="24">
        <v>0</v>
      </c>
    </row>
    <row r="147" spans="1:16" ht="27" customHeight="1" x14ac:dyDescent="0.2">
      <c r="A147" s="52">
        <v>138</v>
      </c>
      <c r="B147" s="58" t="s">
        <v>151</v>
      </c>
      <c r="C147" s="58" t="s">
        <v>257</v>
      </c>
      <c r="D147" s="58">
        <v>1940</v>
      </c>
      <c r="E147" s="58">
        <v>0</v>
      </c>
      <c r="F147" s="76">
        <v>0</v>
      </c>
      <c r="G147" s="60">
        <v>0</v>
      </c>
      <c r="H147" s="60">
        <v>0</v>
      </c>
      <c r="I147" s="60">
        <f t="shared" si="14"/>
        <v>1940</v>
      </c>
      <c r="J147" s="21">
        <f t="shared" si="13"/>
        <v>58.2</v>
      </c>
      <c r="K147" s="21">
        <f>D147*10%</f>
        <v>194</v>
      </c>
      <c r="L147" s="21">
        <v>0</v>
      </c>
      <c r="M147" s="21">
        <v>0</v>
      </c>
      <c r="N147" s="24">
        <f t="shared" si="15"/>
        <v>252.2</v>
      </c>
      <c r="O147" s="24">
        <f t="shared" si="11"/>
        <v>1687.8</v>
      </c>
      <c r="P147" s="24">
        <f>1188</f>
        <v>1188</v>
      </c>
    </row>
    <row r="148" spans="1:16" ht="27" customHeight="1" x14ac:dyDescent="0.2">
      <c r="A148" s="52">
        <v>139</v>
      </c>
      <c r="B148" s="58" t="s">
        <v>309</v>
      </c>
      <c r="C148" s="58" t="s">
        <v>255</v>
      </c>
      <c r="D148" s="86">
        <v>2425</v>
      </c>
      <c r="E148" s="58">
        <v>0</v>
      </c>
      <c r="F148" s="76">
        <v>0</v>
      </c>
      <c r="G148" s="60">
        <v>0</v>
      </c>
      <c r="H148" s="60">
        <v>0</v>
      </c>
      <c r="I148" s="60">
        <f t="shared" si="14"/>
        <v>2425</v>
      </c>
      <c r="J148" s="21">
        <f t="shared" si="13"/>
        <v>72.75</v>
      </c>
      <c r="K148" s="21">
        <f>D148*11%</f>
        <v>266.75</v>
      </c>
      <c r="L148" s="21">
        <v>0</v>
      </c>
      <c r="M148" s="21">
        <v>0</v>
      </c>
      <c r="N148" s="24">
        <f t="shared" si="15"/>
        <v>339.5</v>
      </c>
      <c r="O148" s="24">
        <f t="shared" si="11"/>
        <v>2085.5</v>
      </c>
      <c r="P148" s="24">
        <v>0</v>
      </c>
    </row>
    <row r="149" spans="1:16" ht="27" customHeight="1" x14ac:dyDescent="0.2">
      <c r="A149" s="52">
        <v>140</v>
      </c>
      <c r="B149" s="58" t="s">
        <v>152</v>
      </c>
      <c r="C149" s="58" t="s">
        <v>257</v>
      </c>
      <c r="D149" s="58">
        <v>1940</v>
      </c>
      <c r="E149" s="58">
        <v>0</v>
      </c>
      <c r="F149" s="76">
        <v>0</v>
      </c>
      <c r="G149" s="60">
        <v>0</v>
      </c>
      <c r="H149" s="60">
        <v>0</v>
      </c>
      <c r="I149" s="60">
        <f t="shared" si="14"/>
        <v>1940</v>
      </c>
      <c r="J149" s="21">
        <f t="shared" si="13"/>
        <v>58.2</v>
      </c>
      <c r="K149" s="21">
        <f>D149*10%</f>
        <v>194</v>
      </c>
      <c r="L149" s="21">
        <v>0</v>
      </c>
      <c r="M149" s="21">
        <v>0</v>
      </c>
      <c r="N149" s="24">
        <f t="shared" si="15"/>
        <v>252.2</v>
      </c>
      <c r="O149" s="24">
        <f t="shared" ref="O149:O221" si="16">I149-N149</f>
        <v>1687.8</v>
      </c>
      <c r="P149" s="24">
        <v>0</v>
      </c>
    </row>
    <row r="150" spans="1:16" ht="27" customHeight="1" x14ac:dyDescent="0.2">
      <c r="A150" s="52">
        <v>141</v>
      </c>
      <c r="B150" s="58" t="s">
        <v>773</v>
      </c>
      <c r="C150" s="58" t="s">
        <v>774</v>
      </c>
      <c r="D150" s="58">
        <v>3241</v>
      </c>
      <c r="E150" s="58">
        <v>1000</v>
      </c>
      <c r="F150" s="76">
        <v>0</v>
      </c>
      <c r="G150" s="60">
        <v>250</v>
      </c>
      <c r="H150" s="60">
        <v>0</v>
      </c>
      <c r="I150" s="60">
        <f t="shared" si="14"/>
        <v>4491</v>
      </c>
      <c r="J150" s="21">
        <f t="shared" si="13"/>
        <v>127.23</v>
      </c>
      <c r="K150" s="21">
        <f>(D150+E150)*12%</f>
        <v>508.92</v>
      </c>
      <c r="L150" s="21">
        <v>0</v>
      </c>
      <c r="M150" s="21">
        <v>0</v>
      </c>
      <c r="N150" s="24">
        <f t="shared" si="15"/>
        <v>636.15</v>
      </c>
      <c r="O150" s="24">
        <f t="shared" si="16"/>
        <v>3854.85</v>
      </c>
      <c r="P150" s="24">
        <v>0</v>
      </c>
    </row>
    <row r="151" spans="1:16" ht="27" customHeight="1" x14ac:dyDescent="0.2">
      <c r="A151" s="52">
        <v>142</v>
      </c>
      <c r="B151" s="58" t="s">
        <v>310</v>
      </c>
      <c r="C151" s="58" t="s">
        <v>87</v>
      </c>
      <c r="D151" s="58">
        <v>1902</v>
      </c>
      <c r="E151" s="58">
        <v>1000</v>
      </c>
      <c r="F151" s="76">
        <v>0</v>
      </c>
      <c r="G151" s="60">
        <v>250</v>
      </c>
      <c r="H151" s="60">
        <v>0</v>
      </c>
      <c r="I151" s="60">
        <f t="shared" si="14"/>
        <v>3152</v>
      </c>
      <c r="J151" s="21">
        <f t="shared" si="13"/>
        <v>87.06</v>
      </c>
      <c r="K151" s="21">
        <f>(D151+E151)*11%</f>
        <v>319.22000000000003</v>
      </c>
      <c r="L151" s="21">
        <v>0</v>
      </c>
      <c r="M151" s="58">
        <v>0</v>
      </c>
      <c r="N151" s="24">
        <f t="shared" si="15"/>
        <v>406.28</v>
      </c>
      <c r="O151" s="24">
        <f t="shared" si="16"/>
        <v>2745.72</v>
      </c>
      <c r="P151" s="24">
        <v>0</v>
      </c>
    </row>
    <row r="152" spans="1:16" ht="27" customHeight="1" x14ac:dyDescent="0.2">
      <c r="A152" s="52">
        <v>143</v>
      </c>
      <c r="B152" s="58" t="s">
        <v>1064</v>
      </c>
      <c r="C152" s="151" t="s">
        <v>1065</v>
      </c>
      <c r="D152" s="58">
        <v>3241</v>
      </c>
      <c r="E152" s="58">
        <v>1000</v>
      </c>
      <c r="F152" s="76">
        <v>0</v>
      </c>
      <c r="G152" s="60">
        <v>250</v>
      </c>
      <c r="H152" s="60">
        <v>0</v>
      </c>
      <c r="I152" s="60">
        <f t="shared" si="14"/>
        <v>4491</v>
      </c>
      <c r="J152" s="21">
        <f t="shared" si="13"/>
        <v>127.23</v>
      </c>
      <c r="K152" s="21">
        <f>(D152+E152)*12%</f>
        <v>508.92</v>
      </c>
      <c r="L152" s="21">
        <v>0</v>
      </c>
      <c r="M152" s="58">
        <v>0</v>
      </c>
      <c r="N152" s="24">
        <f t="shared" si="15"/>
        <v>636.15</v>
      </c>
      <c r="O152" s="24">
        <f t="shared" si="16"/>
        <v>3854.85</v>
      </c>
      <c r="P152" s="24">
        <v>0</v>
      </c>
    </row>
    <row r="153" spans="1:16" ht="27" customHeight="1" x14ac:dyDescent="0.2">
      <c r="A153" s="52">
        <v>144</v>
      </c>
      <c r="B153" s="107" t="s">
        <v>209</v>
      </c>
      <c r="C153" s="58" t="s">
        <v>257</v>
      </c>
      <c r="D153" s="86">
        <v>1940</v>
      </c>
      <c r="E153" s="58">
        <v>0</v>
      </c>
      <c r="F153" s="76">
        <v>0</v>
      </c>
      <c r="G153" s="60">
        <v>0</v>
      </c>
      <c r="H153" s="60">
        <v>0</v>
      </c>
      <c r="I153" s="60">
        <f t="shared" si="14"/>
        <v>1940</v>
      </c>
      <c r="J153" s="21">
        <f t="shared" si="13"/>
        <v>58.2</v>
      </c>
      <c r="K153" s="21">
        <f>D153*10%</f>
        <v>194</v>
      </c>
      <c r="L153" s="21">
        <v>0</v>
      </c>
      <c r="M153" s="21">
        <v>0</v>
      </c>
      <c r="N153" s="24">
        <f t="shared" si="15"/>
        <v>252.2</v>
      </c>
      <c r="O153" s="24">
        <f t="shared" si="16"/>
        <v>1687.8</v>
      </c>
      <c r="P153" s="24">
        <v>0</v>
      </c>
    </row>
    <row r="154" spans="1:16" ht="27" customHeight="1" x14ac:dyDescent="0.2">
      <c r="A154" s="52">
        <v>145</v>
      </c>
      <c r="B154" s="107" t="s">
        <v>119</v>
      </c>
      <c r="C154" s="58" t="s">
        <v>223</v>
      </c>
      <c r="D154" s="86">
        <v>2249</v>
      </c>
      <c r="E154" s="58">
        <v>1000</v>
      </c>
      <c r="F154" s="76">
        <v>0</v>
      </c>
      <c r="G154" s="60">
        <v>250</v>
      </c>
      <c r="H154" s="60">
        <v>0</v>
      </c>
      <c r="I154" s="60">
        <f t="shared" si="14"/>
        <v>3499</v>
      </c>
      <c r="J154" s="21">
        <f t="shared" si="13"/>
        <v>97.47</v>
      </c>
      <c r="K154" s="21">
        <f>(D154+E154)*11%</f>
        <v>357.39</v>
      </c>
      <c r="L154" s="21">
        <v>0</v>
      </c>
      <c r="M154" s="58">
        <v>0</v>
      </c>
      <c r="N154" s="24">
        <f t="shared" si="15"/>
        <v>454.86</v>
      </c>
      <c r="O154" s="24">
        <f t="shared" si="16"/>
        <v>3044.14</v>
      </c>
      <c r="P154" s="24">
        <v>0</v>
      </c>
    </row>
    <row r="155" spans="1:16" ht="45" customHeight="1" x14ac:dyDescent="0.2">
      <c r="A155" s="52">
        <v>146</v>
      </c>
      <c r="B155" s="89" t="s">
        <v>27</v>
      </c>
      <c r="C155" s="58" t="s">
        <v>377</v>
      </c>
      <c r="D155" s="76">
        <v>2375</v>
      </c>
      <c r="E155" s="76">
        <v>1000</v>
      </c>
      <c r="F155" s="76">
        <v>0</v>
      </c>
      <c r="G155" s="76">
        <v>250</v>
      </c>
      <c r="H155" s="60">
        <v>0</v>
      </c>
      <c r="I155" s="60">
        <f t="shared" si="14"/>
        <v>3625</v>
      </c>
      <c r="J155" s="21">
        <f t="shared" si="13"/>
        <v>101.25</v>
      </c>
      <c r="K155" s="21">
        <f>(D155+E155)*11%</f>
        <v>371.25</v>
      </c>
      <c r="L155" s="21">
        <v>0</v>
      </c>
      <c r="M155" s="58">
        <v>0</v>
      </c>
      <c r="N155" s="24">
        <f t="shared" si="15"/>
        <v>472.5</v>
      </c>
      <c r="O155" s="24">
        <f t="shared" si="16"/>
        <v>3152.5</v>
      </c>
      <c r="P155" s="24">
        <v>0</v>
      </c>
    </row>
    <row r="156" spans="1:16" ht="27" customHeight="1" x14ac:dyDescent="0.2">
      <c r="A156" s="52">
        <v>147</v>
      </c>
      <c r="B156" s="58" t="s">
        <v>232</v>
      </c>
      <c r="C156" s="58" t="s">
        <v>257</v>
      </c>
      <c r="D156" s="86">
        <v>1940</v>
      </c>
      <c r="E156" s="58">
        <v>0</v>
      </c>
      <c r="F156" s="76">
        <v>0</v>
      </c>
      <c r="G156" s="60">
        <v>0</v>
      </c>
      <c r="H156" s="60">
        <v>0</v>
      </c>
      <c r="I156" s="60">
        <f t="shared" si="14"/>
        <v>1940</v>
      </c>
      <c r="J156" s="21">
        <f t="shared" si="13"/>
        <v>58.2</v>
      </c>
      <c r="K156" s="21">
        <f>D156*10%</f>
        <v>194</v>
      </c>
      <c r="L156" s="21">
        <v>0</v>
      </c>
      <c r="M156" s="21">
        <v>0</v>
      </c>
      <c r="N156" s="24">
        <f t="shared" si="15"/>
        <v>252.2</v>
      </c>
      <c r="O156" s="24">
        <f t="shared" si="16"/>
        <v>1687.8</v>
      </c>
      <c r="P156" s="24">
        <v>0</v>
      </c>
    </row>
    <row r="157" spans="1:16" ht="27" customHeight="1" x14ac:dyDescent="0.2">
      <c r="A157" s="52">
        <v>148</v>
      </c>
      <c r="B157" s="58" t="s">
        <v>391</v>
      </c>
      <c r="C157" s="58" t="s">
        <v>257</v>
      </c>
      <c r="D157" s="86">
        <v>1940</v>
      </c>
      <c r="E157" s="58">
        <v>0</v>
      </c>
      <c r="F157" s="76">
        <v>0</v>
      </c>
      <c r="G157" s="60">
        <v>0</v>
      </c>
      <c r="H157" s="60">
        <v>0</v>
      </c>
      <c r="I157" s="60">
        <f t="shared" si="14"/>
        <v>1940</v>
      </c>
      <c r="J157" s="21">
        <f t="shared" si="13"/>
        <v>58.2</v>
      </c>
      <c r="K157" s="21">
        <f>D157*10%</f>
        <v>194</v>
      </c>
      <c r="L157" s="21">
        <v>0</v>
      </c>
      <c r="M157" s="21">
        <v>0</v>
      </c>
      <c r="N157" s="24">
        <f t="shared" si="15"/>
        <v>252.2</v>
      </c>
      <c r="O157" s="24">
        <f t="shared" si="16"/>
        <v>1687.8</v>
      </c>
      <c r="P157" s="24">
        <v>0</v>
      </c>
    </row>
    <row r="158" spans="1:16" ht="27" customHeight="1" x14ac:dyDescent="0.2">
      <c r="A158" s="52">
        <v>149</v>
      </c>
      <c r="B158" s="58" t="s">
        <v>311</v>
      </c>
      <c r="C158" s="62" t="s">
        <v>378</v>
      </c>
      <c r="D158" s="86">
        <v>2328</v>
      </c>
      <c r="E158" s="58">
        <v>0</v>
      </c>
      <c r="F158" s="76">
        <v>0</v>
      </c>
      <c r="G158" s="60">
        <v>0</v>
      </c>
      <c r="H158" s="60">
        <v>0</v>
      </c>
      <c r="I158" s="60">
        <f t="shared" si="14"/>
        <v>2328</v>
      </c>
      <c r="J158" s="21">
        <f t="shared" si="13"/>
        <v>69.84</v>
      </c>
      <c r="K158" s="21">
        <f>D158*11%</f>
        <v>256.08</v>
      </c>
      <c r="L158" s="21">
        <v>0</v>
      </c>
      <c r="M158" s="21">
        <v>0</v>
      </c>
      <c r="N158" s="24">
        <f t="shared" si="15"/>
        <v>325.92</v>
      </c>
      <c r="O158" s="24">
        <f t="shared" si="16"/>
        <v>2002.08</v>
      </c>
      <c r="P158" s="24">
        <v>0</v>
      </c>
    </row>
    <row r="159" spans="1:16" ht="27" customHeight="1" x14ac:dyDescent="0.2">
      <c r="A159" s="52">
        <v>150</v>
      </c>
      <c r="B159" s="68" t="s">
        <v>916</v>
      </c>
      <c r="C159" s="58" t="s">
        <v>257</v>
      </c>
      <c r="D159" s="21">
        <v>1940</v>
      </c>
      <c r="E159" s="58">
        <v>0</v>
      </c>
      <c r="F159" s="76">
        <v>0</v>
      </c>
      <c r="G159" s="60">
        <v>0</v>
      </c>
      <c r="H159" s="60">
        <v>0</v>
      </c>
      <c r="I159" s="60">
        <f t="shared" si="14"/>
        <v>1940</v>
      </c>
      <c r="J159" s="21">
        <f t="shared" si="13"/>
        <v>58.2</v>
      </c>
      <c r="K159" s="21">
        <f>(D159+E159)*10%</f>
        <v>194</v>
      </c>
      <c r="L159" s="21">
        <v>0</v>
      </c>
      <c r="M159" s="21">
        <v>0</v>
      </c>
      <c r="N159" s="24">
        <f t="shared" si="15"/>
        <v>252.2</v>
      </c>
      <c r="O159" s="24">
        <f t="shared" si="16"/>
        <v>1687.8</v>
      </c>
      <c r="P159" s="24">
        <v>0</v>
      </c>
    </row>
    <row r="160" spans="1:16" ht="27" customHeight="1" x14ac:dyDescent="0.2">
      <c r="A160" s="52">
        <v>151</v>
      </c>
      <c r="B160" s="87" t="s">
        <v>904</v>
      </c>
      <c r="C160" s="58" t="s">
        <v>255</v>
      </c>
      <c r="D160" s="21">
        <v>2425</v>
      </c>
      <c r="E160" s="58">
        <v>0</v>
      </c>
      <c r="F160" s="76">
        <v>0</v>
      </c>
      <c r="G160" s="60">
        <v>0</v>
      </c>
      <c r="H160" s="60">
        <v>0</v>
      </c>
      <c r="I160" s="60">
        <f t="shared" si="14"/>
        <v>2425</v>
      </c>
      <c r="J160" s="21">
        <f t="shared" si="13"/>
        <v>72.75</v>
      </c>
      <c r="K160" s="21">
        <f>(D160+E160)*11%</f>
        <v>266.75</v>
      </c>
      <c r="L160" s="21">
        <v>0</v>
      </c>
      <c r="M160" s="21">
        <v>0</v>
      </c>
      <c r="N160" s="24">
        <f t="shared" si="15"/>
        <v>339.5</v>
      </c>
      <c r="O160" s="24">
        <f t="shared" si="16"/>
        <v>2085.5</v>
      </c>
      <c r="P160" s="24">
        <v>0</v>
      </c>
    </row>
    <row r="161" spans="1:16" ht="27" customHeight="1" x14ac:dyDescent="0.2">
      <c r="A161" s="52">
        <v>152</v>
      </c>
      <c r="B161" s="58" t="s">
        <v>131</v>
      </c>
      <c r="C161" s="58" t="s">
        <v>266</v>
      </c>
      <c r="D161" s="58">
        <v>2037</v>
      </c>
      <c r="E161" s="58">
        <v>0</v>
      </c>
      <c r="F161" s="76">
        <v>0</v>
      </c>
      <c r="G161" s="60">
        <v>0</v>
      </c>
      <c r="H161" s="60">
        <v>0</v>
      </c>
      <c r="I161" s="60">
        <f t="shared" si="14"/>
        <v>2037</v>
      </c>
      <c r="J161" s="21">
        <f t="shared" si="13"/>
        <v>61.11</v>
      </c>
      <c r="K161" s="21">
        <f>D161*11%</f>
        <v>224.07</v>
      </c>
      <c r="L161" s="21">
        <v>0</v>
      </c>
      <c r="M161" s="21">
        <v>0</v>
      </c>
      <c r="N161" s="24">
        <f t="shared" si="15"/>
        <v>285.18</v>
      </c>
      <c r="O161" s="24">
        <f t="shared" si="16"/>
        <v>1751.82</v>
      </c>
      <c r="P161" s="24">
        <v>0</v>
      </c>
    </row>
    <row r="162" spans="1:16" ht="27" customHeight="1" x14ac:dyDescent="0.2">
      <c r="A162" s="52">
        <v>153</v>
      </c>
      <c r="B162" s="58" t="s">
        <v>210</v>
      </c>
      <c r="C162" s="58" t="s">
        <v>255</v>
      </c>
      <c r="D162" s="86">
        <v>2425</v>
      </c>
      <c r="E162" s="58">
        <v>0</v>
      </c>
      <c r="F162" s="76">
        <v>0</v>
      </c>
      <c r="G162" s="60">
        <v>0</v>
      </c>
      <c r="H162" s="60">
        <v>0</v>
      </c>
      <c r="I162" s="60">
        <f t="shared" si="14"/>
        <v>2425</v>
      </c>
      <c r="J162" s="21">
        <f t="shared" si="13"/>
        <v>72.75</v>
      </c>
      <c r="K162" s="21">
        <f>D162*11%</f>
        <v>266.75</v>
      </c>
      <c r="L162" s="21">
        <v>0</v>
      </c>
      <c r="M162" s="21">
        <v>0</v>
      </c>
      <c r="N162" s="24">
        <f t="shared" si="15"/>
        <v>339.5</v>
      </c>
      <c r="O162" s="24">
        <f t="shared" si="16"/>
        <v>2085.5</v>
      </c>
      <c r="P162" s="24">
        <v>0</v>
      </c>
    </row>
    <row r="163" spans="1:16" ht="27" customHeight="1" x14ac:dyDescent="0.2">
      <c r="A163" s="52">
        <v>154</v>
      </c>
      <c r="B163" s="58" t="s">
        <v>1053</v>
      </c>
      <c r="C163" s="58" t="s">
        <v>1054</v>
      </c>
      <c r="D163" s="86">
        <v>3081</v>
      </c>
      <c r="E163" s="58">
        <v>1000</v>
      </c>
      <c r="F163" s="76">
        <v>0</v>
      </c>
      <c r="G163" s="60">
        <v>250</v>
      </c>
      <c r="H163" s="60">
        <v>0</v>
      </c>
      <c r="I163" s="60">
        <f t="shared" si="14"/>
        <v>4331</v>
      </c>
      <c r="J163" s="21">
        <f t="shared" si="13"/>
        <v>122.43</v>
      </c>
      <c r="K163" s="21">
        <f>D163*11%</f>
        <v>338.91</v>
      </c>
      <c r="L163" s="21">
        <v>0</v>
      </c>
      <c r="M163" s="21">
        <v>0</v>
      </c>
      <c r="N163" s="24">
        <f t="shared" si="15"/>
        <v>461.34</v>
      </c>
      <c r="O163" s="24">
        <f t="shared" si="16"/>
        <v>3869.66</v>
      </c>
      <c r="P163" s="24">
        <v>0</v>
      </c>
    </row>
    <row r="164" spans="1:16" ht="27" customHeight="1" x14ac:dyDescent="0.2">
      <c r="A164" s="52">
        <v>155</v>
      </c>
      <c r="B164" s="58" t="s">
        <v>252</v>
      </c>
      <c r="C164" s="58" t="s">
        <v>382</v>
      </c>
      <c r="D164" s="109">
        <v>5787</v>
      </c>
      <c r="E164" s="62">
        <v>1800</v>
      </c>
      <c r="F164" s="76">
        <v>0</v>
      </c>
      <c r="G164" s="60">
        <v>250</v>
      </c>
      <c r="H164" s="60">
        <v>1800</v>
      </c>
      <c r="I164" s="60">
        <f t="shared" si="14"/>
        <v>9637</v>
      </c>
      <c r="J164" s="21">
        <f t="shared" si="13"/>
        <v>227.61</v>
      </c>
      <c r="K164" s="21">
        <f>(D164+E164+F164)*13%</f>
        <v>986.31</v>
      </c>
      <c r="L164" s="21">
        <v>0</v>
      </c>
      <c r="M164" s="21">
        <v>101.97</v>
      </c>
      <c r="N164" s="24">
        <f t="shared" si="15"/>
        <v>1315.89</v>
      </c>
      <c r="O164" s="24">
        <f t="shared" si="16"/>
        <v>8321.11</v>
      </c>
      <c r="P164" s="24">
        <v>0</v>
      </c>
    </row>
    <row r="165" spans="1:16" ht="27" customHeight="1" x14ac:dyDescent="0.2">
      <c r="A165" s="52">
        <v>156</v>
      </c>
      <c r="B165" s="58" t="s">
        <v>76</v>
      </c>
      <c r="C165" s="58" t="s">
        <v>255</v>
      </c>
      <c r="D165" s="86">
        <v>2425</v>
      </c>
      <c r="E165" s="58">
        <v>0</v>
      </c>
      <c r="F165" s="76">
        <v>0</v>
      </c>
      <c r="G165" s="60">
        <v>0</v>
      </c>
      <c r="H165" s="60">
        <v>0</v>
      </c>
      <c r="I165" s="60">
        <f t="shared" si="14"/>
        <v>2425</v>
      </c>
      <c r="J165" s="21">
        <f t="shared" si="13"/>
        <v>72.75</v>
      </c>
      <c r="K165" s="21">
        <f>D165*11%</f>
        <v>266.75</v>
      </c>
      <c r="L165" s="21">
        <v>0</v>
      </c>
      <c r="M165" s="21">
        <v>0</v>
      </c>
      <c r="N165" s="24">
        <f t="shared" si="15"/>
        <v>339.5</v>
      </c>
      <c r="O165" s="24">
        <f t="shared" si="16"/>
        <v>2085.5</v>
      </c>
      <c r="P165" s="24">
        <v>0</v>
      </c>
    </row>
    <row r="166" spans="1:16" ht="27" customHeight="1" x14ac:dyDescent="0.2">
      <c r="A166" s="52">
        <v>157</v>
      </c>
      <c r="B166" s="58" t="s">
        <v>45</v>
      </c>
      <c r="C166" s="58" t="s">
        <v>260</v>
      </c>
      <c r="D166" s="21">
        <v>3081</v>
      </c>
      <c r="E166" s="21">
        <v>1000</v>
      </c>
      <c r="F166" s="76">
        <v>0</v>
      </c>
      <c r="G166" s="60">
        <v>250</v>
      </c>
      <c r="H166" s="60">
        <v>0</v>
      </c>
      <c r="I166" s="60">
        <f t="shared" si="14"/>
        <v>4331</v>
      </c>
      <c r="J166" s="21">
        <f t="shared" si="13"/>
        <v>122.43</v>
      </c>
      <c r="K166" s="21">
        <f>(D166+E166)*12%</f>
        <v>489.72</v>
      </c>
      <c r="L166" s="21">
        <v>0</v>
      </c>
      <c r="M166" s="21">
        <v>0</v>
      </c>
      <c r="N166" s="24">
        <f t="shared" si="15"/>
        <v>612.15</v>
      </c>
      <c r="O166" s="24">
        <f t="shared" si="16"/>
        <v>3718.85</v>
      </c>
      <c r="P166" s="24">
        <v>0</v>
      </c>
    </row>
    <row r="167" spans="1:16" ht="27" customHeight="1" x14ac:dyDescent="0.2">
      <c r="A167" s="52">
        <v>158</v>
      </c>
      <c r="B167" s="62" t="s">
        <v>350</v>
      </c>
      <c r="C167" s="58" t="s">
        <v>260</v>
      </c>
      <c r="D167" s="58">
        <v>3081</v>
      </c>
      <c r="E167" s="62">
        <v>1000</v>
      </c>
      <c r="F167" s="76">
        <v>0</v>
      </c>
      <c r="G167" s="60">
        <v>250</v>
      </c>
      <c r="H167" s="60">
        <v>0</v>
      </c>
      <c r="I167" s="60">
        <f t="shared" si="14"/>
        <v>4331</v>
      </c>
      <c r="J167" s="21">
        <f t="shared" si="13"/>
        <v>122.43</v>
      </c>
      <c r="K167" s="21">
        <f>(D167+E167)*12%</f>
        <v>489.72</v>
      </c>
      <c r="L167" s="21">
        <v>0</v>
      </c>
      <c r="M167" s="21">
        <v>0</v>
      </c>
      <c r="N167" s="24">
        <f t="shared" si="15"/>
        <v>612.15</v>
      </c>
      <c r="O167" s="24">
        <f t="shared" si="16"/>
        <v>3718.85</v>
      </c>
      <c r="P167" s="24">
        <v>0</v>
      </c>
    </row>
    <row r="168" spans="1:16" ht="27" customHeight="1" x14ac:dyDescent="0.2">
      <c r="A168" s="52">
        <v>159</v>
      </c>
      <c r="B168" s="89" t="s">
        <v>312</v>
      </c>
      <c r="C168" s="92" t="s">
        <v>231</v>
      </c>
      <c r="D168" s="76">
        <v>2375</v>
      </c>
      <c r="E168" s="76">
        <v>1000</v>
      </c>
      <c r="F168" s="76">
        <v>0</v>
      </c>
      <c r="G168" s="76">
        <v>250</v>
      </c>
      <c r="H168" s="60">
        <v>0</v>
      </c>
      <c r="I168" s="60">
        <f t="shared" si="14"/>
        <v>3625</v>
      </c>
      <c r="J168" s="21">
        <f t="shared" si="13"/>
        <v>101.25</v>
      </c>
      <c r="K168" s="21">
        <f>(D168+E168)*11%</f>
        <v>371.25</v>
      </c>
      <c r="L168" s="21">
        <v>0</v>
      </c>
      <c r="M168" s="21">
        <v>45.36</v>
      </c>
      <c r="N168" s="24">
        <f t="shared" si="15"/>
        <v>517.86</v>
      </c>
      <c r="O168" s="24">
        <f t="shared" si="16"/>
        <v>3107.14</v>
      </c>
      <c r="P168" s="24">
        <v>0</v>
      </c>
    </row>
    <row r="169" spans="1:16" ht="27" customHeight="1" x14ac:dyDescent="0.2">
      <c r="A169" s="52">
        <v>160</v>
      </c>
      <c r="B169" s="68" t="s">
        <v>905</v>
      </c>
      <c r="C169" s="58" t="s">
        <v>381</v>
      </c>
      <c r="D169" s="110">
        <v>2234</v>
      </c>
      <c r="E169" s="68">
        <v>1900</v>
      </c>
      <c r="F169" s="76">
        <v>0</v>
      </c>
      <c r="G169" s="21">
        <v>250</v>
      </c>
      <c r="H169" s="76">
        <v>0</v>
      </c>
      <c r="I169" s="60">
        <f t="shared" si="14"/>
        <v>4384</v>
      </c>
      <c r="J169" s="21">
        <f t="shared" si="13"/>
        <v>124.02</v>
      </c>
      <c r="K169" s="21">
        <f>(D169+E169)*12%</f>
        <v>496.08</v>
      </c>
      <c r="L169" s="21">
        <v>0</v>
      </c>
      <c r="M169" s="21">
        <v>0</v>
      </c>
      <c r="N169" s="24">
        <f t="shared" si="15"/>
        <v>620.1</v>
      </c>
      <c r="O169" s="24">
        <f t="shared" si="16"/>
        <v>3763.9</v>
      </c>
      <c r="P169" s="24">
        <v>0</v>
      </c>
    </row>
    <row r="170" spans="1:16" ht="27" customHeight="1" x14ac:dyDescent="0.2">
      <c r="A170" s="52">
        <v>161</v>
      </c>
      <c r="B170" s="68" t="s">
        <v>1025</v>
      </c>
      <c r="C170" s="58" t="s">
        <v>374</v>
      </c>
      <c r="D170" s="76">
        <v>2920</v>
      </c>
      <c r="E170" s="76">
        <v>1000</v>
      </c>
      <c r="F170" s="76">
        <v>0</v>
      </c>
      <c r="G170" s="76">
        <v>250</v>
      </c>
      <c r="H170" s="60">
        <v>0</v>
      </c>
      <c r="I170" s="60">
        <f t="shared" si="14"/>
        <v>4170</v>
      </c>
      <c r="J170" s="21">
        <f t="shared" si="13"/>
        <v>117.6</v>
      </c>
      <c r="K170" s="21">
        <f>(D170+E170)*11%</f>
        <v>431.2</v>
      </c>
      <c r="L170" s="21">
        <v>0</v>
      </c>
      <c r="M170" s="21">
        <v>0</v>
      </c>
      <c r="N170" s="24">
        <f t="shared" si="15"/>
        <v>548.79999999999995</v>
      </c>
      <c r="O170" s="24">
        <f t="shared" si="16"/>
        <v>3621.2</v>
      </c>
      <c r="P170" s="24">
        <v>0</v>
      </c>
    </row>
    <row r="171" spans="1:16" ht="27" customHeight="1" x14ac:dyDescent="0.2">
      <c r="A171" s="52">
        <v>162</v>
      </c>
      <c r="B171" s="58" t="s">
        <v>313</v>
      </c>
      <c r="C171" s="58" t="s">
        <v>89</v>
      </c>
      <c r="D171" s="58">
        <v>1668</v>
      </c>
      <c r="E171" s="58">
        <v>1000</v>
      </c>
      <c r="F171" s="76">
        <v>0</v>
      </c>
      <c r="G171" s="60">
        <v>250</v>
      </c>
      <c r="H171" s="60">
        <v>0</v>
      </c>
      <c r="I171" s="60">
        <f t="shared" si="14"/>
        <v>2918</v>
      </c>
      <c r="J171" s="21">
        <f t="shared" si="13"/>
        <v>80.040000000000006</v>
      </c>
      <c r="K171" s="21">
        <f>(D171+E171)*11%</f>
        <v>293.48</v>
      </c>
      <c r="L171" s="21">
        <v>0</v>
      </c>
      <c r="M171" s="21">
        <v>0</v>
      </c>
      <c r="N171" s="24">
        <f t="shared" si="15"/>
        <v>373.52</v>
      </c>
      <c r="O171" s="24">
        <f t="shared" si="16"/>
        <v>2544.48</v>
      </c>
      <c r="P171" s="24">
        <v>0</v>
      </c>
    </row>
    <row r="172" spans="1:16" ht="27" customHeight="1" x14ac:dyDescent="0.2">
      <c r="A172" s="52">
        <v>163</v>
      </c>
      <c r="B172" s="89" t="s">
        <v>211</v>
      </c>
      <c r="C172" s="92" t="s">
        <v>314</v>
      </c>
      <c r="D172" s="76">
        <v>5787</v>
      </c>
      <c r="E172" s="76">
        <v>1800</v>
      </c>
      <c r="F172" s="76">
        <v>0</v>
      </c>
      <c r="G172" s="76">
        <v>250</v>
      </c>
      <c r="H172" s="60">
        <v>0</v>
      </c>
      <c r="I172" s="60">
        <f t="shared" si="14"/>
        <v>7837</v>
      </c>
      <c r="J172" s="21">
        <f t="shared" si="13"/>
        <v>227.61</v>
      </c>
      <c r="K172" s="21">
        <f>(D172+E172)*13%</f>
        <v>986.31</v>
      </c>
      <c r="L172" s="21">
        <v>0</v>
      </c>
      <c r="M172" s="21">
        <v>101.97</v>
      </c>
      <c r="N172" s="24">
        <f t="shared" si="15"/>
        <v>1315.89</v>
      </c>
      <c r="O172" s="24">
        <f t="shared" si="16"/>
        <v>6521.11</v>
      </c>
      <c r="P172" s="24">
        <v>0</v>
      </c>
    </row>
    <row r="173" spans="1:16" ht="27" customHeight="1" x14ac:dyDescent="0.2">
      <c r="A173" s="52">
        <v>164</v>
      </c>
      <c r="B173" s="58" t="s">
        <v>952</v>
      </c>
      <c r="C173" s="58" t="s">
        <v>266</v>
      </c>
      <c r="D173" s="97">
        <v>2037</v>
      </c>
      <c r="E173" s="58">
        <v>0</v>
      </c>
      <c r="F173" s="76">
        <v>0</v>
      </c>
      <c r="G173" s="60">
        <v>0</v>
      </c>
      <c r="H173" s="60">
        <v>0</v>
      </c>
      <c r="I173" s="60">
        <f t="shared" si="14"/>
        <v>2037</v>
      </c>
      <c r="J173" s="21">
        <f t="shared" si="13"/>
        <v>61.11</v>
      </c>
      <c r="K173" s="21">
        <f>D173*11%</f>
        <v>224.07</v>
      </c>
      <c r="L173" s="21">
        <v>0</v>
      </c>
      <c r="M173" s="21">
        <v>0</v>
      </c>
      <c r="N173" s="24">
        <f t="shared" si="15"/>
        <v>285.18</v>
      </c>
      <c r="O173" s="24">
        <f t="shared" si="16"/>
        <v>1751.82</v>
      </c>
      <c r="P173" s="24">
        <v>0</v>
      </c>
    </row>
    <row r="174" spans="1:16" ht="27" customHeight="1" x14ac:dyDescent="0.2">
      <c r="A174" s="52">
        <v>165</v>
      </c>
      <c r="B174" s="21" t="s">
        <v>315</v>
      </c>
      <c r="C174" s="64" t="s">
        <v>372</v>
      </c>
      <c r="D174" s="111">
        <v>3081</v>
      </c>
      <c r="E174" s="58">
        <v>1000</v>
      </c>
      <c r="F174" s="76">
        <v>0</v>
      </c>
      <c r="G174" s="60">
        <v>250</v>
      </c>
      <c r="H174" s="60">
        <v>0</v>
      </c>
      <c r="I174" s="60">
        <f t="shared" si="14"/>
        <v>4331</v>
      </c>
      <c r="J174" s="21">
        <f t="shared" si="13"/>
        <v>122.43</v>
      </c>
      <c r="K174" s="21">
        <f>(D174+E174)*12%</f>
        <v>489.72</v>
      </c>
      <c r="L174" s="21">
        <v>0</v>
      </c>
      <c r="M174" s="21">
        <v>0</v>
      </c>
      <c r="N174" s="24">
        <f t="shared" si="15"/>
        <v>612.15</v>
      </c>
      <c r="O174" s="24">
        <f t="shared" si="16"/>
        <v>3718.85</v>
      </c>
      <c r="P174" s="24">
        <v>0</v>
      </c>
    </row>
    <row r="175" spans="1:16" ht="27" customHeight="1" x14ac:dyDescent="0.2">
      <c r="A175" s="52">
        <v>166</v>
      </c>
      <c r="B175" s="58" t="s">
        <v>80</v>
      </c>
      <c r="C175" s="58" t="s">
        <v>257</v>
      </c>
      <c r="D175" s="86">
        <v>1940</v>
      </c>
      <c r="E175" s="58">
        <v>0</v>
      </c>
      <c r="F175" s="76">
        <v>0</v>
      </c>
      <c r="G175" s="60">
        <v>0</v>
      </c>
      <c r="H175" s="60">
        <v>0</v>
      </c>
      <c r="I175" s="60">
        <f t="shared" si="14"/>
        <v>1940</v>
      </c>
      <c r="J175" s="21">
        <f t="shared" si="13"/>
        <v>58.2</v>
      </c>
      <c r="K175" s="21">
        <f>D175*10%</f>
        <v>194</v>
      </c>
      <c r="L175" s="21">
        <v>0</v>
      </c>
      <c r="M175" s="21">
        <v>0</v>
      </c>
      <c r="N175" s="24">
        <f t="shared" si="15"/>
        <v>252.2</v>
      </c>
      <c r="O175" s="24">
        <f t="shared" si="16"/>
        <v>1687.8</v>
      </c>
      <c r="P175" s="24">
        <v>0</v>
      </c>
    </row>
    <row r="176" spans="1:16" ht="27" customHeight="1" x14ac:dyDescent="0.2">
      <c r="A176" s="52">
        <v>167</v>
      </c>
      <c r="B176" s="58" t="s">
        <v>1058</v>
      </c>
      <c r="C176" s="151" t="s">
        <v>1059</v>
      </c>
      <c r="D176" s="86">
        <v>1981</v>
      </c>
      <c r="E176" s="58">
        <v>1000</v>
      </c>
      <c r="F176" s="76">
        <v>0</v>
      </c>
      <c r="G176" s="60">
        <v>250</v>
      </c>
      <c r="H176" s="60">
        <v>0</v>
      </c>
      <c r="I176" s="60">
        <f t="shared" si="14"/>
        <v>3231</v>
      </c>
      <c r="J176" s="21">
        <f t="shared" si="13"/>
        <v>89.43</v>
      </c>
      <c r="K176" s="21">
        <f>D176*11%</f>
        <v>217.91</v>
      </c>
      <c r="L176" s="21">
        <v>0</v>
      </c>
      <c r="M176" s="21">
        <v>0</v>
      </c>
      <c r="N176" s="24">
        <f t="shared" si="15"/>
        <v>307.33999999999997</v>
      </c>
      <c r="O176" s="24">
        <f t="shared" si="16"/>
        <v>2923.66</v>
      </c>
      <c r="P176" s="24">
        <v>0</v>
      </c>
    </row>
    <row r="177" spans="1:16" ht="27" customHeight="1" x14ac:dyDescent="0.2">
      <c r="A177" s="52">
        <v>168</v>
      </c>
      <c r="B177" s="89" t="s">
        <v>182</v>
      </c>
      <c r="C177" s="58" t="s">
        <v>380</v>
      </c>
      <c r="D177" s="76">
        <v>3241</v>
      </c>
      <c r="E177" s="76">
        <v>1000</v>
      </c>
      <c r="F177" s="76">
        <v>0</v>
      </c>
      <c r="G177" s="76">
        <v>250</v>
      </c>
      <c r="H177" s="60">
        <v>0</v>
      </c>
      <c r="I177" s="60">
        <f t="shared" si="14"/>
        <v>4491</v>
      </c>
      <c r="J177" s="21">
        <f t="shared" si="13"/>
        <v>127.23</v>
      </c>
      <c r="K177" s="21">
        <f>(D177+E177)*12%</f>
        <v>508.92</v>
      </c>
      <c r="L177" s="21">
        <v>0</v>
      </c>
      <c r="M177" s="21">
        <v>0</v>
      </c>
      <c r="N177" s="24">
        <f t="shared" si="15"/>
        <v>636.15</v>
      </c>
      <c r="O177" s="24">
        <f t="shared" si="16"/>
        <v>3854.85</v>
      </c>
      <c r="P177" s="24">
        <v>0</v>
      </c>
    </row>
    <row r="178" spans="1:16" ht="27" customHeight="1" x14ac:dyDescent="0.2">
      <c r="A178" s="52">
        <v>169</v>
      </c>
      <c r="B178" s="58" t="s">
        <v>316</v>
      </c>
      <c r="C178" s="58" t="s">
        <v>87</v>
      </c>
      <c r="D178" s="58">
        <v>1902</v>
      </c>
      <c r="E178" s="58">
        <v>1000</v>
      </c>
      <c r="F178" s="76">
        <v>0</v>
      </c>
      <c r="G178" s="60">
        <v>250</v>
      </c>
      <c r="H178" s="60">
        <v>0</v>
      </c>
      <c r="I178" s="60">
        <f t="shared" si="14"/>
        <v>3152</v>
      </c>
      <c r="J178" s="21">
        <f t="shared" si="13"/>
        <v>87.06</v>
      </c>
      <c r="K178" s="21">
        <f>(D178+E178)*11%</f>
        <v>319.22000000000003</v>
      </c>
      <c r="L178" s="21">
        <v>0</v>
      </c>
      <c r="M178" s="21">
        <v>0</v>
      </c>
      <c r="N178" s="24">
        <f t="shared" si="15"/>
        <v>406.28</v>
      </c>
      <c r="O178" s="24">
        <f t="shared" si="16"/>
        <v>2745.72</v>
      </c>
      <c r="P178" s="24">
        <v>0</v>
      </c>
    </row>
    <row r="179" spans="1:16" ht="27" customHeight="1" x14ac:dyDescent="0.2">
      <c r="A179" s="52">
        <v>170</v>
      </c>
      <c r="B179" s="58" t="s">
        <v>268</v>
      </c>
      <c r="C179" s="58" t="s">
        <v>257</v>
      </c>
      <c r="D179" s="58">
        <v>1940</v>
      </c>
      <c r="E179" s="58">
        <v>0</v>
      </c>
      <c r="F179" s="76">
        <v>0</v>
      </c>
      <c r="G179" s="60">
        <v>0</v>
      </c>
      <c r="H179" s="60">
        <v>0</v>
      </c>
      <c r="I179" s="60">
        <f t="shared" si="14"/>
        <v>1940</v>
      </c>
      <c r="J179" s="21">
        <f t="shared" si="13"/>
        <v>58.2</v>
      </c>
      <c r="K179" s="21">
        <f>D179*10%</f>
        <v>194</v>
      </c>
      <c r="L179" s="21">
        <v>0</v>
      </c>
      <c r="M179" s="21">
        <v>0</v>
      </c>
      <c r="N179" s="24">
        <f t="shared" si="15"/>
        <v>252.2</v>
      </c>
      <c r="O179" s="24">
        <f t="shared" si="16"/>
        <v>1687.8</v>
      </c>
      <c r="P179" s="24">
        <v>0</v>
      </c>
    </row>
    <row r="180" spans="1:16" ht="27" customHeight="1" x14ac:dyDescent="0.2">
      <c r="A180" s="52">
        <v>171</v>
      </c>
      <c r="B180" s="58" t="s">
        <v>233</v>
      </c>
      <c r="C180" s="58" t="s">
        <v>87</v>
      </c>
      <c r="D180" s="58">
        <v>1902</v>
      </c>
      <c r="E180" s="58">
        <v>1000</v>
      </c>
      <c r="F180" s="76">
        <v>0</v>
      </c>
      <c r="G180" s="60">
        <v>250</v>
      </c>
      <c r="H180" s="60">
        <v>0</v>
      </c>
      <c r="I180" s="60">
        <f t="shared" si="14"/>
        <v>3152</v>
      </c>
      <c r="J180" s="21">
        <f t="shared" si="13"/>
        <v>87.06</v>
      </c>
      <c r="K180" s="21">
        <f>(D180+E180)*11%</f>
        <v>319.22000000000003</v>
      </c>
      <c r="L180" s="21">
        <v>0</v>
      </c>
      <c r="M180" s="21">
        <v>0</v>
      </c>
      <c r="N180" s="24">
        <f t="shared" ref="N180:N216" si="17">J180+K180+L180+M180</f>
        <v>406.28</v>
      </c>
      <c r="O180" s="24">
        <f t="shared" si="16"/>
        <v>2745.72</v>
      </c>
      <c r="P180" s="24">
        <v>0</v>
      </c>
    </row>
    <row r="181" spans="1:16" ht="27" customHeight="1" x14ac:dyDescent="0.2">
      <c r="A181" s="52">
        <v>172</v>
      </c>
      <c r="B181" s="68" t="s">
        <v>780</v>
      </c>
      <c r="C181" s="58" t="s">
        <v>255</v>
      </c>
      <c r="D181" s="21">
        <v>2425</v>
      </c>
      <c r="E181" s="58">
        <v>0</v>
      </c>
      <c r="F181" s="76">
        <v>0</v>
      </c>
      <c r="G181" s="60">
        <v>0</v>
      </c>
      <c r="H181" s="60">
        <v>0</v>
      </c>
      <c r="I181" s="60">
        <f t="shared" si="14"/>
        <v>2425</v>
      </c>
      <c r="J181" s="21">
        <f t="shared" si="13"/>
        <v>72.75</v>
      </c>
      <c r="K181" s="21">
        <f>(D181+E181)*11%</f>
        <v>266.75</v>
      </c>
      <c r="L181" s="21">
        <v>0</v>
      </c>
      <c r="M181" s="21">
        <v>0</v>
      </c>
      <c r="N181" s="24">
        <f t="shared" si="17"/>
        <v>339.5</v>
      </c>
      <c r="O181" s="24">
        <f t="shared" si="16"/>
        <v>2085.5</v>
      </c>
      <c r="P181" s="24">
        <v>0</v>
      </c>
    </row>
    <row r="182" spans="1:16" ht="27" customHeight="1" x14ac:dyDescent="0.2">
      <c r="A182" s="52">
        <v>173</v>
      </c>
      <c r="B182" s="17" t="s">
        <v>1018</v>
      </c>
      <c r="C182" s="58" t="s">
        <v>257</v>
      </c>
      <c r="D182" s="58">
        <v>1940</v>
      </c>
      <c r="E182" s="58">
        <v>0</v>
      </c>
      <c r="F182" s="76">
        <v>0</v>
      </c>
      <c r="G182" s="60">
        <v>0</v>
      </c>
      <c r="H182" s="60">
        <v>0</v>
      </c>
      <c r="I182" s="60">
        <f t="shared" si="14"/>
        <v>1940</v>
      </c>
      <c r="J182" s="21">
        <f t="shared" si="13"/>
        <v>58.2</v>
      </c>
      <c r="K182" s="21">
        <f>(D182+E182)*10%</f>
        <v>194</v>
      </c>
      <c r="L182" s="21">
        <v>0</v>
      </c>
      <c r="M182" s="21">
        <v>0</v>
      </c>
      <c r="N182" s="24">
        <f t="shared" si="17"/>
        <v>252.2</v>
      </c>
      <c r="O182" s="24">
        <f t="shared" si="16"/>
        <v>1687.8</v>
      </c>
      <c r="P182" s="24">
        <v>0</v>
      </c>
    </row>
    <row r="183" spans="1:16" ht="27" customHeight="1" x14ac:dyDescent="0.2">
      <c r="A183" s="52">
        <v>174</v>
      </c>
      <c r="B183" s="58" t="s">
        <v>342</v>
      </c>
      <c r="C183" s="58" t="s">
        <v>257</v>
      </c>
      <c r="D183" s="58">
        <v>1940</v>
      </c>
      <c r="E183" s="58">
        <v>0</v>
      </c>
      <c r="F183" s="76">
        <v>0</v>
      </c>
      <c r="G183" s="60">
        <v>0</v>
      </c>
      <c r="H183" s="60">
        <v>0</v>
      </c>
      <c r="I183" s="60">
        <f t="shared" si="14"/>
        <v>1940</v>
      </c>
      <c r="J183" s="21">
        <f t="shared" si="13"/>
        <v>58.2</v>
      </c>
      <c r="K183" s="21">
        <f>(D183+E183)*10%</f>
        <v>194</v>
      </c>
      <c r="L183" s="21">
        <v>0</v>
      </c>
      <c r="M183" s="21">
        <v>0</v>
      </c>
      <c r="N183" s="24">
        <f t="shared" si="17"/>
        <v>252.2</v>
      </c>
      <c r="O183" s="24">
        <f t="shared" si="16"/>
        <v>1687.8</v>
      </c>
      <c r="P183" s="24">
        <v>0</v>
      </c>
    </row>
    <row r="184" spans="1:16" ht="27" customHeight="1" x14ac:dyDescent="0.2">
      <c r="A184" s="52">
        <v>175</v>
      </c>
      <c r="B184" s="58" t="s">
        <v>352</v>
      </c>
      <c r="C184" s="92" t="s">
        <v>121</v>
      </c>
      <c r="D184" s="76">
        <v>2920</v>
      </c>
      <c r="E184" s="84">
        <v>1000</v>
      </c>
      <c r="F184" s="62">
        <v>0</v>
      </c>
      <c r="G184" s="62">
        <v>250</v>
      </c>
      <c r="H184" s="60">
        <v>0</v>
      </c>
      <c r="I184" s="60">
        <f t="shared" si="14"/>
        <v>4170</v>
      </c>
      <c r="J184" s="21">
        <f t="shared" si="13"/>
        <v>117.6</v>
      </c>
      <c r="K184" s="21">
        <f>(D184+E184)*11%</f>
        <v>431.2</v>
      </c>
      <c r="L184" s="21">
        <v>0</v>
      </c>
      <c r="M184" s="21">
        <v>0</v>
      </c>
      <c r="N184" s="24">
        <f t="shared" si="17"/>
        <v>548.79999999999995</v>
      </c>
      <c r="O184" s="24">
        <f t="shared" si="16"/>
        <v>3621.2</v>
      </c>
      <c r="P184" s="24">
        <v>0</v>
      </c>
    </row>
    <row r="185" spans="1:16" ht="27" customHeight="1" x14ac:dyDescent="0.2">
      <c r="A185" s="52">
        <v>176</v>
      </c>
      <c r="B185" s="58" t="s">
        <v>146</v>
      </c>
      <c r="C185" s="64" t="s">
        <v>372</v>
      </c>
      <c r="D185" s="58">
        <v>3081</v>
      </c>
      <c r="E185" s="58">
        <v>1000</v>
      </c>
      <c r="F185" s="76">
        <v>0</v>
      </c>
      <c r="G185" s="60">
        <v>250</v>
      </c>
      <c r="H185" s="60">
        <v>0</v>
      </c>
      <c r="I185" s="60">
        <f t="shared" si="14"/>
        <v>4331</v>
      </c>
      <c r="J185" s="21">
        <f t="shared" si="13"/>
        <v>122.43</v>
      </c>
      <c r="K185" s="21">
        <f>(D185+E185)*12%</f>
        <v>489.72</v>
      </c>
      <c r="L185" s="21">
        <v>0</v>
      </c>
      <c r="M185" s="21">
        <v>54.85</v>
      </c>
      <c r="N185" s="24">
        <f t="shared" si="17"/>
        <v>667</v>
      </c>
      <c r="O185" s="24">
        <f t="shared" si="16"/>
        <v>3664</v>
      </c>
      <c r="P185" s="24">
        <v>0</v>
      </c>
    </row>
    <row r="186" spans="1:16" ht="27" customHeight="1" x14ac:dyDescent="0.2">
      <c r="A186" s="52">
        <v>177</v>
      </c>
      <c r="B186" s="89" t="s">
        <v>234</v>
      </c>
      <c r="C186" s="92" t="s">
        <v>386</v>
      </c>
      <c r="D186" s="76">
        <v>2631</v>
      </c>
      <c r="E186" s="76">
        <v>1000</v>
      </c>
      <c r="F186" s="76">
        <v>0</v>
      </c>
      <c r="G186" s="76">
        <v>250</v>
      </c>
      <c r="H186" s="60">
        <v>0</v>
      </c>
      <c r="I186" s="60">
        <f t="shared" si="14"/>
        <v>3881</v>
      </c>
      <c r="J186" s="21">
        <f t="shared" si="13"/>
        <v>108.93</v>
      </c>
      <c r="K186" s="21">
        <f>(D186+E186)*11%</f>
        <v>399.41</v>
      </c>
      <c r="L186" s="21">
        <v>0</v>
      </c>
      <c r="M186" s="21">
        <v>48.8</v>
      </c>
      <c r="N186" s="24">
        <f t="shared" si="17"/>
        <v>557.14</v>
      </c>
      <c r="O186" s="24">
        <f t="shared" si="16"/>
        <v>3323.86</v>
      </c>
      <c r="P186" s="24">
        <v>0</v>
      </c>
    </row>
    <row r="187" spans="1:16" ht="27" customHeight="1" x14ac:dyDescent="0.2">
      <c r="A187" s="52">
        <v>178</v>
      </c>
      <c r="B187" s="122" t="s">
        <v>1044</v>
      </c>
      <c r="C187" s="17" t="s">
        <v>86</v>
      </c>
      <c r="D187" s="153">
        <v>2920</v>
      </c>
      <c r="E187" s="76">
        <v>1000</v>
      </c>
      <c r="F187" s="76">
        <v>0</v>
      </c>
      <c r="G187" s="76">
        <v>250</v>
      </c>
      <c r="H187" s="60">
        <v>0</v>
      </c>
      <c r="I187" s="60">
        <f t="shared" si="14"/>
        <v>4170</v>
      </c>
      <c r="J187" s="21">
        <f t="shared" si="13"/>
        <v>117.6</v>
      </c>
      <c r="K187" s="21">
        <f>(D187+E187)*12%</f>
        <v>470.4</v>
      </c>
      <c r="L187" s="21">
        <v>0</v>
      </c>
      <c r="M187" s="21">
        <v>0</v>
      </c>
      <c r="N187" s="24">
        <f t="shared" si="17"/>
        <v>588</v>
      </c>
      <c r="O187" s="24">
        <f t="shared" si="16"/>
        <v>3582</v>
      </c>
      <c r="P187" s="24">
        <f>1890+1890</f>
        <v>3780</v>
      </c>
    </row>
    <row r="188" spans="1:16" ht="27" customHeight="1" x14ac:dyDescent="0.2">
      <c r="A188" s="52">
        <v>179</v>
      </c>
      <c r="B188" s="58" t="s">
        <v>132</v>
      </c>
      <c r="C188" s="58" t="s">
        <v>223</v>
      </c>
      <c r="D188" s="58">
        <v>2249</v>
      </c>
      <c r="E188" s="62">
        <v>1000</v>
      </c>
      <c r="F188" s="76">
        <v>0</v>
      </c>
      <c r="G188" s="60">
        <v>250</v>
      </c>
      <c r="H188" s="60">
        <v>0</v>
      </c>
      <c r="I188" s="60">
        <f t="shared" si="14"/>
        <v>3499</v>
      </c>
      <c r="J188" s="21">
        <f t="shared" si="13"/>
        <v>97.47</v>
      </c>
      <c r="K188" s="21">
        <f>(D188+E188)*11%</f>
        <v>357.39</v>
      </c>
      <c r="L188" s="21">
        <v>0</v>
      </c>
      <c r="M188" s="21">
        <v>0</v>
      </c>
      <c r="N188" s="24">
        <f t="shared" si="17"/>
        <v>454.86</v>
      </c>
      <c r="O188" s="24">
        <f t="shared" si="16"/>
        <v>3044.14</v>
      </c>
      <c r="P188" s="24">
        <v>0</v>
      </c>
    </row>
    <row r="189" spans="1:16" ht="27" customHeight="1" x14ac:dyDescent="0.2">
      <c r="A189" s="52">
        <v>180</v>
      </c>
      <c r="B189" s="58" t="s">
        <v>212</v>
      </c>
      <c r="C189" s="58" t="s">
        <v>255</v>
      </c>
      <c r="D189" s="58">
        <v>2425</v>
      </c>
      <c r="E189" s="58">
        <v>0</v>
      </c>
      <c r="F189" s="76">
        <v>0</v>
      </c>
      <c r="G189" s="60">
        <v>0</v>
      </c>
      <c r="H189" s="60">
        <v>0</v>
      </c>
      <c r="I189" s="60">
        <f t="shared" si="14"/>
        <v>2425</v>
      </c>
      <c r="J189" s="21">
        <f t="shared" si="13"/>
        <v>72.75</v>
      </c>
      <c r="K189" s="21">
        <f>D189*11%</f>
        <v>266.75</v>
      </c>
      <c r="L189" s="21">
        <v>0</v>
      </c>
      <c r="M189" s="21">
        <v>0</v>
      </c>
      <c r="N189" s="24">
        <f t="shared" si="17"/>
        <v>339.5</v>
      </c>
      <c r="O189" s="24">
        <f t="shared" si="16"/>
        <v>2085.5</v>
      </c>
      <c r="P189" s="24">
        <v>0</v>
      </c>
    </row>
    <row r="190" spans="1:16" ht="27" customHeight="1" x14ac:dyDescent="0.2">
      <c r="A190" s="52">
        <v>181</v>
      </c>
      <c r="B190" s="122" t="s">
        <v>1103</v>
      </c>
      <c r="C190" s="159" t="s">
        <v>1104</v>
      </c>
      <c r="D190" s="58">
        <v>1940</v>
      </c>
      <c r="E190" s="58">
        <v>0</v>
      </c>
      <c r="F190" s="76">
        <v>0</v>
      </c>
      <c r="G190" s="60">
        <v>0</v>
      </c>
      <c r="H190" s="60">
        <v>0</v>
      </c>
      <c r="I190" s="60">
        <f t="shared" si="14"/>
        <v>1940</v>
      </c>
      <c r="J190" s="21">
        <f t="shared" si="13"/>
        <v>58.2</v>
      </c>
      <c r="K190" s="21">
        <f>D190*10%</f>
        <v>194</v>
      </c>
      <c r="L190" s="21">
        <v>0</v>
      </c>
      <c r="M190" s="21">
        <v>0</v>
      </c>
      <c r="N190" s="24">
        <f t="shared" si="17"/>
        <v>252.2</v>
      </c>
      <c r="O190" s="24">
        <f t="shared" si="16"/>
        <v>1687.8</v>
      </c>
      <c r="P190" s="24">
        <v>0</v>
      </c>
    </row>
    <row r="191" spans="1:16" ht="27" customHeight="1" x14ac:dyDescent="0.2">
      <c r="A191" s="52">
        <v>182</v>
      </c>
      <c r="B191" s="89" t="s">
        <v>235</v>
      </c>
      <c r="C191" s="58" t="s">
        <v>224</v>
      </c>
      <c r="D191" s="76">
        <v>1831</v>
      </c>
      <c r="E191" s="76">
        <v>1000</v>
      </c>
      <c r="F191" s="76">
        <v>0</v>
      </c>
      <c r="G191" s="76">
        <v>250</v>
      </c>
      <c r="H191" s="60">
        <v>0</v>
      </c>
      <c r="I191" s="60">
        <f t="shared" si="14"/>
        <v>3081</v>
      </c>
      <c r="J191" s="21">
        <f t="shared" si="13"/>
        <v>84.93</v>
      </c>
      <c r="K191" s="21">
        <f>(D191+E191)*11%</f>
        <v>311.41000000000003</v>
      </c>
      <c r="L191" s="21">
        <v>0</v>
      </c>
      <c r="M191" s="21">
        <v>38.049999999999997</v>
      </c>
      <c r="N191" s="24">
        <f t="shared" si="17"/>
        <v>434.39</v>
      </c>
      <c r="O191" s="24">
        <f t="shared" si="16"/>
        <v>2646.61</v>
      </c>
      <c r="P191" s="24">
        <v>0</v>
      </c>
    </row>
    <row r="192" spans="1:16" ht="27" customHeight="1" x14ac:dyDescent="0.2">
      <c r="A192" s="52">
        <v>183</v>
      </c>
      <c r="B192" s="89" t="s">
        <v>755</v>
      </c>
      <c r="C192" s="58" t="s">
        <v>260</v>
      </c>
      <c r="D192" s="76">
        <v>3081</v>
      </c>
      <c r="E192" s="76">
        <v>1000</v>
      </c>
      <c r="F192" s="76">
        <v>0</v>
      </c>
      <c r="G192" s="76">
        <v>250</v>
      </c>
      <c r="H192" s="60">
        <v>0</v>
      </c>
      <c r="I192" s="60">
        <f t="shared" si="14"/>
        <v>4331</v>
      </c>
      <c r="J192" s="21">
        <f t="shared" si="13"/>
        <v>122.43</v>
      </c>
      <c r="K192" s="21">
        <f>(D192+E192)*12%</f>
        <v>489.72</v>
      </c>
      <c r="L192" s="21">
        <v>0</v>
      </c>
      <c r="M192" s="21">
        <v>0</v>
      </c>
      <c r="N192" s="24">
        <f t="shared" si="17"/>
        <v>612.15</v>
      </c>
      <c r="O192" s="24">
        <f t="shared" si="16"/>
        <v>3718.85</v>
      </c>
      <c r="P192" s="24">
        <v>0</v>
      </c>
    </row>
    <row r="193" spans="1:16" ht="27" customHeight="1" x14ac:dyDescent="0.2">
      <c r="A193" s="52">
        <v>184</v>
      </c>
      <c r="B193" s="104" t="s">
        <v>906</v>
      </c>
      <c r="C193" s="58" t="s">
        <v>87</v>
      </c>
      <c r="D193" s="105">
        <v>1902</v>
      </c>
      <c r="E193" s="76">
        <v>1000</v>
      </c>
      <c r="F193" s="76">
        <v>0</v>
      </c>
      <c r="G193" s="76">
        <v>250</v>
      </c>
      <c r="H193" s="60">
        <v>0</v>
      </c>
      <c r="I193" s="60">
        <f t="shared" si="14"/>
        <v>3152</v>
      </c>
      <c r="J193" s="21">
        <f t="shared" si="13"/>
        <v>87.06</v>
      </c>
      <c r="K193" s="21">
        <f>(D193+E193)*11%</f>
        <v>319.22000000000003</v>
      </c>
      <c r="L193" s="21">
        <v>0</v>
      </c>
      <c r="M193" s="21">
        <v>0</v>
      </c>
      <c r="N193" s="24">
        <f t="shared" si="17"/>
        <v>406.28</v>
      </c>
      <c r="O193" s="24">
        <f t="shared" si="16"/>
        <v>2745.72</v>
      </c>
      <c r="P193" s="24">
        <v>0</v>
      </c>
    </row>
    <row r="194" spans="1:16" ht="27" customHeight="1" x14ac:dyDescent="0.2">
      <c r="A194" s="52">
        <v>185</v>
      </c>
      <c r="B194" s="87" t="s">
        <v>907</v>
      </c>
      <c r="C194" s="58" t="s">
        <v>255</v>
      </c>
      <c r="D194" s="21">
        <v>2425</v>
      </c>
      <c r="E194" s="76">
        <v>0</v>
      </c>
      <c r="F194" s="76">
        <v>0</v>
      </c>
      <c r="G194" s="76">
        <v>0</v>
      </c>
      <c r="H194" s="60">
        <v>0</v>
      </c>
      <c r="I194" s="60">
        <f t="shared" si="14"/>
        <v>2425</v>
      </c>
      <c r="J194" s="21">
        <f t="shared" si="13"/>
        <v>72.75</v>
      </c>
      <c r="K194" s="21">
        <f>(D194+E194)*11%</f>
        <v>266.75</v>
      </c>
      <c r="L194" s="21">
        <v>0</v>
      </c>
      <c r="M194" s="21">
        <v>0</v>
      </c>
      <c r="N194" s="24">
        <f t="shared" si="17"/>
        <v>339.5</v>
      </c>
      <c r="O194" s="24">
        <f t="shared" si="16"/>
        <v>2085.5</v>
      </c>
      <c r="P194" s="24">
        <v>0</v>
      </c>
    </row>
    <row r="195" spans="1:16" ht="27" customHeight="1" x14ac:dyDescent="0.2">
      <c r="A195" s="52">
        <v>186</v>
      </c>
      <c r="B195" s="107" t="s">
        <v>269</v>
      </c>
      <c r="C195" s="58" t="s">
        <v>255</v>
      </c>
      <c r="D195" s="86">
        <v>2425</v>
      </c>
      <c r="E195" s="58">
        <v>0</v>
      </c>
      <c r="F195" s="76">
        <v>0</v>
      </c>
      <c r="G195" s="60">
        <v>0</v>
      </c>
      <c r="H195" s="60">
        <v>0</v>
      </c>
      <c r="I195" s="60">
        <f t="shared" si="14"/>
        <v>2425</v>
      </c>
      <c r="J195" s="21">
        <f t="shared" si="13"/>
        <v>72.75</v>
      </c>
      <c r="K195" s="21">
        <f>D195*11%</f>
        <v>266.75</v>
      </c>
      <c r="L195" s="21">
        <v>0</v>
      </c>
      <c r="M195" s="21">
        <v>0</v>
      </c>
      <c r="N195" s="24">
        <f t="shared" si="17"/>
        <v>339.5</v>
      </c>
      <c r="O195" s="24">
        <f t="shared" si="16"/>
        <v>2085.5</v>
      </c>
      <c r="P195" s="24">
        <v>0</v>
      </c>
    </row>
    <row r="196" spans="1:16" ht="27" customHeight="1" x14ac:dyDescent="0.2">
      <c r="A196" s="52">
        <v>187</v>
      </c>
      <c r="B196" s="58" t="s">
        <v>236</v>
      </c>
      <c r="C196" s="58" t="s">
        <v>257</v>
      </c>
      <c r="D196" s="86">
        <v>1940</v>
      </c>
      <c r="E196" s="58">
        <v>0</v>
      </c>
      <c r="F196" s="76">
        <v>0</v>
      </c>
      <c r="G196" s="60">
        <v>0</v>
      </c>
      <c r="H196" s="60">
        <v>0</v>
      </c>
      <c r="I196" s="60">
        <f t="shared" si="14"/>
        <v>1940</v>
      </c>
      <c r="J196" s="21">
        <f t="shared" si="13"/>
        <v>58.2</v>
      </c>
      <c r="K196" s="21">
        <f>D196*10%</f>
        <v>194</v>
      </c>
      <c r="L196" s="21">
        <v>0</v>
      </c>
      <c r="M196" s="21">
        <v>0</v>
      </c>
      <c r="N196" s="24">
        <f t="shared" si="17"/>
        <v>252.2</v>
      </c>
      <c r="O196" s="24">
        <f t="shared" si="16"/>
        <v>1687.8</v>
      </c>
      <c r="P196" s="24">
        <v>0</v>
      </c>
    </row>
    <row r="197" spans="1:16" ht="27" customHeight="1" x14ac:dyDescent="0.2">
      <c r="A197" s="52">
        <v>188</v>
      </c>
      <c r="B197" s="62" t="s">
        <v>270</v>
      </c>
      <c r="C197" s="58" t="s">
        <v>260</v>
      </c>
      <c r="D197" s="58">
        <v>3081</v>
      </c>
      <c r="E197" s="62">
        <v>1000</v>
      </c>
      <c r="F197" s="76">
        <v>0</v>
      </c>
      <c r="G197" s="60">
        <v>250</v>
      </c>
      <c r="H197" s="60">
        <v>0</v>
      </c>
      <c r="I197" s="60">
        <f t="shared" si="14"/>
        <v>4331</v>
      </c>
      <c r="J197" s="21">
        <f t="shared" si="13"/>
        <v>122.43</v>
      </c>
      <c r="K197" s="21">
        <f>(D197+E197)*12%</f>
        <v>489.72</v>
      </c>
      <c r="L197" s="21">
        <v>0</v>
      </c>
      <c r="M197" s="21">
        <v>0</v>
      </c>
      <c r="N197" s="24">
        <f t="shared" si="17"/>
        <v>612.15</v>
      </c>
      <c r="O197" s="24">
        <f t="shared" si="16"/>
        <v>3718.85</v>
      </c>
      <c r="P197" s="24">
        <v>0</v>
      </c>
    </row>
    <row r="198" spans="1:16" ht="27" customHeight="1" x14ac:dyDescent="0.2">
      <c r="A198" s="52">
        <v>189</v>
      </c>
      <c r="B198" s="62" t="s">
        <v>237</v>
      </c>
      <c r="C198" s="58" t="s">
        <v>260</v>
      </c>
      <c r="D198" s="94">
        <v>3081</v>
      </c>
      <c r="E198" s="63">
        <v>1000</v>
      </c>
      <c r="F198" s="76">
        <v>0</v>
      </c>
      <c r="G198" s="76">
        <v>250</v>
      </c>
      <c r="H198" s="60">
        <v>0</v>
      </c>
      <c r="I198" s="60">
        <f t="shared" si="14"/>
        <v>4331</v>
      </c>
      <c r="J198" s="21">
        <f t="shared" si="13"/>
        <v>122.43</v>
      </c>
      <c r="K198" s="21">
        <f>(D198+E198)*12%</f>
        <v>489.72</v>
      </c>
      <c r="L198" s="21">
        <v>0</v>
      </c>
      <c r="M198" s="21">
        <v>0</v>
      </c>
      <c r="N198" s="24">
        <f t="shared" si="17"/>
        <v>612.15</v>
      </c>
      <c r="O198" s="24">
        <f t="shared" si="16"/>
        <v>3718.85</v>
      </c>
      <c r="P198" s="24">
        <v>0</v>
      </c>
    </row>
    <row r="199" spans="1:16" ht="27" customHeight="1" x14ac:dyDescent="0.2">
      <c r="A199" s="52">
        <v>190</v>
      </c>
      <c r="B199" s="58" t="s">
        <v>329</v>
      </c>
      <c r="C199" s="58" t="s">
        <v>255</v>
      </c>
      <c r="D199" s="86">
        <v>2425</v>
      </c>
      <c r="E199" s="58">
        <v>0</v>
      </c>
      <c r="F199" s="76">
        <v>0</v>
      </c>
      <c r="G199" s="60">
        <v>0</v>
      </c>
      <c r="H199" s="60">
        <v>0</v>
      </c>
      <c r="I199" s="60">
        <f t="shared" si="14"/>
        <v>2425</v>
      </c>
      <c r="J199" s="21">
        <f t="shared" si="13"/>
        <v>72.75</v>
      </c>
      <c r="K199" s="21">
        <f>D199*11%</f>
        <v>266.75</v>
      </c>
      <c r="L199" s="21">
        <v>0</v>
      </c>
      <c r="M199" s="21">
        <v>0</v>
      </c>
      <c r="N199" s="24">
        <f t="shared" si="17"/>
        <v>339.5</v>
      </c>
      <c r="O199" s="24">
        <f t="shared" si="16"/>
        <v>2085.5</v>
      </c>
      <c r="P199" s="24">
        <v>0</v>
      </c>
    </row>
    <row r="200" spans="1:16" ht="27" customHeight="1" x14ac:dyDescent="0.2">
      <c r="A200" s="52">
        <v>191</v>
      </c>
      <c r="B200" s="87" t="s">
        <v>887</v>
      </c>
      <c r="C200" s="64" t="s">
        <v>90</v>
      </c>
      <c r="D200" s="113">
        <v>1902</v>
      </c>
      <c r="E200" s="58">
        <v>1000</v>
      </c>
      <c r="F200" s="76">
        <v>0</v>
      </c>
      <c r="G200" s="60">
        <v>250</v>
      </c>
      <c r="H200" s="60">
        <v>0</v>
      </c>
      <c r="I200" s="60">
        <f t="shared" si="14"/>
        <v>3152</v>
      </c>
      <c r="J200" s="21">
        <f t="shared" si="13"/>
        <v>87.06</v>
      </c>
      <c r="K200" s="21">
        <f>(D200+E200)*11%</f>
        <v>319.22000000000003</v>
      </c>
      <c r="L200" s="21">
        <v>0</v>
      </c>
      <c r="M200" s="21">
        <v>0</v>
      </c>
      <c r="N200" s="24">
        <f t="shared" si="17"/>
        <v>406.28</v>
      </c>
      <c r="O200" s="24">
        <f t="shared" si="16"/>
        <v>2745.72</v>
      </c>
      <c r="P200" s="24">
        <v>0</v>
      </c>
    </row>
    <row r="201" spans="1:16" ht="27" customHeight="1" x14ac:dyDescent="0.2">
      <c r="A201" s="52">
        <v>192</v>
      </c>
      <c r="B201" s="58" t="s">
        <v>249</v>
      </c>
      <c r="C201" s="58" t="s">
        <v>380</v>
      </c>
      <c r="D201" s="91">
        <v>3241</v>
      </c>
      <c r="E201" s="58">
        <v>1000</v>
      </c>
      <c r="F201" s="76">
        <v>0</v>
      </c>
      <c r="G201" s="60">
        <v>250</v>
      </c>
      <c r="H201" s="60">
        <v>0</v>
      </c>
      <c r="I201" s="60">
        <f t="shared" si="14"/>
        <v>4491</v>
      </c>
      <c r="J201" s="21">
        <f t="shared" si="13"/>
        <v>127.23</v>
      </c>
      <c r="K201" s="21">
        <f>(D201+E201)*12%</f>
        <v>508.92</v>
      </c>
      <c r="L201" s="21">
        <v>0</v>
      </c>
      <c r="M201" s="21">
        <v>0</v>
      </c>
      <c r="N201" s="24">
        <f t="shared" si="17"/>
        <v>636.15</v>
      </c>
      <c r="O201" s="24">
        <f t="shared" si="16"/>
        <v>3854.85</v>
      </c>
      <c r="P201" s="24">
        <v>0</v>
      </c>
    </row>
    <row r="202" spans="1:16" ht="27" customHeight="1" x14ac:dyDescent="0.2">
      <c r="A202" s="52">
        <v>193</v>
      </c>
      <c r="B202" s="62" t="s">
        <v>251</v>
      </c>
      <c r="C202" s="58" t="s">
        <v>87</v>
      </c>
      <c r="D202" s="76">
        <v>1902</v>
      </c>
      <c r="E202" s="76">
        <v>1000</v>
      </c>
      <c r="F202" s="76">
        <v>0</v>
      </c>
      <c r="G202" s="76">
        <v>250</v>
      </c>
      <c r="H202" s="60">
        <v>0</v>
      </c>
      <c r="I202" s="60">
        <f t="shared" si="14"/>
        <v>3152</v>
      </c>
      <c r="J202" s="21">
        <f t="shared" ref="J202:J261" si="18">(D202+E202+F202)*3%</f>
        <v>87.06</v>
      </c>
      <c r="K202" s="21">
        <f>(D202+E202)*11%</f>
        <v>319.22000000000003</v>
      </c>
      <c r="L202" s="21">
        <v>0</v>
      </c>
      <c r="M202" s="21">
        <v>0</v>
      </c>
      <c r="N202" s="24">
        <f t="shared" si="17"/>
        <v>406.28</v>
      </c>
      <c r="O202" s="24">
        <f t="shared" si="16"/>
        <v>2745.72</v>
      </c>
      <c r="P202" s="24">
        <v>0</v>
      </c>
    </row>
    <row r="203" spans="1:16" ht="25.5" x14ac:dyDescent="0.2">
      <c r="A203" s="52">
        <v>194</v>
      </c>
      <c r="B203" s="58" t="s">
        <v>238</v>
      </c>
      <c r="C203" s="58" t="s">
        <v>255</v>
      </c>
      <c r="D203" s="58">
        <v>2425</v>
      </c>
      <c r="E203" s="58">
        <v>0</v>
      </c>
      <c r="F203" s="76">
        <v>0</v>
      </c>
      <c r="G203" s="60">
        <v>0</v>
      </c>
      <c r="H203" s="60">
        <v>0</v>
      </c>
      <c r="I203" s="60">
        <f t="shared" ref="I203:I266" si="19">(D203+E203+F203+G203+H203)</f>
        <v>2425</v>
      </c>
      <c r="J203" s="21">
        <f t="shared" si="18"/>
        <v>72.75</v>
      </c>
      <c r="K203" s="21">
        <f>D203*11%</f>
        <v>266.75</v>
      </c>
      <c r="L203" s="21">
        <v>0</v>
      </c>
      <c r="M203" s="21">
        <v>0</v>
      </c>
      <c r="N203" s="24">
        <f t="shared" si="17"/>
        <v>339.5</v>
      </c>
      <c r="O203" s="24">
        <f t="shared" si="16"/>
        <v>2085.5</v>
      </c>
      <c r="P203" s="24">
        <v>0</v>
      </c>
    </row>
    <row r="204" spans="1:16" ht="25.5" x14ac:dyDescent="0.2">
      <c r="A204" s="52">
        <v>195</v>
      </c>
      <c r="B204" s="122" t="s">
        <v>1105</v>
      </c>
      <c r="C204" s="157" t="s">
        <v>1106</v>
      </c>
      <c r="D204" s="160">
        <v>2234</v>
      </c>
      <c r="E204" s="58">
        <v>1000</v>
      </c>
      <c r="F204" s="76">
        <v>0</v>
      </c>
      <c r="G204" s="60">
        <v>250</v>
      </c>
      <c r="H204" s="60">
        <v>0</v>
      </c>
      <c r="I204" s="60">
        <f t="shared" si="19"/>
        <v>3484</v>
      </c>
      <c r="J204" s="21">
        <f t="shared" si="18"/>
        <v>97.02</v>
      </c>
      <c r="K204" s="21">
        <f>D204*12%</f>
        <v>268.08</v>
      </c>
      <c r="L204" s="21">
        <v>0</v>
      </c>
      <c r="M204" s="21">
        <v>0</v>
      </c>
      <c r="N204" s="24">
        <f t="shared" si="17"/>
        <v>365.1</v>
      </c>
      <c r="O204" s="24">
        <f t="shared" si="16"/>
        <v>3118.9</v>
      </c>
      <c r="P204" s="24">
        <v>0</v>
      </c>
    </row>
    <row r="205" spans="1:16" ht="25.5" x14ac:dyDescent="0.2">
      <c r="A205" s="52">
        <v>196</v>
      </c>
      <c r="B205" s="87" t="s">
        <v>917</v>
      </c>
      <c r="C205" s="58" t="s">
        <v>255</v>
      </c>
      <c r="D205" s="21">
        <v>2425</v>
      </c>
      <c r="E205" s="58">
        <v>0</v>
      </c>
      <c r="F205" s="76">
        <v>0</v>
      </c>
      <c r="G205" s="60">
        <v>0</v>
      </c>
      <c r="H205" s="60">
        <v>0</v>
      </c>
      <c r="I205" s="60">
        <f t="shared" si="19"/>
        <v>2425</v>
      </c>
      <c r="J205" s="21">
        <f t="shared" si="18"/>
        <v>72.75</v>
      </c>
      <c r="K205" s="21">
        <f>D205*11%</f>
        <v>266.75</v>
      </c>
      <c r="L205" s="21">
        <v>0</v>
      </c>
      <c r="M205" s="21">
        <v>0</v>
      </c>
      <c r="N205" s="24">
        <f t="shared" si="17"/>
        <v>339.5</v>
      </c>
      <c r="O205" s="24">
        <f t="shared" si="16"/>
        <v>2085.5</v>
      </c>
      <c r="P205" s="24">
        <v>0</v>
      </c>
    </row>
    <row r="206" spans="1:16" ht="25.5" x14ac:dyDescent="0.2">
      <c r="A206" s="52">
        <v>197</v>
      </c>
      <c r="B206" s="58" t="s">
        <v>317</v>
      </c>
      <c r="C206" s="112" t="s">
        <v>271</v>
      </c>
      <c r="D206" s="97">
        <v>1649</v>
      </c>
      <c r="E206" s="58">
        <v>0</v>
      </c>
      <c r="F206" s="76">
        <v>0</v>
      </c>
      <c r="G206" s="60">
        <v>0</v>
      </c>
      <c r="H206" s="60">
        <v>0</v>
      </c>
      <c r="I206" s="60">
        <f t="shared" si="19"/>
        <v>1649</v>
      </c>
      <c r="J206" s="21">
        <f t="shared" si="18"/>
        <v>49.47</v>
      </c>
      <c r="K206" s="21">
        <f>D206*10%</f>
        <v>164.9</v>
      </c>
      <c r="L206" s="21">
        <v>0</v>
      </c>
      <c r="M206" s="21">
        <v>22.16</v>
      </c>
      <c r="N206" s="24">
        <f t="shared" si="17"/>
        <v>236.53</v>
      </c>
      <c r="O206" s="24">
        <f t="shared" si="16"/>
        <v>1412.47</v>
      </c>
      <c r="P206" s="24">
        <v>0</v>
      </c>
    </row>
    <row r="207" spans="1:16" ht="25.5" x14ac:dyDescent="0.2">
      <c r="A207" s="52">
        <v>198</v>
      </c>
      <c r="B207" s="87" t="s">
        <v>934</v>
      </c>
      <c r="C207" s="58" t="s">
        <v>255</v>
      </c>
      <c r="D207" s="97">
        <v>2425</v>
      </c>
      <c r="E207" s="58">
        <v>0</v>
      </c>
      <c r="F207" s="76">
        <v>0</v>
      </c>
      <c r="G207" s="60">
        <v>0</v>
      </c>
      <c r="H207" s="60">
        <v>0</v>
      </c>
      <c r="I207" s="60">
        <f t="shared" si="19"/>
        <v>2425</v>
      </c>
      <c r="J207" s="21">
        <f t="shared" si="18"/>
        <v>72.75</v>
      </c>
      <c r="K207" s="21">
        <f>D207*11%</f>
        <v>266.75</v>
      </c>
      <c r="L207" s="21">
        <v>0</v>
      </c>
      <c r="M207" s="21">
        <v>0</v>
      </c>
      <c r="N207" s="24">
        <f t="shared" si="17"/>
        <v>339.5</v>
      </c>
      <c r="O207" s="24">
        <f t="shared" si="16"/>
        <v>2085.5</v>
      </c>
      <c r="P207" s="24">
        <v>0</v>
      </c>
    </row>
    <row r="208" spans="1:16" ht="25.5" x14ac:dyDescent="0.2">
      <c r="A208" s="52">
        <v>199</v>
      </c>
      <c r="B208" s="58" t="s">
        <v>754</v>
      </c>
      <c r="C208" s="58" t="s">
        <v>946</v>
      </c>
      <c r="D208" s="97">
        <v>5787</v>
      </c>
      <c r="E208" s="58">
        <v>1800</v>
      </c>
      <c r="F208" s="76">
        <v>0</v>
      </c>
      <c r="G208" s="60">
        <v>250</v>
      </c>
      <c r="H208" s="60">
        <v>0</v>
      </c>
      <c r="I208" s="60">
        <f t="shared" si="19"/>
        <v>7837</v>
      </c>
      <c r="J208" s="21">
        <f t="shared" si="18"/>
        <v>227.61</v>
      </c>
      <c r="K208" s="21">
        <f>(D208+E208)*13%</f>
        <v>986.31</v>
      </c>
      <c r="L208" s="21">
        <v>0</v>
      </c>
      <c r="M208" s="21">
        <v>101.97</v>
      </c>
      <c r="N208" s="24">
        <f t="shared" si="17"/>
        <v>1315.89</v>
      </c>
      <c r="O208" s="24">
        <f t="shared" si="16"/>
        <v>6521.11</v>
      </c>
      <c r="P208" s="24">
        <v>0</v>
      </c>
    </row>
    <row r="209" spans="1:16" ht="25.5" x14ac:dyDescent="0.2">
      <c r="A209" s="52">
        <v>200</v>
      </c>
      <c r="B209" s="58" t="s">
        <v>1066</v>
      </c>
      <c r="C209" s="151" t="s">
        <v>88</v>
      </c>
      <c r="D209" s="97">
        <v>2920</v>
      </c>
      <c r="E209" s="58">
        <v>1000</v>
      </c>
      <c r="F209" s="76">
        <v>0</v>
      </c>
      <c r="G209" s="60">
        <v>250</v>
      </c>
      <c r="H209" s="60">
        <v>0</v>
      </c>
      <c r="I209" s="60">
        <f t="shared" si="19"/>
        <v>4170</v>
      </c>
      <c r="J209" s="21">
        <f t="shared" si="18"/>
        <v>117.6</v>
      </c>
      <c r="K209" s="21">
        <f>(D209+E209)*12%</f>
        <v>470.4</v>
      </c>
      <c r="L209" s="21">
        <v>0</v>
      </c>
      <c r="M209" s="21">
        <v>0</v>
      </c>
      <c r="N209" s="24">
        <f t="shared" si="17"/>
        <v>588</v>
      </c>
      <c r="O209" s="24">
        <f t="shared" si="16"/>
        <v>3582</v>
      </c>
      <c r="P209" s="24">
        <v>0</v>
      </c>
    </row>
    <row r="210" spans="1:16" ht="25.5" x14ac:dyDescent="0.2">
      <c r="A210" s="52">
        <v>201</v>
      </c>
      <c r="B210" s="21" t="s">
        <v>272</v>
      </c>
      <c r="C210" s="64" t="s">
        <v>86</v>
      </c>
      <c r="D210" s="21">
        <v>2920</v>
      </c>
      <c r="E210" s="21">
        <v>1000</v>
      </c>
      <c r="F210" s="76">
        <v>0</v>
      </c>
      <c r="G210" s="60">
        <v>250</v>
      </c>
      <c r="H210" s="60">
        <v>0</v>
      </c>
      <c r="I210" s="60">
        <f t="shared" si="19"/>
        <v>4170</v>
      </c>
      <c r="J210" s="21">
        <f t="shared" si="18"/>
        <v>117.6</v>
      </c>
      <c r="K210" s="21">
        <f>(D210+E210)*11%</f>
        <v>431.2</v>
      </c>
      <c r="L210" s="21">
        <v>0</v>
      </c>
      <c r="M210" s="21">
        <v>0</v>
      </c>
      <c r="N210" s="24">
        <f t="shared" si="17"/>
        <v>548.79999999999995</v>
      </c>
      <c r="O210" s="24">
        <f t="shared" si="16"/>
        <v>3621.2</v>
      </c>
      <c r="P210" s="24">
        <f>1890</f>
        <v>1890</v>
      </c>
    </row>
    <row r="211" spans="1:16" ht="25.5" x14ac:dyDescent="0.2">
      <c r="A211" s="52">
        <v>202</v>
      </c>
      <c r="B211" s="62" t="s">
        <v>41</v>
      </c>
      <c r="C211" s="58" t="s">
        <v>377</v>
      </c>
      <c r="D211" s="21">
        <v>2375</v>
      </c>
      <c r="E211" s="21">
        <v>1000</v>
      </c>
      <c r="F211" s="76">
        <v>0</v>
      </c>
      <c r="G211" s="60">
        <v>250</v>
      </c>
      <c r="H211" s="60">
        <v>0</v>
      </c>
      <c r="I211" s="60">
        <f t="shared" si="19"/>
        <v>3625</v>
      </c>
      <c r="J211" s="21">
        <f t="shared" si="18"/>
        <v>101.25</v>
      </c>
      <c r="K211" s="21">
        <f>(D211+E211)*11%</f>
        <v>371.25</v>
      </c>
      <c r="L211" s="21">
        <v>0</v>
      </c>
      <c r="M211" s="21">
        <v>0</v>
      </c>
      <c r="N211" s="24">
        <f t="shared" si="17"/>
        <v>472.5</v>
      </c>
      <c r="O211" s="24">
        <f t="shared" si="16"/>
        <v>3152.5</v>
      </c>
      <c r="P211" s="24">
        <f>1619</f>
        <v>1619</v>
      </c>
    </row>
    <row r="212" spans="1:16" ht="25.5" x14ac:dyDescent="0.2">
      <c r="A212" s="52">
        <v>203</v>
      </c>
      <c r="B212" s="87" t="s">
        <v>918</v>
      </c>
      <c r="C212" s="58" t="s">
        <v>255</v>
      </c>
      <c r="D212" s="21">
        <v>2425</v>
      </c>
      <c r="E212" s="21">
        <v>0</v>
      </c>
      <c r="F212" s="76">
        <v>0</v>
      </c>
      <c r="G212" s="60">
        <v>0</v>
      </c>
      <c r="H212" s="60">
        <v>0</v>
      </c>
      <c r="I212" s="60">
        <f t="shared" si="19"/>
        <v>2425</v>
      </c>
      <c r="J212" s="21">
        <f t="shared" si="18"/>
        <v>72.75</v>
      </c>
      <c r="K212" s="21">
        <f>(D212+E212)*11%</f>
        <v>266.75</v>
      </c>
      <c r="L212" s="21">
        <v>0</v>
      </c>
      <c r="M212" s="21">
        <v>0</v>
      </c>
      <c r="N212" s="24">
        <f t="shared" si="17"/>
        <v>339.5</v>
      </c>
      <c r="O212" s="24">
        <f t="shared" si="16"/>
        <v>2085.5</v>
      </c>
      <c r="P212" s="24">
        <v>0</v>
      </c>
    </row>
    <row r="213" spans="1:16" x14ac:dyDescent="0.2">
      <c r="A213" s="52">
        <v>204</v>
      </c>
      <c r="B213" s="58" t="s">
        <v>213</v>
      </c>
      <c r="C213" s="58" t="s">
        <v>89</v>
      </c>
      <c r="D213" s="58">
        <v>1668</v>
      </c>
      <c r="E213" s="58">
        <v>1000</v>
      </c>
      <c r="F213" s="76">
        <v>0</v>
      </c>
      <c r="G213" s="60">
        <v>250</v>
      </c>
      <c r="H213" s="60">
        <v>0</v>
      </c>
      <c r="I213" s="60">
        <f t="shared" si="19"/>
        <v>2918</v>
      </c>
      <c r="J213" s="21">
        <f t="shared" si="18"/>
        <v>80.040000000000006</v>
      </c>
      <c r="K213" s="21">
        <f>(D213+E213)*11%</f>
        <v>293.48</v>
      </c>
      <c r="L213" s="21">
        <v>0</v>
      </c>
      <c r="M213" s="21">
        <v>0</v>
      </c>
      <c r="N213" s="24">
        <f t="shared" si="17"/>
        <v>373.52</v>
      </c>
      <c r="O213" s="24">
        <f t="shared" si="16"/>
        <v>2544.48</v>
      </c>
      <c r="P213" s="24">
        <v>0</v>
      </c>
    </row>
    <row r="214" spans="1:16" ht="25.5" x14ac:dyDescent="0.2">
      <c r="A214" s="52">
        <v>205</v>
      </c>
      <c r="B214" s="58" t="s">
        <v>52</v>
      </c>
      <c r="C214" s="58" t="s">
        <v>364</v>
      </c>
      <c r="D214" s="76">
        <v>3404</v>
      </c>
      <c r="E214" s="76">
        <v>1000</v>
      </c>
      <c r="F214" s="76">
        <v>0</v>
      </c>
      <c r="G214" s="76">
        <v>250</v>
      </c>
      <c r="H214" s="60">
        <v>0</v>
      </c>
      <c r="I214" s="60">
        <f t="shared" si="19"/>
        <v>4654</v>
      </c>
      <c r="J214" s="21">
        <f t="shared" si="18"/>
        <v>132.12</v>
      </c>
      <c r="K214" s="76">
        <f>(D214+E214)*12%</f>
        <v>528.48</v>
      </c>
      <c r="L214" s="21">
        <v>0</v>
      </c>
      <c r="M214" s="76">
        <v>59.19</v>
      </c>
      <c r="N214" s="24">
        <f t="shared" si="17"/>
        <v>719.79</v>
      </c>
      <c r="O214" s="24">
        <f t="shared" si="16"/>
        <v>3934.21</v>
      </c>
      <c r="P214" s="24">
        <f>1050+1537</f>
        <v>2587</v>
      </c>
    </row>
    <row r="215" spans="1:16" ht="25.5" x14ac:dyDescent="0.2">
      <c r="A215" s="52">
        <v>206</v>
      </c>
      <c r="B215" s="58" t="s">
        <v>239</v>
      </c>
      <c r="C215" s="58" t="s">
        <v>257</v>
      </c>
      <c r="D215" s="86">
        <v>1940</v>
      </c>
      <c r="E215" s="58">
        <v>0</v>
      </c>
      <c r="F215" s="76">
        <v>0</v>
      </c>
      <c r="G215" s="60">
        <v>0</v>
      </c>
      <c r="H215" s="60">
        <v>0</v>
      </c>
      <c r="I215" s="60">
        <f t="shared" si="19"/>
        <v>1940</v>
      </c>
      <c r="J215" s="21">
        <f t="shared" si="18"/>
        <v>58.2</v>
      </c>
      <c r="K215" s="21">
        <f>D215*10%</f>
        <v>194</v>
      </c>
      <c r="L215" s="21">
        <v>0</v>
      </c>
      <c r="M215" s="21">
        <v>0</v>
      </c>
      <c r="N215" s="24">
        <f t="shared" si="17"/>
        <v>252.2</v>
      </c>
      <c r="O215" s="24">
        <f t="shared" si="16"/>
        <v>1687.8</v>
      </c>
      <c r="P215" s="24">
        <v>0</v>
      </c>
    </row>
    <row r="216" spans="1:16" ht="25.5" x14ac:dyDescent="0.2">
      <c r="A216" s="52">
        <v>207</v>
      </c>
      <c r="B216" s="58" t="s">
        <v>1085</v>
      </c>
      <c r="C216" s="58" t="s">
        <v>260</v>
      </c>
      <c r="D216" s="86">
        <v>3081</v>
      </c>
      <c r="E216" s="58">
        <v>1000</v>
      </c>
      <c r="F216" s="76">
        <v>0</v>
      </c>
      <c r="G216" s="60">
        <v>250</v>
      </c>
      <c r="H216" s="60">
        <v>0</v>
      </c>
      <c r="I216" s="60">
        <f t="shared" si="19"/>
        <v>4331</v>
      </c>
      <c r="J216" s="21">
        <f t="shared" si="18"/>
        <v>122.43</v>
      </c>
      <c r="K216" s="21">
        <f>D215*12%</f>
        <v>232.8</v>
      </c>
      <c r="L216" s="21">
        <v>0</v>
      </c>
      <c r="M216" s="21">
        <v>0</v>
      </c>
      <c r="N216" s="24">
        <f t="shared" si="17"/>
        <v>355.23</v>
      </c>
      <c r="O216" s="24">
        <f t="shared" si="16"/>
        <v>3975.77</v>
      </c>
      <c r="P216" s="24">
        <f>1681</f>
        <v>1681</v>
      </c>
    </row>
    <row r="217" spans="1:16" ht="25.5" x14ac:dyDescent="0.2">
      <c r="A217" s="52">
        <v>208</v>
      </c>
      <c r="B217" s="87" t="s">
        <v>919</v>
      </c>
      <c r="C217" s="58" t="s">
        <v>255</v>
      </c>
      <c r="D217" s="21">
        <v>2425</v>
      </c>
      <c r="E217" s="76">
        <v>0</v>
      </c>
      <c r="F217" s="76">
        <v>0</v>
      </c>
      <c r="G217" s="76">
        <v>0</v>
      </c>
      <c r="H217" s="60">
        <v>0</v>
      </c>
      <c r="I217" s="60">
        <f t="shared" si="19"/>
        <v>2425</v>
      </c>
      <c r="J217" s="21">
        <f t="shared" si="18"/>
        <v>72.75</v>
      </c>
      <c r="K217" s="21">
        <f>(D217+E217)*11%</f>
        <v>266.75</v>
      </c>
      <c r="L217" s="21">
        <v>0</v>
      </c>
      <c r="M217" s="21">
        <v>0</v>
      </c>
      <c r="N217" s="24">
        <f t="shared" ref="N217:N248" si="20">J217+K217+L217+M217</f>
        <v>339.5</v>
      </c>
      <c r="O217" s="24">
        <f t="shared" si="16"/>
        <v>2085.5</v>
      </c>
      <c r="P217" s="24">
        <v>0</v>
      </c>
    </row>
    <row r="218" spans="1:16" ht="25.5" x14ac:dyDescent="0.2">
      <c r="A218" s="52">
        <v>209</v>
      </c>
      <c r="B218" s="68" t="s">
        <v>778</v>
      </c>
      <c r="C218" s="114" t="s">
        <v>273</v>
      </c>
      <c r="D218" s="21">
        <v>1358</v>
      </c>
      <c r="E218" s="58">
        <v>0</v>
      </c>
      <c r="F218" s="76">
        <v>0</v>
      </c>
      <c r="G218" s="60">
        <v>0</v>
      </c>
      <c r="H218" s="60">
        <v>0</v>
      </c>
      <c r="I218" s="60">
        <f t="shared" si="19"/>
        <v>1358</v>
      </c>
      <c r="J218" s="21">
        <f t="shared" si="18"/>
        <v>40.74</v>
      </c>
      <c r="K218" s="21">
        <f>(D218+E218)*10%</f>
        <v>135.80000000000001</v>
      </c>
      <c r="L218" s="21">
        <v>0</v>
      </c>
      <c r="M218" s="21">
        <v>0</v>
      </c>
      <c r="N218" s="24">
        <f t="shared" si="20"/>
        <v>176.54</v>
      </c>
      <c r="O218" s="24">
        <f t="shared" si="16"/>
        <v>1181.46</v>
      </c>
      <c r="P218" s="24">
        <v>0</v>
      </c>
    </row>
    <row r="219" spans="1:16" ht="25.5" x14ac:dyDescent="0.2">
      <c r="A219" s="52">
        <v>210</v>
      </c>
      <c r="B219" s="58" t="s">
        <v>153</v>
      </c>
      <c r="C219" s="58" t="s">
        <v>255</v>
      </c>
      <c r="D219" s="58">
        <v>2425</v>
      </c>
      <c r="E219" s="58">
        <v>0</v>
      </c>
      <c r="F219" s="76">
        <v>0</v>
      </c>
      <c r="G219" s="60">
        <v>0</v>
      </c>
      <c r="H219" s="60">
        <v>0</v>
      </c>
      <c r="I219" s="60">
        <f t="shared" si="19"/>
        <v>2425</v>
      </c>
      <c r="J219" s="21">
        <f t="shared" si="18"/>
        <v>72.75</v>
      </c>
      <c r="K219" s="21">
        <f>D219*11%</f>
        <v>266.75</v>
      </c>
      <c r="L219" s="21">
        <v>0</v>
      </c>
      <c r="M219" s="21">
        <v>0</v>
      </c>
      <c r="N219" s="24">
        <f t="shared" si="20"/>
        <v>339.5</v>
      </c>
      <c r="O219" s="24">
        <f t="shared" si="16"/>
        <v>2085.5</v>
      </c>
      <c r="P219" s="24">
        <v>0</v>
      </c>
    </row>
    <row r="220" spans="1:16" ht="25.5" x14ac:dyDescent="0.2">
      <c r="A220" s="52">
        <v>211</v>
      </c>
      <c r="B220" s="58" t="s">
        <v>240</v>
      </c>
      <c r="C220" s="58" t="s">
        <v>257</v>
      </c>
      <c r="D220" s="86">
        <v>1940</v>
      </c>
      <c r="E220" s="58">
        <v>0</v>
      </c>
      <c r="F220" s="60">
        <v>0</v>
      </c>
      <c r="G220" s="60">
        <v>0</v>
      </c>
      <c r="H220" s="60">
        <v>0</v>
      </c>
      <c r="I220" s="60">
        <f t="shared" si="19"/>
        <v>1940</v>
      </c>
      <c r="J220" s="21">
        <f t="shared" si="18"/>
        <v>58.2</v>
      </c>
      <c r="K220" s="21">
        <f>D220*10%</f>
        <v>194</v>
      </c>
      <c r="L220" s="21">
        <v>0</v>
      </c>
      <c r="M220" s="21">
        <v>0</v>
      </c>
      <c r="N220" s="24">
        <f t="shared" si="20"/>
        <v>252.2</v>
      </c>
      <c r="O220" s="24">
        <f t="shared" si="16"/>
        <v>1687.8</v>
      </c>
      <c r="P220" s="24">
        <v>0</v>
      </c>
    </row>
    <row r="221" spans="1:16" ht="25.5" x14ac:dyDescent="0.2">
      <c r="A221" s="52">
        <v>212</v>
      </c>
      <c r="B221" s="58" t="s">
        <v>54</v>
      </c>
      <c r="C221" s="58" t="s">
        <v>87</v>
      </c>
      <c r="D221" s="58">
        <v>1902</v>
      </c>
      <c r="E221" s="58">
        <v>1000</v>
      </c>
      <c r="F221" s="76">
        <v>0</v>
      </c>
      <c r="G221" s="60">
        <v>250</v>
      </c>
      <c r="H221" s="60">
        <v>0</v>
      </c>
      <c r="I221" s="60">
        <f t="shared" si="19"/>
        <v>3152</v>
      </c>
      <c r="J221" s="21">
        <f t="shared" si="18"/>
        <v>87.06</v>
      </c>
      <c r="K221" s="21">
        <f>(D221+E221)*11%</f>
        <v>319.22000000000003</v>
      </c>
      <c r="L221" s="21">
        <v>0</v>
      </c>
      <c r="M221" s="21">
        <v>0</v>
      </c>
      <c r="N221" s="24">
        <f t="shared" si="20"/>
        <v>406.28</v>
      </c>
      <c r="O221" s="24">
        <f t="shared" si="16"/>
        <v>2745.72</v>
      </c>
      <c r="P221" s="24">
        <v>0</v>
      </c>
    </row>
    <row r="222" spans="1:16" ht="25.5" x14ac:dyDescent="0.2">
      <c r="A222" s="52">
        <v>213</v>
      </c>
      <c r="B222" s="108" t="s">
        <v>241</v>
      </c>
      <c r="C222" s="92" t="s">
        <v>84</v>
      </c>
      <c r="D222" s="76">
        <v>2760</v>
      </c>
      <c r="E222" s="76">
        <v>1000</v>
      </c>
      <c r="F222" s="76">
        <v>0</v>
      </c>
      <c r="G222" s="76">
        <v>250</v>
      </c>
      <c r="H222" s="60">
        <v>0</v>
      </c>
      <c r="I222" s="60">
        <f t="shared" si="19"/>
        <v>4010</v>
      </c>
      <c r="J222" s="21">
        <f t="shared" si="18"/>
        <v>112.8</v>
      </c>
      <c r="K222" s="21">
        <f>(D222+E222)*11%</f>
        <v>413.6</v>
      </c>
      <c r="L222" s="21">
        <v>0</v>
      </c>
      <c r="M222" s="21">
        <v>0</v>
      </c>
      <c r="N222" s="24">
        <f t="shared" si="20"/>
        <v>526.4</v>
      </c>
      <c r="O222" s="24">
        <f t="shared" ref="O222:O287" si="21">I222-N222</f>
        <v>3483.6</v>
      </c>
      <c r="P222" s="24">
        <v>0</v>
      </c>
    </row>
    <row r="223" spans="1:16" ht="25.5" x14ac:dyDescent="0.2">
      <c r="A223" s="52">
        <v>214</v>
      </c>
      <c r="B223" s="58" t="s">
        <v>133</v>
      </c>
      <c r="C223" s="114" t="s">
        <v>257</v>
      </c>
      <c r="D223" s="58">
        <v>1940</v>
      </c>
      <c r="E223" s="58">
        <v>0</v>
      </c>
      <c r="F223" s="76">
        <v>0</v>
      </c>
      <c r="G223" s="60">
        <v>0</v>
      </c>
      <c r="H223" s="60">
        <v>0</v>
      </c>
      <c r="I223" s="60">
        <f t="shared" si="19"/>
        <v>1940</v>
      </c>
      <c r="J223" s="21">
        <f t="shared" si="18"/>
        <v>58.2</v>
      </c>
      <c r="K223" s="21">
        <f>D223*10%</f>
        <v>194</v>
      </c>
      <c r="L223" s="21">
        <v>0</v>
      </c>
      <c r="M223" s="21">
        <v>0</v>
      </c>
      <c r="N223" s="24">
        <f t="shared" si="20"/>
        <v>252.2</v>
      </c>
      <c r="O223" s="24">
        <f t="shared" si="21"/>
        <v>1687.8</v>
      </c>
      <c r="P223" s="24">
        <v>0</v>
      </c>
    </row>
    <row r="224" spans="1:16" ht="25.5" customHeight="1" x14ac:dyDescent="0.2">
      <c r="A224" s="52">
        <v>215</v>
      </c>
      <c r="B224" s="122" t="s">
        <v>1041</v>
      </c>
      <c r="C224" s="17" t="s">
        <v>1042</v>
      </c>
      <c r="D224" s="153">
        <v>2392</v>
      </c>
      <c r="E224" s="58">
        <v>1900</v>
      </c>
      <c r="F224" s="76">
        <v>0</v>
      </c>
      <c r="G224" s="60">
        <v>250</v>
      </c>
      <c r="H224" s="60">
        <v>0</v>
      </c>
      <c r="I224" s="60">
        <f t="shared" si="19"/>
        <v>4542</v>
      </c>
      <c r="J224" s="21">
        <f t="shared" si="18"/>
        <v>128.76</v>
      </c>
      <c r="K224" s="21">
        <f>D224*12%</f>
        <v>287.04000000000002</v>
      </c>
      <c r="L224" s="21">
        <v>0</v>
      </c>
      <c r="M224" s="21">
        <v>0</v>
      </c>
      <c r="N224" s="24">
        <f t="shared" si="20"/>
        <v>415.8</v>
      </c>
      <c r="O224" s="24">
        <f t="shared" si="21"/>
        <v>4126.2</v>
      </c>
      <c r="P224" s="24">
        <v>0</v>
      </c>
    </row>
    <row r="225" spans="1:16" ht="25.5" x14ac:dyDescent="0.2">
      <c r="A225" s="52">
        <v>216</v>
      </c>
      <c r="B225" s="68" t="s">
        <v>781</v>
      </c>
      <c r="C225" s="58" t="s">
        <v>867</v>
      </c>
      <c r="D225" s="21">
        <v>1746</v>
      </c>
      <c r="E225" s="58">
        <v>0</v>
      </c>
      <c r="F225" s="76">
        <v>0</v>
      </c>
      <c r="G225" s="60">
        <v>0</v>
      </c>
      <c r="H225" s="60">
        <v>0</v>
      </c>
      <c r="I225" s="60">
        <f t="shared" si="19"/>
        <v>1746</v>
      </c>
      <c r="J225" s="21">
        <f t="shared" si="18"/>
        <v>52.38</v>
      </c>
      <c r="K225" s="21">
        <f>(D225+E225)*10%</f>
        <v>174.6</v>
      </c>
      <c r="L225" s="21">
        <v>0</v>
      </c>
      <c r="M225" s="21">
        <v>0</v>
      </c>
      <c r="N225" s="24">
        <f t="shared" si="20"/>
        <v>226.98</v>
      </c>
      <c r="O225" s="24">
        <f t="shared" si="21"/>
        <v>1519.02</v>
      </c>
      <c r="P225" s="24">
        <v>0</v>
      </c>
    </row>
    <row r="226" spans="1:16" ht="25.5" x14ac:dyDescent="0.2">
      <c r="A226" s="52">
        <v>217</v>
      </c>
      <c r="B226" s="58" t="s">
        <v>147</v>
      </c>
      <c r="C226" s="58" t="s">
        <v>377</v>
      </c>
      <c r="D226" s="58">
        <v>2375</v>
      </c>
      <c r="E226" s="58">
        <v>1000</v>
      </c>
      <c r="F226" s="76">
        <v>0</v>
      </c>
      <c r="G226" s="60">
        <v>250</v>
      </c>
      <c r="H226" s="60">
        <v>0</v>
      </c>
      <c r="I226" s="60">
        <f t="shared" si="19"/>
        <v>3625</v>
      </c>
      <c r="J226" s="21">
        <f t="shared" si="18"/>
        <v>101.25</v>
      </c>
      <c r="K226" s="21">
        <f>(D226+E226)*11%</f>
        <v>371.25</v>
      </c>
      <c r="L226" s="21">
        <v>0</v>
      </c>
      <c r="M226" s="21">
        <v>0</v>
      </c>
      <c r="N226" s="24">
        <f t="shared" si="20"/>
        <v>472.5</v>
      </c>
      <c r="O226" s="24">
        <f t="shared" si="21"/>
        <v>3152.5</v>
      </c>
      <c r="P226" s="24">
        <v>0</v>
      </c>
    </row>
    <row r="227" spans="1:16" ht="25.5" x14ac:dyDescent="0.2">
      <c r="A227" s="52">
        <v>218</v>
      </c>
      <c r="B227" s="62" t="s">
        <v>242</v>
      </c>
      <c r="C227" s="62" t="s">
        <v>90</v>
      </c>
      <c r="D227" s="94">
        <v>1902</v>
      </c>
      <c r="E227" s="63">
        <v>1000</v>
      </c>
      <c r="F227" s="76">
        <v>0</v>
      </c>
      <c r="G227" s="60">
        <v>250</v>
      </c>
      <c r="H227" s="60">
        <v>0</v>
      </c>
      <c r="I227" s="60">
        <f t="shared" si="19"/>
        <v>3152</v>
      </c>
      <c r="J227" s="21">
        <f t="shared" si="18"/>
        <v>87.06</v>
      </c>
      <c r="K227" s="21">
        <f>(D227+E227+F227)*11%</f>
        <v>319.22000000000003</v>
      </c>
      <c r="L227" s="21">
        <v>0</v>
      </c>
      <c r="M227" s="21">
        <v>0</v>
      </c>
      <c r="N227" s="24">
        <f t="shared" si="20"/>
        <v>406.28</v>
      </c>
      <c r="O227" s="24">
        <f t="shared" si="21"/>
        <v>2745.72</v>
      </c>
      <c r="P227" s="24">
        <f>1638</f>
        <v>1638</v>
      </c>
    </row>
    <row r="228" spans="1:16" ht="25.5" x14ac:dyDescent="0.2">
      <c r="A228" s="52">
        <v>219</v>
      </c>
      <c r="B228" s="58" t="s">
        <v>82</v>
      </c>
      <c r="C228" s="58" t="s">
        <v>257</v>
      </c>
      <c r="D228" s="86">
        <v>1940</v>
      </c>
      <c r="E228" s="58">
        <v>0</v>
      </c>
      <c r="F228" s="76">
        <v>0</v>
      </c>
      <c r="G228" s="60">
        <v>0</v>
      </c>
      <c r="H228" s="60">
        <v>0</v>
      </c>
      <c r="I228" s="60">
        <f t="shared" si="19"/>
        <v>1940</v>
      </c>
      <c r="J228" s="21">
        <f t="shared" si="18"/>
        <v>58.2</v>
      </c>
      <c r="K228" s="21">
        <f>D228*10%</f>
        <v>194</v>
      </c>
      <c r="L228" s="21">
        <v>0</v>
      </c>
      <c r="M228" s="21">
        <v>0</v>
      </c>
      <c r="N228" s="24">
        <f t="shared" si="20"/>
        <v>252.2</v>
      </c>
      <c r="O228" s="24">
        <f t="shared" si="21"/>
        <v>1687.8</v>
      </c>
      <c r="P228" s="24">
        <f>742</f>
        <v>742</v>
      </c>
    </row>
    <row r="229" spans="1:16" ht="25.5" x14ac:dyDescent="0.2">
      <c r="A229" s="52">
        <v>220</v>
      </c>
      <c r="B229" s="58" t="s">
        <v>39</v>
      </c>
      <c r="C229" s="92" t="s">
        <v>384</v>
      </c>
      <c r="D229" s="76">
        <v>2076</v>
      </c>
      <c r="E229" s="76">
        <v>1000</v>
      </c>
      <c r="F229" s="76">
        <v>0</v>
      </c>
      <c r="G229" s="76">
        <v>250</v>
      </c>
      <c r="H229" s="60">
        <v>0</v>
      </c>
      <c r="I229" s="60">
        <f t="shared" si="19"/>
        <v>3326</v>
      </c>
      <c r="J229" s="21">
        <f t="shared" si="18"/>
        <v>92.28</v>
      </c>
      <c r="K229" s="21">
        <f>(D229+E229)*11%</f>
        <v>338.36</v>
      </c>
      <c r="L229" s="21">
        <v>0</v>
      </c>
      <c r="M229" s="21">
        <v>0</v>
      </c>
      <c r="N229" s="24">
        <f t="shared" si="20"/>
        <v>430.64</v>
      </c>
      <c r="O229" s="24">
        <f t="shared" si="21"/>
        <v>2895.36</v>
      </c>
      <c r="P229" s="24">
        <f>1460.9</f>
        <v>1460.9</v>
      </c>
    </row>
    <row r="230" spans="1:16" ht="25.5" x14ac:dyDescent="0.2">
      <c r="A230" s="52">
        <v>221</v>
      </c>
      <c r="B230" s="58" t="s">
        <v>318</v>
      </c>
      <c r="C230" s="58" t="s">
        <v>257</v>
      </c>
      <c r="D230" s="86">
        <v>1940</v>
      </c>
      <c r="E230" s="58">
        <v>0</v>
      </c>
      <c r="F230" s="76">
        <v>0</v>
      </c>
      <c r="G230" s="60">
        <v>0</v>
      </c>
      <c r="H230" s="60">
        <v>0</v>
      </c>
      <c r="I230" s="60">
        <f t="shared" si="19"/>
        <v>1940</v>
      </c>
      <c r="J230" s="21">
        <f t="shared" si="18"/>
        <v>58.2</v>
      </c>
      <c r="K230" s="21">
        <f>D230*10%</f>
        <v>194</v>
      </c>
      <c r="L230" s="21">
        <v>0</v>
      </c>
      <c r="M230" s="21">
        <v>0</v>
      </c>
      <c r="N230" s="24">
        <f t="shared" si="20"/>
        <v>252.2</v>
      </c>
      <c r="O230" s="24">
        <f t="shared" si="21"/>
        <v>1687.8</v>
      </c>
      <c r="P230" s="24">
        <v>0</v>
      </c>
    </row>
    <row r="231" spans="1:16" ht="25.5" x14ac:dyDescent="0.2">
      <c r="A231" s="52">
        <v>222</v>
      </c>
      <c r="B231" s="58" t="s">
        <v>718</v>
      </c>
      <c r="C231" s="64" t="s">
        <v>86</v>
      </c>
      <c r="D231" s="86">
        <v>2920</v>
      </c>
      <c r="E231" s="58">
        <v>1000</v>
      </c>
      <c r="F231" s="76">
        <v>0</v>
      </c>
      <c r="G231" s="60">
        <v>250</v>
      </c>
      <c r="H231" s="60">
        <v>0</v>
      </c>
      <c r="I231" s="60">
        <f t="shared" si="19"/>
        <v>4170</v>
      </c>
      <c r="J231" s="21">
        <f t="shared" si="18"/>
        <v>117.6</v>
      </c>
      <c r="K231" s="21">
        <f>(D231+E231)*11%</f>
        <v>431.2</v>
      </c>
      <c r="L231" s="21">
        <v>0</v>
      </c>
      <c r="M231" s="21">
        <v>52.68</v>
      </c>
      <c r="N231" s="24">
        <f t="shared" si="20"/>
        <v>601.48</v>
      </c>
      <c r="O231" s="24">
        <f t="shared" si="21"/>
        <v>3568.52</v>
      </c>
      <c r="P231" s="24">
        <v>0</v>
      </c>
    </row>
    <row r="232" spans="1:16" ht="25.5" x14ac:dyDescent="0.2">
      <c r="A232" s="52">
        <v>223</v>
      </c>
      <c r="B232" s="21" t="s">
        <v>365</v>
      </c>
      <c r="C232" s="58" t="s">
        <v>260</v>
      </c>
      <c r="D232" s="76">
        <v>3081</v>
      </c>
      <c r="E232" s="76">
        <v>1000</v>
      </c>
      <c r="F232" s="76">
        <v>0</v>
      </c>
      <c r="G232" s="76">
        <v>250</v>
      </c>
      <c r="H232" s="60">
        <v>0</v>
      </c>
      <c r="I232" s="60">
        <f t="shared" si="19"/>
        <v>4331</v>
      </c>
      <c r="J232" s="21">
        <f t="shared" si="18"/>
        <v>122.43</v>
      </c>
      <c r="K232" s="21">
        <f>(D232+E232)*12%</f>
        <v>489.72</v>
      </c>
      <c r="L232" s="21">
        <v>0</v>
      </c>
      <c r="M232" s="76">
        <v>0</v>
      </c>
      <c r="N232" s="24">
        <f t="shared" si="20"/>
        <v>612.15</v>
      </c>
      <c r="O232" s="24">
        <f t="shared" si="21"/>
        <v>3718.85</v>
      </c>
      <c r="P232" s="24">
        <f>1628</f>
        <v>1628</v>
      </c>
    </row>
    <row r="233" spans="1:16" ht="25.5" x14ac:dyDescent="0.2">
      <c r="A233" s="52">
        <v>224</v>
      </c>
      <c r="B233" s="89" t="s">
        <v>29</v>
      </c>
      <c r="C233" s="92" t="s">
        <v>385</v>
      </c>
      <c r="D233" s="86">
        <v>5373</v>
      </c>
      <c r="E233" s="58">
        <v>3000</v>
      </c>
      <c r="F233" s="76">
        <v>0</v>
      </c>
      <c r="G233" s="76">
        <v>250</v>
      </c>
      <c r="H233" s="60">
        <v>0</v>
      </c>
      <c r="I233" s="60">
        <f t="shared" si="19"/>
        <v>8623</v>
      </c>
      <c r="J233" s="21">
        <f t="shared" si="18"/>
        <v>251.19</v>
      </c>
      <c r="K233" s="21">
        <v>1172.22</v>
      </c>
      <c r="L233" s="21">
        <v>0</v>
      </c>
      <c r="M233" s="21">
        <v>112.53</v>
      </c>
      <c r="N233" s="24">
        <f t="shared" si="20"/>
        <v>1535.94</v>
      </c>
      <c r="O233" s="24">
        <f t="shared" si="21"/>
        <v>7087.06</v>
      </c>
      <c r="P233" s="24">
        <v>0</v>
      </c>
    </row>
    <row r="234" spans="1:16" ht="25.5" x14ac:dyDescent="0.2">
      <c r="A234" s="52">
        <v>225</v>
      </c>
      <c r="B234" s="64" t="s">
        <v>807</v>
      </c>
      <c r="C234" s="58" t="s">
        <v>260</v>
      </c>
      <c r="D234" s="76">
        <f>3081</f>
        <v>3081</v>
      </c>
      <c r="E234" s="76">
        <v>1000</v>
      </c>
      <c r="F234" s="76">
        <v>0</v>
      </c>
      <c r="G234" s="76">
        <v>250</v>
      </c>
      <c r="H234" s="60">
        <v>0</v>
      </c>
      <c r="I234" s="60">
        <f t="shared" si="19"/>
        <v>4331</v>
      </c>
      <c r="J234" s="21">
        <f t="shared" si="18"/>
        <v>122.43</v>
      </c>
      <c r="K234" s="21">
        <f>(D234+E234)*12%</f>
        <v>489.72</v>
      </c>
      <c r="L234" s="21">
        <v>0</v>
      </c>
      <c r="M234" s="21">
        <v>0</v>
      </c>
      <c r="N234" s="24">
        <f t="shared" si="20"/>
        <v>612.15</v>
      </c>
      <c r="O234" s="24">
        <f t="shared" si="21"/>
        <v>3718.85</v>
      </c>
      <c r="P234" s="24">
        <v>0</v>
      </c>
    </row>
    <row r="235" spans="1:16" ht="25.5" x14ac:dyDescent="0.2">
      <c r="A235" s="52">
        <v>226</v>
      </c>
      <c r="B235" s="62" t="s">
        <v>243</v>
      </c>
      <c r="C235" s="58" t="s">
        <v>257</v>
      </c>
      <c r="D235" s="58">
        <v>1940</v>
      </c>
      <c r="E235" s="58">
        <v>0</v>
      </c>
      <c r="F235" s="76">
        <v>0</v>
      </c>
      <c r="G235" s="60">
        <v>0</v>
      </c>
      <c r="H235" s="60">
        <v>0</v>
      </c>
      <c r="I235" s="60">
        <f t="shared" si="19"/>
        <v>1940</v>
      </c>
      <c r="J235" s="21">
        <f t="shared" si="18"/>
        <v>58.2</v>
      </c>
      <c r="K235" s="21">
        <f>D235*10%</f>
        <v>194</v>
      </c>
      <c r="L235" s="21">
        <v>0</v>
      </c>
      <c r="M235" s="21">
        <v>0</v>
      </c>
      <c r="N235" s="24">
        <f t="shared" si="20"/>
        <v>252.2</v>
      </c>
      <c r="O235" s="24">
        <f t="shared" si="21"/>
        <v>1687.8</v>
      </c>
      <c r="P235" s="24">
        <v>0</v>
      </c>
    </row>
    <row r="236" spans="1:16" ht="25.5" x14ac:dyDescent="0.2">
      <c r="A236" s="52">
        <v>227</v>
      </c>
      <c r="B236" s="58" t="s">
        <v>214</v>
      </c>
      <c r="C236" s="58" t="s">
        <v>255</v>
      </c>
      <c r="D236" s="86">
        <v>2425</v>
      </c>
      <c r="E236" s="58">
        <v>0</v>
      </c>
      <c r="F236" s="76">
        <v>0</v>
      </c>
      <c r="G236" s="60">
        <v>0</v>
      </c>
      <c r="H236" s="60">
        <v>0</v>
      </c>
      <c r="I236" s="60">
        <f t="shared" si="19"/>
        <v>2425</v>
      </c>
      <c r="J236" s="21">
        <f t="shared" si="18"/>
        <v>72.75</v>
      </c>
      <c r="K236" s="21">
        <f>D236*11%</f>
        <v>266.75</v>
      </c>
      <c r="L236" s="21">
        <v>0</v>
      </c>
      <c r="M236" s="21">
        <v>0</v>
      </c>
      <c r="N236" s="24">
        <f t="shared" si="20"/>
        <v>339.5</v>
      </c>
      <c r="O236" s="24">
        <f t="shared" si="21"/>
        <v>2085.5</v>
      </c>
      <c r="P236" s="24">
        <v>0</v>
      </c>
    </row>
    <row r="237" spans="1:16" x14ac:dyDescent="0.2">
      <c r="A237" s="52">
        <v>228</v>
      </c>
      <c r="B237" s="107" t="s">
        <v>336</v>
      </c>
      <c r="C237" s="58" t="s">
        <v>46</v>
      </c>
      <c r="D237" s="58">
        <v>1668</v>
      </c>
      <c r="E237" s="58">
        <v>1000</v>
      </c>
      <c r="F237" s="76">
        <v>0</v>
      </c>
      <c r="G237" s="60">
        <v>250</v>
      </c>
      <c r="H237" s="60">
        <v>0</v>
      </c>
      <c r="I237" s="60">
        <f t="shared" si="19"/>
        <v>2918</v>
      </c>
      <c r="J237" s="21">
        <f t="shared" si="18"/>
        <v>80.040000000000006</v>
      </c>
      <c r="K237" s="21">
        <f>(D237+E237)*11%</f>
        <v>293.48</v>
      </c>
      <c r="L237" s="21">
        <v>0</v>
      </c>
      <c r="M237" s="21">
        <v>0</v>
      </c>
      <c r="N237" s="24">
        <f t="shared" si="20"/>
        <v>373.52</v>
      </c>
      <c r="O237" s="24">
        <f t="shared" si="21"/>
        <v>2544.48</v>
      </c>
      <c r="P237" s="24">
        <v>0</v>
      </c>
    </row>
    <row r="238" spans="1:16" ht="25.5" x14ac:dyDescent="0.2">
      <c r="A238" s="52">
        <v>229</v>
      </c>
      <c r="B238" s="58" t="s">
        <v>49</v>
      </c>
      <c r="C238" s="64" t="s">
        <v>86</v>
      </c>
      <c r="D238" s="58">
        <v>2920</v>
      </c>
      <c r="E238" s="58">
        <v>1000</v>
      </c>
      <c r="F238" s="76">
        <v>0</v>
      </c>
      <c r="G238" s="60">
        <v>250</v>
      </c>
      <c r="H238" s="60">
        <v>0</v>
      </c>
      <c r="I238" s="60">
        <f t="shared" si="19"/>
        <v>4170</v>
      </c>
      <c r="J238" s="21">
        <f t="shared" si="18"/>
        <v>117.6</v>
      </c>
      <c r="K238" s="21">
        <f>(D238+E238)*11%</f>
        <v>431.2</v>
      </c>
      <c r="L238" s="21">
        <v>0</v>
      </c>
      <c r="M238" s="21">
        <v>52.68</v>
      </c>
      <c r="N238" s="24">
        <f t="shared" si="20"/>
        <v>601.48</v>
      </c>
      <c r="O238" s="24">
        <f t="shared" si="21"/>
        <v>3568.52</v>
      </c>
      <c r="P238" s="24">
        <v>0</v>
      </c>
    </row>
    <row r="239" spans="1:16" ht="25.5" x14ac:dyDescent="0.2">
      <c r="A239" s="52">
        <v>230</v>
      </c>
      <c r="B239" s="62" t="s">
        <v>120</v>
      </c>
      <c r="C239" s="62" t="s">
        <v>319</v>
      </c>
      <c r="D239" s="62">
        <v>5787</v>
      </c>
      <c r="E239" s="62">
        <v>1800</v>
      </c>
      <c r="F239" s="76">
        <v>0</v>
      </c>
      <c r="G239" s="95">
        <v>250</v>
      </c>
      <c r="H239" s="60">
        <v>0</v>
      </c>
      <c r="I239" s="60">
        <f t="shared" si="19"/>
        <v>7837</v>
      </c>
      <c r="J239" s="21">
        <f t="shared" si="18"/>
        <v>227.61</v>
      </c>
      <c r="K239" s="96">
        <f>(D239+E239)*13%</f>
        <v>986.31</v>
      </c>
      <c r="L239" s="21">
        <v>0</v>
      </c>
      <c r="M239" s="96">
        <v>101.97</v>
      </c>
      <c r="N239" s="24">
        <f t="shared" si="20"/>
        <v>1315.89</v>
      </c>
      <c r="O239" s="24">
        <f t="shared" si="21"/>
        <v>6521.11</v>
      </c>
      <c r="P239" s="24">
        <v>0</v>
      </c>
    </row>
    <row r="240" spans="1:16" ht="25.5" x14ac:dyDescent="0.2">
      <c r="A240" s="52">
        <v>231</v>
      </c>
      <c r="B240" s="90" t="s">
        <v>274</v>
      </c>
      <c r="C240" s="87" t="s">
        <v>935</v>
      </c>
      <c r="D240" s="62">
        <v>5787</v>
      </c>
      <c r="E240" s="62">
        <v>1800</v>
      </c>
      <c r="F240" s="76">
        <v>0</v>
      </c>
      <c r="G240" s="95">
        <v>250</v>
      </c>
      <c r="H240" s="60">
        <v>0</v>
      </c>
      <c r="I240" s="60">
        <f t="shared" si="19"/>
        <v>7837</v>
      </c>
      <c r="J240" s="21">
        <f t="shared" si="18"/>
        <v>227.61</v>
      </c>
      <c r="K240" s="96">
        <f>(D240+E240)*13%</f>
        <v>986.31</v>
      </c>
      <c r="L240" s="21">
        <v>0</v>
      </c>
      <c r="M240" s="96">
        <v>101.97</v>
      </c>
      <c r="N240" s="24">
        <f t="shared" si="20"/>
        <v>1315.89</v>
      </c>
      <c r="O240" s="24">
        <f t="shared" si="21"/>
        <v>6521.11</v>
      </c>
      <c r="P240" s="24">
        <v>0</v>
      </c>
    </row>
    <row r="241" spans="1:16" ht="25.5" x14ac:dyDescent="0.2">
      <c r="A241" s="52">
        <v>232</v>
      </c>
      <c r="B241" s="58" t="s">
        <v>215</v>
      </c>
      <c r="C241" s="58" t="s">
        <v>255</v>
      </c>
      <c r="D241" s="97">
        <v>2425</v>
      </c>
      <c r="E241" s="58">
        <v>0</v>
      </c>
      <c r="F241" s="76">
        <v>0</v>
      </c>
      <c r="G241" s="60">
        <v>0</v>
      </c>
      <c r="H241" s="60">
        <v>0</v>
      </c>
      <c r="I241" s="60">
        <f t="shared" si="19"/>
        <v>2425</v>
      </c>
      <c r="J241" s="21">
        <f t="shared" si="18"/>
        <v>72.75</v>
      </c>
      <c r="K241" s="21">
        <f>D241*11%</f>
        <v>266.75</v>
      </c>
      <c r="L241" s="21">
        <v>0</v>
      </c>
      <c r="M241" s="21">
        <v>32.590000000000003</v>
      </c>
      <c r="N241" s="24">
        <f t="shared" si="20"/>
        <v>372.09</v>
      </c>
      <c r="O241" s="24">
        <f t="shared" si="21"/>
        <v>2052.91</v>
      </c>
      <c r="P241" s="24">
        <v>0</v>
      </c>
    </row>
    <row r="242" spans="1:16" ht="25.5" x14ac:dyDescent="0.2">
      <c r="A242" s="52">
        <v>233</v>
      </c>
      <c r="B242" s="58" t="s">
        <v>64</v>
      </c>
      <c r="C242" s="58" t="s">
        <v>257</v>
      </c>
      <c r="D242" s="86">
        <v>1940</v>
      </c>
      <c r="E242" s="58">
        <v>0</v>
      </c>
      <c r="F242" s="76">
        <v>0</v>
      </c>
      <c r="G242" s="60">
        <v>0</v>
      </c>
      <c r="H242" s="60">
        <v>0</v>
      </c>
      <c r="I242" s="60">
        <f t="shared" si="19"/>
        <v>1940</v>
      </c>
      <c r="J242" s="21">
        <f t="shared" si="18"/>
        <v>58.2</v>
      </c>
      <c r="K242" s="21">
        <f>D242*10%</f>
        <v>194</v>
      </c>
      <c r="L242" s="21">
        <v>0</v>
      </c>
      <c r="M242" s="21">
        <v>0</v>
      </c>
      <c r="N242" s="24">
        <f t="shared" si="20"/>
        <v>252.2</v>
      </c>
      <c r="O242" s="24">
        <f t="shared" si="21"/>
        <v>1687.8</v>
      </c>
      <c r="P242" s="24">
        <v>0</v>
      </c>
    </row>
    <row r="243" spans="1:16" ht="25.5" x14ac:dyDescent="0.2">
      <c r="A243" s="52">
        <v>234</v>
      </c>
      <c r="B243" s="58" t="s">
        <v>73</v>
      </c>
      <c r="C243" s="58" t="s">
        <v>255</v>
      </c>
      <c r="D243" s="86">
        <v>2425</v>
      </c>
      <c r="E243" s="58">
        <v>0</v>
      </c>
      <c r="F243" s="76">
        <v>0</v>
      </c>
      <c r="G243" s="60">
        <v>0</v>
      </c>
      <c r="H243" s="60">
        <v>0</v>
      </c>
      <c r="I243" s="60">
        <f t="shared" si="19"/>
        <v>2425</v>
      </c>
      <c r="J243" s="21">
        <f t="shared" si="18"/>
        <v>72.75</v>
      </c>
      <c r="K243" s="21">
        <f>D243*11%</f>
        <v>266.75</v>
      </c>
      <c r="L243" s="21">
        <v>0</v>
      </c>
      <c r="M243" s="21">
        <v>0</v>
      </c>
      <c r="N243" s="24">
        <f t="shared" si="20"/>
        <v>339.5</v>
      </c>
      <c r="O243" s="24">
        <f t="shared" si="21"/>
        <v>2085.5</v>
      </c>
      <c r="P243" s="24">
        <v>0</v>
      </c>
    </row>
    <row r="244" spans="1:16" ht="25.5" x14ac:dyDescent="0.2">
      <c r="A244" s="52">
        <v>235</v>
      </c>
      <c r="B244" s="58" t="s">
        <v>72</v>
      </c>
      <c r="C244" s="58" t="s">
        <v>255</v>
      </c>
      <c r="D244" s="86">
        <v>2425</v>
      </c>
      <c r="E244" s="58">
        <v>0</v>
      </c>
      <c r="F244" s="76">
        <v>0</v>
      </c>
      <c r="G244" s="60">
        <v>0</v>
      </c>
      <c r="H244" s="60">
        <v>0</v>
      </c>
      <c r="I244" s="60">
        <f t="shared" si="19"/>
        <v>2425</v>
      </c>
      <c r="J244" s="21">
        <f t="shared" si="18"/>
        <v>72.75</v>
      </c>
      <c r="K244" s="21">
        <f>D244*11%</f>
        <v>266.75</v>
      </c>
      <c r="L244" s="21">
        <v>0</v>
      </c>
      <c r="M244" s="21">
        <v>0</v>
      </c>
      <c r="N244" s="24">
        <f t="shared" si="20"/>
        <v>339.5</v>
      </c>
      <c r="O244" s="24">
        <f t="shared" si="21"/>
        <v>2085.5</v>
      </c>
      <c r="P244" s="24">
        <v>0</v>
      </c>
    </row>
    <row r="245" spans="1:16" ht="25.5" x14ac:dyDescent="0.2">
      <c r="A245" s="52">
        <v>236</v>
      </c>
      <c r="B245" s="62" t="s">
        <v>42</v>
      </c>
      <c r="C245" s="58" t="s">
        <v>260</v>
      </c>
      <c r="D245" s="21">
        <v>3081</v>
      </c>
      <c r="E245" s="21">
        <v>1000</v>
      </c>
      <c r="F245" s="76">
        <v>0</v>
      </c>
      <c r="G245" s="60">
        <v>250</v>
      </c>
      <c r="H245" s="60">
        <v>0</v>
      </c>
      <c r="I245" s="60">
        <f t="shared" si="19"/>
        <v>4331</v>
      </c>
      <c r="J245" s="21">
        <f t="shared" si="18"/>
        <v>122.43</v>
      </c>
      <c r="K245" s="21">
        <f>(D245+E245)*12%</f>
        <v>489.72</v>
      </c>
      <c r="L245" s="21">
        <v>0</v>
      </c>
      <c r="M245" s="21">
        <v>0</v>
      </c>
      <c r="N245" s="24">
        <f t="shared" si="20"/>
        <v>612.15</v>
      </c>
      <c r="O245" s="24">
        <f t="shared" si="21"/>
        <v>3718.85</v>
      </c>
      <c r="P245" s="24">
        <v>0</v>
      </c>
    </row>
    <row r="246" spans="1:16" ht="25.5" x14ac:dyDescent="0.2">
      <c r="A246" s="52">
        <v>237</v>
      </c>
      <c r="B246" s="58" t="s">
        <v>320</v>
      </c>
      <c r="C246" s="92" t="s">
        <v>384</v>
      </c>
      <c r="D246" s="76">
        <v>2076</v>
      </c>
      <c r="E246" s="76">
        <v>1000</v>
      </c>
      <c r="F246" s="76">
        <v>0</v>
      </c>
      <c r="G246" s="76">
        <v>250</v>
      </c>
      <c r="H246" s="60">
        <v>0</v>
      </c>
      <c r="I246" s="60">
        <f t="shared" si="19"/>
        <v>3326</v>
      </c>
      <c r="J246" s="21">
        <f t="shared" si="18"/>
        <v>92.28</v>
      </c>
      <c r="K246" s="21">
        <f>(D246+E246)*11%</f>
        <v>338.36</v>
      </c>
      <c r="L246" s="21">
        <v>0</v>
      </c>
      <c r="M246" s="21">
        <v>0</v>
      </c>
      <c r="N246" s="24">
        <f t="shared" si="20"/>
        <v>430.64</v>
      </c>
      <c r="O246" s="24">
        <f t="shared" si="21"/>
        <v>2895.36</v>
      </c>
      <c r="P246" s="24">
        <f>1682.5</f>
        <v>1682.5</v>
      </c>
    </row>
    <row r="247" spans="1:16" ht="25.5" x14ac:dyDescent="0.2">
      <c r="A247" s="52">
        <v>238</v>
      </c>
      <c r="B247" s="58" t="s">
        <v>244</v>
      </c>
      <c r="C247" s="58" t="s">
        <v>945</v>
      </c>
      <c r="D247" s="58">
        <v>1668</v>
      </c>
      <c r="E247" s="62">
        <v>1000</v>
      </c>
      <c r="F247" s="76">
        <v>0</v>
      </c>
      <c r="G247" s="60">
        <v>250</v>
      </c>
      <c r="H247" s="60">
        <v>0</v>
      </c>
      <c r="I247" s="60">
        <f t="shared" si="19"/>
        <v>2918</v>
      </c>
      <c r="J247" s="21">
        <f t="shared" si="18"/>
        <v>80.040000000000006</v>
      </c>
      <c r="K247" s="21">
        <f>(D247+E247)*11%</f>
        <v>293.48</v>
      </c>
      <c r="L247" s="21">
        <v>0</v>
      </c>
      <c r="M247" s="21">
        <v>0</v>
      </c>
      <c r="N247" s="24">
        <f t="shared" si="20"/>
        <v>373.52</v>
      </c>
      <c r="O247" s="24">
        <f t="shared" si="21"/>
        <v>2544.48</v>
      </c>
      <c r="P247" s="24">
        <f>1691+1890+1050</f>
        <v>4631</v>
      </c>
    </row>
    <row r="248" spans="1:16" ht="25.5" x14ac:dyDescent="0.2">
      <c r="A248" s="52">
        <v>239</v>
      </c>
      <c r="B248" s="89" t="s">
        <v>275</v>
      </c>
      <c r="C248" s="58" t="s">
        <v>381</v>
      </c>
      <c r="D248" s="76">
        <v>2234</v>
      </c>
      <c r="E248" s="76">
        <v>1900</v>
      </c>
      <c r="F248" s="76">
        <v>0</v>
      </c>
      <c r="G248" s="76">
        <v>250</v>
      </c>
      <c r="H248" s="60">
        <v>0</v>
      </c>
      <c r="I248" s="60">
        <f t="shared" si="19"/>
        <v>4384</v>
      </c>
      <c r="J248" s="21">
        <f t="shared" si="18"/>
        <v>124.02</v>
      </c>
      <c r="K248" s="21">
        <f>(D248+E248)*12%</f>
        <v>496.08</v>
      </c>
      <c r="L248" s="21">
        <v>0</v>
      </c>
      <c r="M248" s="21">
        <v>55.56</v>
      </c>
      <c r="N248" s="24">
        <f t="shared" si="20"/>
        <v>675.66</v>
      </c>
      <c r="O248" s="24">
        <f t="shared" si="21"/>
        <v>3708.34</v>
      </c>
      <c r="P248" s="24">
        <v>0</v>
      </c>
    </row>
    <row r="249" spans="1:16" ht="25.5" x14ac:dyDescent="0.2">
      <c r="A249" s="52">
        <v>240</v>
      </c>
      <c r="B249" s="58" t="s">
        <v>892</v>
      </c>
      <c r="C249" s="58" t="s">
        <v>255</v>
      </c>
      <c r="D249" s="21">
        <v>2425</v>
      </c>
      <c r="E249" s="58">
        <v>0</v>
      </c>
      <c r="F249" s="76">
        <v>0</v>
      </c>
      <c r="G249" s="60">
        <v>0</v>
      </c>
      <c r="H249" s="60">
        <v>0</v>
      </c>
      <c r="I249" s="60">
        <f t="shared" si="19"/>
        <v>2425</v>
      </c>
      <c r="J249" s="21">
        <f t="shared" si="18"/>
        <v>72.75</v>
      </c>
      <c r="K249" s="21">
        <f>(D249+E249)*11%</f>
        <v>266.75</v>
      </c>
      <c r="L249" s="21">
        <v>0</v>
      </c>
      <c r="M249" s="21">
        <v>0</v>
      </c>
      <c r="N249" s="24">
        <f t="shared" ref="N249:N282" si="22">J249+K249+L249+M249</f>
        <v>339.5</v>
      </c>
      <c r="O249" s="24">
        <f t="shared" si="21"/>
        <v>2085.5</v>
      </c>
      <c r="P249" s="24">
        <v>0</v>
      </c>
    </row>
    <row r="250" spans="1:16" ht="25.5" x14ac:dyDescent="0.2">
      <c r="A250" s="52">
        <v>241</v>
      </c>
      <c r="B250" s="89" t="s">
        <v>31</v>
      </c>
      <c r="C250" s="64" t="s">
        <v>372</v>
      </c>
      <c r="D250" s="76">
        <v>3081</v>
      </c>
      <c r="E250" s="76">
        <v>1000</v>
      </c>
      <c r="F250" s="76">
        <v>0</v>
      </c>
      <c r="G250" s="76">
        <v>250</v>
      </c>
      <c r="H250" s="60">
        <v>0</v>
      </c>
      <c r="I250" s="60">
        <f t="shared" si="19"/>
        <v>4331</v>
      </c>
      <c r="J250" s="21">
        <f t="shared" si="18"/>
        <v>122.43</v>
      </c>
      <c r="K250" s="21">
        <f>(D250+E250)*12%</f>
        <v>489.72</v>
      </c>
      <c r="L250" s="21">
        <v>0</v>
      </c>
      <c r="M250" s="21">
        <v>0</v>
      </c>
      <c r="N250" s="24">
        <f t="shared" si="22"/>
        <v>612.15</v>
      </c>
      <c r="O250" s="24">
        <f t="shared" si="21"/>
        <v>3718.85</v>
      </c>
      <c r="P250" s="24">
        <v>0</v>
      </c>
    </row>
    <row r="251" spans="1:16" ht="25.5" x14ac:dyDescent="0.2">
      <c r="A251" s="52">
        <v>242</v>
      </c>
      <c r="B251" s="87" t="s">
        <v>908</v>
      </c>
      <c r="C251" s="58" t="s">
        <v>255</v>
      </c>
      <c r="D251" s="76">
        <v>2425</v>
      </c>
      <c r="E251" s="76">
        <v>0</v>
      </c>
      <c r="F251" s="76">
        <v>0</v>
      </c>
      <c r="G251" s="76">
        <v>0</v>
      </c>
      <c r="H251" s="60">
        <v>0</v>
      </c>
      <c r="I251" s="60">
        <f t="shared" si="19"/>
        <v>2425</v>
      </c>
      <c r="J251" s="21">
        <f t="shared" si="18"/>
        <v>72.75</v>
      </c>
      <c r="K251" s="21">
        <f>(D251+E251)*11%</f>
        <v>266.75</v>
      </c>
      <c r="L251" s="21">
        <v>0</v>
      </c>
      <c r="M251" s="21">
        <v>0</v>
      </c>
      <c r="N251" s="24">
        <f t="shared" si="22"/>
        <v>339.5</v>
      </c>
      <c r="O251" s="24">
        <f t="shared" si="21"/>
        <v>2085.5</v>
      </c>
      <c r="P251" s="24">
        <v>0</v>
      </c>
    </row>
    <row r="252" spans="1:16" ht="25.5" x14ac:dyDescent="0.2">
      <c r="A252" s="52">
        <v>243</v>
      </c>
      <c r="B252" s="89" t="s">
        <v>920</v>
      </c>
      <c r="C252" s="58" t="s">
        <v>255</v>
      </c>
      <c r="D252" s="21">
        <v>2425</v>
      </c>
      <c r="E252" s="76">
        <v>0</v>
      </c>
      <c r="F252" s="76">
        <v>0</v>
      </c>
      <c r="G252" s="76">
        <v>0</v>
      </c>
      <c r="H252" s="60">
        <v>0</v>
      </c>
      <c r="I252" s="60">
        <f t="shared" si="19"/>
        <v>2425</v>
      </c>
      <c r="J252" s="21">
        <f t="shared" si="18"/>
        <v>72.75</v>
      </c>
      <c r="K252" s="21">
        <f>(D252+E252)*11%</f>
        <v>266.75</v>
      </c>
      <c r="L252" s="21">
        <v>0</v>
      </c>
      <c r="M252" s="21">
        <v>0</v>
      </c>
      <c r="N252" s="24">
        <f t="shared" si="22"/>
        <v>339.5</v>
      </c>
      <c r="O252" s="24">
        <f t="shared" si="21"/>
        <v>2085.5</v>
      </c>
      <c r="P252" s="24">
        <v>0</v>
      </c>
    </row>
    <row r="253" spans="1:16" ht="25.5" x14ac:dyDescent="0.2">
      <c r="A253" s="52">
        <v>244</v>
      </c>
      <c r="B253" s="58" t="s">
        <v>74</v>
      </c>
      <c r="C253" s="58" t="s">
        <v>257</v>
      </c>
      <c r="D253" s="86">
        <v>1940</v>
      </c>
      <c r="E253" s="58">
        <v>0</v>
      </c>
      <c r="F253" s="76">
        <v>0</v>
      </c>
      <c r="G253" s="60">
        <v>0</v>
      </c>
      <c r="H253" s="60">
        <v>0</v>
      </c>
      <c r="I253" s="60">
        <f t="shared" si="19"/>
        <v>1940</v>
      </c>
      <c r="J253" s="21">
        <f t="shared" si="18"/>
        <v>58.2</v>
      </c>
      <c r="K253" s="21">
        <f>D253*10%</f>
        <v>194</v>
      </c>
      <c r="L253" s="21">
        <v>0</v>
      </c>
      <c r="M253" s="21">
        <v>0</v>
      </c>
      <c r="N253" s="24">
        <f t="shared" si="22"/>
        <v>252.2</v>
      </c>
      <c r="O253" s="24">
        <f t="shared" si="21"/>
        <v>1687.8</v>
      </c>
      <c r="P253" s="24">
        <v>0</v>
      </c>
    </row>
    <row r="254" spans="1:16" ht="25.5" x14ac:dyDescent="0.2">
      <c r="A254" s="52">
        <v>245</v>
      </c>
      <c r="B254" s="58" t="s">
        <v>1098</v>
      </c>
      <c r="C254" s="159" t="s">
        <v>1099</v>
      </c>
      <c r="D254" s="21">
        <v>2425</v>
      </c>
      <c r="E254" s="58">
        <v>0</v>
      </c>
      <c r="F254" s="76">
        <v>0</v>
      </c>
      <c r="G254" s="60">
        <v>0</v>
      </c>
      <c r="H254" s="60">
        <v>0</v>
      </c>
      <c r="I254" s="60">
        <f t="shared" si="19"/>
        <v>2425</v>
      </c>
      <c r="J254" s="21">
        <f t="shared" si="18"/>
        <v>72.75</v>
      </c>
      <c r="K254" s="21">
        <f>(D254+E254)*11%</f>
        <v>266.75</v>
      </c>
      <c r="L254" s="21">
        <v>0</v>
      </c>
      <c r="M254" s="21">
        <v>0</v>
      </c>
      <c r="N254" s="24">
        <f t="shared" ref="N254" si="23">J254+K254+L254+M254</f>
        <v>339.5</v>
      </c>
      <c r="O254" s="24">
        <f t="shared" ref="O254" si="24">I254-N254</f>
        <v>2085.5</v>
      </c>
      <c r="P254" s="24">
        <v>0</v>
      </c>
    </row>
    <row r="255" spans="1:16" ht="25.5" x14ac:dyDescent="0.2">
      <c r="A255" s="52">
        <v>246</v>
      </c>
      <c r="B255" s="58" t="s">
        <v>344</v>
      </c>
      <c r="C255" s="58" t="s">
        <v>260</v>
      </c>
      <c r="D255" s="86">
        <v>3081</v>
      </c>
      <c r="E255" s="58">
        <v>1000</v>
      </c>
      <c r="F255" s="76">
        <v>0</v>
      </c>
      <c r="G255" s="60">
        <v>250</v>
      </c>
      <c r="H255" s="60">
        <v>0</v>
      </c>
      <c r="I255" s="60">
        <f t="shared" si="19"/>
        <v>4331</v>
      </c>
      <c r="J255" s="21">
        <f t="shared" si="18"/>
        <v>122.43</v>
      </c>
      <c r="K255" s="21">
        <f>(D255+E255)*12%</f>
        <v>489.72</v>
      </c>
      <c r="L255" s="21">
        <v>0</v>
      </c>
      <c r="M255" s="21">
        <v>0</v>
      </c>
      <c r="N255" s="24">
        <f t="shared" si="22"/>
        <v>612.15</v>
      </c>
      <c r="O255" s="24">
        <f t="shared" si="21"/>
        <v>3718.85</v>
      </c>
      <c r="P255" s="24">
        <f>999</f>
        <v>999</v>
      </c>
    </row>
    <row r="256" spans="1:16" ht="25.5" x14ac:dyDescent="0.2">
      <c r="A256" s="52">
        <v>247</v>
      </c>
      <c r="B256" s="68" t="s">
        <v>936</v>
      </c>
      <c r="C256" s="58" t="s">
        <v>255</v>
      </c>
      <c r="D256" s="21">
        <v>2425</v>
      </c>
      <c r="E256" s="58">
        <v>0</v>
      </c>
      <c r="F256" s="76">
        <v>0</v>
      </c>
      <c r="G256" s="60">
        <v>0</v>
      </c>
      <c r="H256" s="60">
        <v>0</v>
      </c>
      <c r="I256" s="60">
        <f t="shared" si="19"/>
        <v>2425</v>
      </c>
      <c r="J256" s="21">
        <f t="shared" si="18"/>
        <v>72.75</v>
      </c>
      <c r="K256" s="21">
        <f>(D256+E256)*11%</f>
        <v>266.75</v>
      </c>
      <c r="L256" s="21">
        <v>0</v>
      </c>
      <c r="M256" s="21">
        <v>0</v>
      </c>
      <c r="N256" s="24">
        <f t="shared" si="22"/>
        <v>339.5</v>
      </c>
      <c r="O256" s="24">
        <f t="shared" si="21"/>
        <v>2085.5</v>
      </c>
      <c r="P256" s="24">
        <v>0</v>
      </c>
    </row>
    <row r="257" spans="1:16" ht="25.5" x14ac:dyDescent="0.2">
      <c r="A257" s="52">
        <v>248</v>
      </c>
      <c r="B257" s="58" t="s">
        <v>321</v>
      </c>
      <c r="C257" s="58" t="s">
        <v>380</v>
      </c>
      <c r="D257" s="58">
        <v>3241</v>
      </c>
      <c r="E257" s="62">
        <v>1000</v>
      </c>
      <c r="F257" s="76">
        <v>0</v>
      </c>
      <c r="G257" s="60">
        <v>250</v>
      </c>
      <c r="H257" s="60">
        <v>0</v>
      </c>
      <c r="I257" s="60">
        <f t="shared" si="19"/>
        <v>4491</v>
      </c>
      <c r="J257" s="21">
        <f t="shared" si="18"/>
        <v>127.23</v>
      </c>
      <c r="K257" s="21">
        <f>(D257+E257)*12%</f>
        <v>508.92</v>
      </c>
      <c r="L257" s="21">
        <v>0</v>
      </c>
      <c r="M257" s="21">
        <v>0</v>
      </c>
      <c r="N257" s="24">
        <f t="shared" si="22"/>
        <v>636.15</v>
      </c>
      <c r="O257" s="24">
        <f t="shared" si="21"/>
        <v>3854.85</v>
      </c>
      <c r="P257" s="24">
        <v>0</v>
      </c>
    </row>
    <row r="258" spans="1:16" ht="25.5" x14ac:dyDescent="0.2">
      <c r="A258" s="52">
        <v>249</v>
      </c>
      <c r="B258" s="87" t="s">
        <v>921</v>
      </c>
      <c r="C258" s="58" t="s">
        <v>255</v>
      </c>
      <c r="D258" s="21">
        <v>2425</v>
      </c>
      <c r="E258" s="58">
        <v>0</v>
      </c>
      <c r="F258" s="76">
        <v>0</v>
      </c>
      <c r="G258" s="60">
        <v>0</v>
      </c>
      <c r="H258" s="60">
        <v>0</v>
      </c>
      <c r="I258" s="60">
        <f t="shared" si="19"/>
        <v>2425</v>
      </c>
      <c r="J258" s="21">
        <f t="shared" si="18"/>
        <v>72.75</v>
      </c>
      <c r="K258" s="21">
        <f>(D258+E258)*11%</f>
        <v>266.75</v>
      </c>
      <c r="L258" s="21">
        <v>0</v>
      </c>
      <c r="M258" s="21">
        <v>0</v>
      </c>
      <c r="N258" s="24">
        <f t="shared" si="22"/>
        <v>339.5</v>
      </c>
      <c r="O258" s="24">
        <f t="shared" si="21"/>
        <v>2085.5</v>
      </c>
      <c r="P258" s="24">
        <v>0</v>
      </c>
    </row>
    <row r="259" spans="1:16" ht="25.5" x14ac:dyDescent="0.2">
      <c r="A259" s="52">
        <v>250</v>
      </c>
      <c r="B259" s="58" t="s">
        <v>191</v>
      </c>
      <c r="C259" s="62" t="s">
        <v>90</v>
      </c>
      <c r="D259" s="58">
        <v>1902</v>
      </c>
      <c r="E259" s="62">
        <v>1000</v>
      </c>
      <c r="F259" s="76">
        <v>0</v>
      </c>
      <c r="G259" s="60">
        <v>250</v>
      </c>
      <c r="H259" s="60">
        <v>0</v>
      </c>
      <c r="I259" s="60">
        <f t="shared" si="19"/>
        <v>3152</v>
      </c>
      <c r="J259" s="21">
        <f t="shared" si="18"/>
        <v>87.06</v>
      </c>
      <c r="K259" s="21">
        <f>(D259+E259)*11%</f>
        <v>319.22000000000003</v>
      </c>
      <c r="L259" s="21">
        <v>0</v>
      </c>
      <c r="M259" s="21">
        <v>0</v>
      </c>
      <c r="N259" s="24">
        <f t="shared" si="22"/>
        <v>406.28</v>
      </c>
      <c r="O259" s="24">
        <f t="shared" si="21"/>
        <v>2745.72</v>
      </c>
      <c r="P259" s="24">
        <v>0</v>
      </c>
    </row>
    <row r="260" spans="1:16" ht="25.5" x14ac:dyDescent="0.2">
      <c r="A260" s="52">
        <v>251</v>
      </c>
      <c r="B260" s="58" t="s">
        <v>346</v>
      </c>
      <c r="C260" s="92" t="s">
        <v>376</v>
      </c>
      <c r="D260" s="58">
        <v>1981</v>
      </c>
      <c r="E260" s="62">
        <v>1000</v>
      </c>
      <c r="F260" s="76">
        <v>0</v>
      </c>
      <c r="G260" s="60">
        <v>250</v>
      </c>
      <c r="H260" s="60">
        <v>0</v>
      </c>
      <c r="I260" s="60">
        <f t="shared" si="19"/>
        <v>3231</v>
      </c>
      <c r="J260" s="21">
        <f t="shared" si="18"/>
        <v>89.43</v>
      </c>
      <c r="K260" s="21">
        <f>(D260+E260)*11%</f>
        <v>327.91</v>
      </c>
      <c r="L260" s="21">
        <v>0</v>
      </c>
      <c r="M260" s="21">
        <v>40.06</v>
      </c>
      <c r="N260" s="24">
        <f t="shared" si="22"/>
        <v>457.4</v>
      </c>
      <c r="O260" s="24">
        <f t="shared" si="21"/>
        <v>2773.6</v>
      </c>
      <c r="P260" s="24">
        <v>0</v>
      </c>
    </row>
    <row r="261" spans="1:16" ht="25.5" x14ac:dyDescent="0.2">
      <c r="A261" s="52">
        <v>252</v>
      </c>
      <c r="B261" s="58" t="s">
        <v>44</v>
      </c>
      <c r="C261" s="58" t="s">
        <v>260</v>
      </c>
      <c r="D261" s="21">
        <v>3081</v>
      </c>
      <c r="E261" s="21">
        <v>1000</v>
      </c>
      <c r="F261" s="76">
        <v>0</v>
      </c>
      <c r="G261" s="60">
        <v>250</v>
      </c>
      <c r="H261" s="60">
        <v>0</v>
      </c>
      <c r="I261" s="60">
        <f t="shared" si="19"/>
        <v>4331</v>
      </c>
      <c r="J261" s="21">
        <f t="shared" si="18"/>
        <v>122.43</v>
      </c>
      <c r="K261" s="21">
        <f>(D261+E261)*12%</f>
        <v>489.72</v>
      </c>
      <c r="L261" s="21">
        <v>0</v>
      </c>
      <c r="M261" s="21">
        <v>0</v>
      </c>
      <c r="N261" s="24">
        <f t="shared" si="22"/>
        <v>612.15</v>
      </c>
      <c r="O261" s="24">
        <f t="shared" si="21"/>
        <v>3718.85</v>
      </c>
      <c r="P261" s="24">
        <v>0</v>
      </c>
    </row>
    <row r="262" spans="1:16" ht="25.5" x14ac:dyDescent="0.2">
      <c r="A262" s="52">
        <v>253</v>
      </c>
      <c r="B262" s="115" t="s">
        <v>357</v>
      </c>
      <c r="C262" s="58" t="s">
        <v>257</v>
      </c>
      <c r="D262" s="21">
        <v>1940</v>
      </c>
      <c r="E262" s="21">
        <v>0</v>
      </c>
      <c r="F262" s="21">
        <v>0</v>
      </c>
      <c r="G262" s="21">
        <v>0</v>
      </c>
      <c r="H262" s="60">
        <v>0</v>
      </c>
      <c r="I262" s="60">
        <f t="shared" si="19"/>
        <v>1940</v>
      </c>
      <c r="J262" s="21">
        <f>D262*3%</f>
        <v>58.2</v>
      </c>
      <c r="K262" s="21">
        <v>194</v>
      </c>
      <c r="L262" s="21">
        <v>0</v>
      </c>
      <c r="M262" s="21">
        <v>0</v>
      </c>
      <c r="N262" s="24">
        <f t="shared" si="22"/>
        <v>252.2</v>
      </c>
      <c r="O262" s="24">
        <f t="shared" si="21"/>
        <v>1687.8</v>
      </c>
      <c r="P262" s="24">
        <v>0</v>
      </c>
    </row>
    <row r="263" spans="1:16" ht="25.5" x14ac:dyDescent="0.2">
      <c r="A263" s="52">
        <v>254</v>
      </c>
      <c r="B263" s="58" t="s">
        <v>322</v>
      </c>
      <c r="C263" s="62" t="s">
        <v>378</v>
      </c>
      <c r="D263" s="58">
        <v>2328</v>
      </c>
      <c r="E263" s="58">
        <v>0</v>
      </c>
      <c r="F263" s="76">
        <v>0</v>
      </c>
      <c r="G263" s="60">
        <v>0</v>
      </c>
      <c r="H263" s="60">
        <v>0</v>
      </c>
      <c r="I263" s="60">
        <f t="shared" si="19"/>
        <v>2328</v>
      </c>
      <c r="J263" s="21">
        <f t="shared" ref="J263:J294" si="25">(D263+E263+F263)*3%</f>
        <v>69.84</v>
      </c>
      <c r="K263" s="21">
        <f>(D263+E263)*11%</f>
        <v>256.08</v>
      </c>
      <c r="L263" s="21">
        <v>0</v>
      </c>
      <c r="M263" s="21">
        <v>0</v>
      </c>
      <c r="N263" s="24">
        <f t="shared" si="22"/>
        <v>325.92</v>
      </c>
      <c r="O263" s="24">
        <f t="shared" si="21"/>
        <v>2002.08</v>
      </c>
      <c r="P263" s="24">
        <v>0</v>
      </c>
    </row>
    <row r="264" spans="1:16" ht="25.5" x14ac:dyDescent="0.2">
      <c r="A264" s="52">
        <v>255</v>
      </c>
      <c r="B264" s="68" t="s">
        <v>290</v>
      </c>
      <c r="C264" s="62" t="s">
        <v>123</v>
      </c>
      <c r="D264" s="97">
        <v>6759</v>
      </c>
      <c r="E264" s="62">
        <v>4000</v>
      </c>
      <c r="F264" s="76">
        <v>375</v>
      </c>
      <c r="G264" s="60">
        <v>250</v>
      </c>
      <c r="H264" s="60">
        <v>0</v>
      </c>
      <c r="I264" s="60">
        <f t="shared" si="19"/>
        <v>11384</v>
      </c>
      <c r="J264" s="21">
        <f t="shared" si="25"/>
        <v>334.02</v>
      </c>
      <c r="K264" s="21">
        <f>(D264+E264+F264)*15%</f>
        <v>1670.1</v>
      </c>
      <c r="L264" s="21">
        <v>0</v>
      </c>
      <c r="M264" s="21">
        <v>149.63999999999999</v>
      </c>
      <c r="N264" s="24">
        <f t="shared" si="22"/>
        <v>2153.7600000000002</v>
      </c>
      <c r="O264" s="24">
        <f t="shared" si="21"/>
        <v>9230.24</v>
      </c>
      <c r="P264" s="24">
        <v>0</v>
      </c>
    </row>
    <row r="265" spans="1:16" x14ac:dyDescent="0.2">
      <c r="A265" s="52">
        <v>256</v>
      </c>
      <c r="B265" s="58" t="s">
        <v>323</v>
      </c>
      <c r="C265" s="58" t="s">
        <v>89</v>
      </c>
      <c r="D265" s="58">
        <v>1668</v>
      </c>
      <c r="E265" s="58">
        <v>1000</v>
      </c>
      <c r="F265" s="76">
        <v>0</v>
      </c>
      <c r="G265" s="60">
        <v>250</v>
      </c>
      <c r="H265" s="60">
        <v>0</v>
      </c>
      <c r="I265" s="60">
        <f t="shared" si="19"/>
        <v>2918</v>
      </c>
      <c r="J265" s="21">
        <f t="shared" si="25"/>
        <v>80.040000000000006</v>
      </c>
      <c r="K265" s="21">
        <f>(D265+E265)*11%</f>
        <v>293.48</v>
      </c>
      <c r="L265" s="21">
        <v>0</v>
      </c>
      <c r="M265" s="21">
        <v>0</v>
      </c>
      <c r="N265" s="24">
        <f t="shared" si="22"/>
        <v>373.52</v>
      </c>
      <c r="O265" s="24">
        <f t="shared" si="21"/>
        <v>2544.48</v>
      </c>
      <c r="P265" s="24">
        <v>0</v>
      </c>
    </row>
    <row r="266" spans="1:16" ht="25.5" x14ac:dyDescent="0.2">
      <c r="A266" s="52">
        <v>257</v>
      </c>
      <c r="B266" s="58" t="s">
        <v>324</v>
      </c>
      <c r="C266" s="58" t="s">
        <v>255</v>
      </c>
      <c r="D266" s="86">
        <v>2425</v>
      </c>
      <c r="E266" s="58">
        <v>0</v>
      </c>
      <c r="F266" s="76">
        <v>0</v>
      </c>
      <c r="G266" s="60">
        <v>0</v>
      </c>
      <c r="H266" s="60">
        <v>0</v>
      </c>
      <c r="I266" s="60">
        <f t="shared" si="19"/>
        <v>2425</v>
      </c>
      <c r="J266" s="21">
        <f t="shared" si="25"/>
        <v>72.75</v>
      </c>
      <c r="K266" s="21">
        <f>(D266+E266)*11%</f>
        <v>266.75</v>
      </c>
      <c r="L266" s="21">
        <v>0</v>
      </c>
      <c r="M266" s="21">
        <v>0</v>
      </c>
      <c r="N266" s="24">
        <f t="shared" si="22"/>
        <v>339.5</v>
      </c>
      <c r="O266" s="24">
        <f t="shared" si="21"/>
        <v>2085.5</v>
      </c>
      <c r="P266" s="24">
        <v>0</v>
      </c>
    </row>
    <row r="267" spans="1:16" ht="25.5" x14ac:dyDescent="0.2">
      <c r="A267" s="52">
        <v>258</v>
      </c>
      <c r="B267" s="137" t="s">
        <v>1019</v>
      </c>
      <c r="C267" s="58" t="s">
        <v>257</v>
      </c>
      <c r="D267" s="86">
        <v>1940</v>
      </c>
      <c r="E267" s="58">
        <v>0</v>
      </c>
      <c r="F267" s="76">
        <v>0</v>
      </c>
      <c r="G267" s="60">
        <v>0</v>
      </c>
      <c r="H267" s="60">
        <v>0</v>
      </c>
      <c r="I267" s="60">
        <f t="shared" ref="I267:I330" si="26">(D267+E267+F267+G267+H267)</f>
        <v>1940</v>
      </c>
      <c r="J267" s="21">
        <f t="shared" si="25"/>
        <v>58.2</v>
      </c>
      <c r="K267" s="21">
        <f>D267*10%</f>
        <v>194</v>
      </c>
      <c r="L267" s="21">
        <v>0</v>
      </c>
      <c r="M267" s="21">
        <v>0</v>
      </c>
      <c r="N267" s="24">
        <f t="shared" si="22"/>
        <v>252.2</v>
      </c>
      <c r="O267" s="24">
        <f t="shared" si="21"/>
        <v>1687.8</v>
      </c>
      <c r="P267" s="24">
        <v>0</v>
      </c>
    </row>
    <row r="268" spans="1:16" ht="25.5" x14ac:dyDescent="0.2">
      <c r="A268" s="52">
        <v>259</v>
      </c>
      <c r="B268" s="58" t="s">
        <v>63</v>
      </c>
      <c r="C268" s="58" t="s">
        <v>868</v>
      </c>
      <c r="D268" s="97">
        <v>1067</v>
      </c>
      <c r="E268" s="58">
        <v>0</v>
      </c>
      <c r="F268" s="76">
        <v>0</v>
      </c>
      <c r="G268" s="60">
        <v>0</v>
      </c>
      <c r="H268" s="60">
        <v>0</v>
      </c>
      <c r="I268" s="60">
        <f t="shared" si="26"/>
        <v>1067</v>
      </c>
      <c r="J268" s="21">
        <f t="shared" si="25"/>
        <v>32.01</v>
      </c>
      <c r="K268" s="21">
        <f>(D268+E268)*10%</f>
        <v>106.7</v>
      </c>
      <c r="L268" s="21">
        <v>0</v>
      </c>
      <c r="M268" s="21">
        <v>0</v>
      </c>
      <c r="N268" s="24">
        <f t="shared" si="22"/>
        <v>138.71</v>
      </c>
      <c r="O268" s="24">
        <f t="shared" si="21"/>
        <v>928.29</v>
      </c>
      <c r="P268" s="24">
        <v>0</v>
      </c>
    </row>
    <row r="269" spans="1:16" x14ac:dyDescent="0.2">
      <c r="A269" s="52">
        <v>260</v>
      </c>
      <c r="B269" s="58" t="s">
        <v>53</v>
      </c>
      <c r="C269" s="58" t="s">
        <v>89</v>
      </c>
      <c r="D269" s="58">
        <v>1668</v>
      </c>
      <c r="E269" s="58">
        <v>1000</v>
      </c>
      <c r="F269" s="76">
        <v>0</v>
      </c>
      <c r="G269" s="60">
        <v>250</v>
      </c>
      <c r="H269" s="60">
        <v>0</v>
      </c>
      <c r="I269" s="60">
        <f t="shared" si="26"/>
        <v>2918</v>
      </c>
      <c r="J269" s="21">
        <f t="shared" si="25"/>
        <v>80.040000000000006</v>
      </c>
      <c r="K269" s="21">
        <f>(D269+E269)*11%</f>
        <v>293.48</v>
      </c>
      <c r="L269" s="21">
        <v>0</v>
      </c>
      <c r="M269" s="21">
        <v>0</v>
      </c>
      <c r="N269" s="24">
        <f t="shared" si="22"/>
        <v>373.52</v>
      </c>
      <c r="O269" s="24">
        <f t="shared" si="21"/>
        <v>2544.48</v>
      </c>
      <c r="P269" s="24">
        <v>0</v>
      </c>
    </row>
    <row r="270" spans="1:16" ht="25.5" x14ac:dyDescent="0.2">
      <c r="A270" s="52">
        <v>261</v>
      </c>
      <c r="B270" s="65" t="s">
        <v>922</v>
      </c>
      <c r="C270" s="58" t="s">
        <v>260</v>
      </c>
      <c r="D270" s="58">
        <v>3081</v>
      </c>
      <c r="E270" s="58">
        <v>1000</v>
      </c>
      <c r="F270" s="76">
        <v>0</v>
      </c>
      <c r="G270" s="60">
        <v>250</v>
      </c>
      <c r="H270" s="60">
        <v>0</v>
      </c>
      <c r="I270" s="60">
        <f t="shared" si="26"/>
        <v>4331</v>
      </c>
      <c r="J270" s="21">
        <f t="shared" si="25"/>
        <v>122.43</v>
      </c>
      <c r="K270" s="21">
        <f>(D270+E270)*12%</f>
        <v>489.72</v>
      </c>
      <c r="L270" s="21">
        <v>0</v>
      </c>
      <c r="M270" s="21">
        <v>0</v>
      </c>
      <c r="N270" s="24">
        <f t="shared" si="22"/>
        <v>612.15</v>
      </c>
      <c r="O270" s="24">
        <f t="shared" si="21"/>
        <v>3718.85</v>
      </c>
      <c r="P270" s="24">
        <f>1535</f>
        <v>1535</v>
      </c>
    </row>
    <row r="271" spans="1:16" ht="25.5" x14ac:dyDescent="0.2">
      <c r="A271" s="52">
        <v>262</v>
      </c>
      <c r="B271" s="58" t="s">
        <v>276</v>
      </c>
      <c r="C271" s="58" t="s">
        <v>257</v>
      </c>
      <c r="D271" s="86">
        <v>1940</v>
      </c>
      <c r="E271" s="58">
        <v>0</v>
      </c>
      <c r="F271" s="76">
        <v>0</v>
      </c>
      <c r="G271" s="60">
        <v>0</v>
      </c>
      <c r="H271" s="60">
        <v>0</v>
      </c>
      <c r="I271" s="60">
        <f t="shared" si="26"/>
        <v>1940</v>
      </c>
      <c r="J271" s="21">
        <f t="shared" si="25"/>
        <v>58.2</v>
      </c>
      <c r="K271" s="21">
        <f>D271*10%</f>
        <v>194</v>
      </c>
      <c r="L271" s="21">
        <v>0</v>
      </c>
      <c r="M271" s="21">
        <v>0</v>
      </c>
      <c r="N271" s="24">
        <f t="shared" si="22"/>
        <v>252.2</v>
      </c>
      <c r="O271" s="24">
        <f t="shared" si="21"/>
        <v>1687.8</v>
      </c>
      <c r="P271" s="24">
        <v>0</v>
      </c>
    </row>
    <row r="272" spans="1:16" ht="25.5" x14ac:dyDescent="0.2">
      <c r="A272" s="52">
        <v>263</v>
      </c>
      <c r="B272" s="58" t="s">
        <v>277</v>
      </c>
      <c r="C272" s="58" t="s">
        <v>257</v>
      </c>
      <c r="D272" s="86">
        <v>1940</v>
      </c>
      <c r="E272" s="58">
        <v>0</v>
      </c>
      <c r="F272" s="76">
        <v>0</v>
      </c>
      <c r="G272" s="60">
        <v>0</v>
      </c>
      <c r="H272" s="60">
        <v>0</v>
      </c>
      <c r="I272" s="60">
        <f t="shared" si="26"/>
        <v>1940</v>
      </c>
      <c r="J272" s="21">
        <f t="shared" si="25"/>
        <v>58.2</v>
      </c>
      <c r="K272" s="21">
        <f>D272*10%</f>
        <v>194</v>
      </c>
      <c r="L272" s="21">
        <v>0</v>
      </c>
      <c r="M272" s="21">
        <v>0</v>
      </c>
      <c r="N272" s="24">
        <f t="shared" si="22"/>
        <v>252.2</v>
      </c>
      <c r="O272" s="24">
        <f t="shared" si="21"/>
        <v>1687.8</v>
      </c>
      <c r="P272" s="24">
        <v>0</v>
      </c>
    </row>
    <row r="273" spans="1:16" ht="25.5" x14ac:dyDescent="0.2">
      <c r="A273" s="52">
        <v>264</v>
      </c>
      <c r="B273" s="107" t="s">
        <v>278</v>
      </c>
      <c r="C273" s="58" t="s">
        <v>87</v>
      </c>
      <c r="D273" s="58">
        <v>1902</v>
      </c>
      <c r="E273" s="58">
        <v>1000</v>
      </c>
      <c r="F273" s="76">
        <v>0</v>
      </c>
      <c r="G273" s="60">
        <v>250</v>
      </c>
      <c r="H273" s="60">
        <v>0</v>
      </c>
      <c r="I273" s="60">
        <f t="shared" si="26"/>
        <v>3152</v>
      </c>
      <c r="J273" s="21">
        <f t="shared" si="25"/>
        <v>87.06</v>
      </c>
      <c r="K273" s="21">
        <f>2902*11%</f>
        <v>319.22000000000003</v>
      </c>
      <c r="L273" s="21">
        <v>0</v>
      </c>
      <c r="M273" s="21">
        <v>0</v>
      </c>
      <c r="N273" s="24">
        <f t="shared" si="22"/>
        <v>406.28</v>
      </c>
      <c r="O273" s="24">
        <f t="shared" si="21"/>
        <v>2745.72</v>
      </c>
      <c r="P273" s="24">
        <v>0</v>
      </c>
    </row>
    <row r="274" spans="1:16" ht="25.5" x14ac:dyDescent="0.2">
      <c r="A274" s="52">
        <v>265</v>
      </c>
      <c r="B274" s="58" t="s">
        <v>279</v>
      </c>
      <c r="C274" s="58" t="s">
        <v>88</v>
      </c>
      <c r="D274" s="58">
        <v>2920</v>
      </c>
      <c r="E274" s="58">
        <v>1000</v>
      </c>
      <c r="F274" s="76">
        <v>0</v>
      </c>
      <c r="G274" s="60">
        <v>250</v>
      </c>
      <c r="H274" s="60">
        <v>0</v>
      </c>
      <c r="I274" s="60">
        <f t="shared" si="26"/>
        <v>4170</v>
      </c>
      <c r="J274" s="21">
        <f t="shared" si="25"/>
        <v>117.6</v>
      </c>
      <c r="K274" s="21">
        <f>(D274+E274)*11%</f>
        <v>431.2</v>
      </c>
      <c r="L274" s="21">
        <v>0</v>
      </c>
      <c r="M274" s="21">
        <v>0</v>
      </c>
      <c r="N274" s="24">
        <f t="shared" si="22"/>
        <v>548.79999999999995</v>
      </c>
      <c r="O274" s="24">
        <f t="shared" si="21"/>
        <v>3621.2</v>
      </c>
      <c r="P274" s="24">
        <v>0</v>
      </c>
    </row>
    <row r="275" spans="1:16" ht="25.5" x14ac:dyDescent="0.2">
      <c r="A275" s="52">
        <v>266</v>
      </c>
      <c r="B275" s="58" t="s">
        <v>1060</v>
      </c>
      <c r="C275" s="151" t="s">
        <v>361</v>
      </c>
      <c r="D275" s="58">
        <v>3241</v>
      </c>
      <c r="E275" s="58">
        <v>1000</v>
      </c>
      <c r="F275" s="76">
        <v>0</v>
      </c>
      <c r="G275" s="60">
        <v>250</v>
      </c>
      <c r="H275" s="60">
        <v>0</v>
      </c>
      <c r="I275" s="60">
        <f t="shared" si="26"/>
        <v>4491</v>
      </c>
      <c r="J275" s="21">
        <f t="shared" si="25"/>
        <v>127.23</v>
      </c>
      <c r="K275" s="21">
        <f>(D275+E275)*12%</f>
        <v>508.92</v>
      </c>
      <c r="L275" s="21">
        <v>0</v>
      </c>
      <c r="M275" s="21">
        <v>0</v>
      </c>
      <c r="N275" s="24">
        <f t="shared" si="22"/>
        <v>636.15</v>
      </c>
      <c r="O275" s="24">
        <f t="shared" si="21"/>
        <v>3854.85</v>
      </c>
      <c r="P275" s="24">
        <v>0</v>
      </c>
    </row>
    <row r="276" spans="1:16" ht="25.5" x14ac:dyDescent="0.2">
      <c r="A276" s="52">
        <v>267</v>
      </c>
      <c r="B276" s="58" t="s">
        <v>280</v>
      </c>
      <c r="C276" s="58" t="s">
        <v>255</v>
      </c>
      <c r="D276" s="86">
        <v>2425</v>
      </c>
      <c r="E276" s="58">
        <v>0</v>
      </c>
      <c r="F276" s="76">
        <v>0</v>
      </c>
      <c r="G276" s="60">
        <v>0</v>
      </c>
      <c r="H276" s="60">
        <v>0</v>
      </c>
      <c r="I276" s="60">
        <f t="shared" si="26"/>
        <v>2425</v>
      </c>
      <c r="J276" s="21">
        <f t="shared" si="25"/>
        <v>72.75</v>
      </c>
      <c r="K276" s="21">
        <f>2425*11%</f>
        <v>266.75</v>
      </c>
      <c r="L276" s="21">
        <v>0</v>
      </c>
      <c r="M276" s="21">
        <v>0</v>
      </c>
      <c r="N276" s="24">
        <f t="shared" si="22"/>
        <v>339.5</v>
      </c>
      <c r="O276" s="24">
        <f t="shared" si="21"/>
        <v>2085.5</v>
      </c>
      <c r="P276" s="24">
        <v>0</v>
      </c>
    </row>
    <row r="277" spans="1:16" ht="25.5" x14ac:dyDescent="0.2">
      <c r="A277" s="52">
        <v>268</v>
      </c>
      <c r="B277" s="58" t="s">
        <v>193</v>
      </c>
      <c r="C277" s="92" t="s">
        <v>373</v>
      </c>
      <c r="D277" s="76">
        <v>3404</v>
      </c>
      <c r="E277" s="76">
        <v>1000</v>
      </c>
      <c r="F277" s="76">
        <v>375</v>
      </c>
      <c r="G277" s="76">
        <v>250</v>
      </c>
      <c r="H277" s="60">
        <v>0</v>
      </c>
      <c r="I277" s="60">
        <f t="shared" si="26"/>
        <v>5029</v>
      </c>
      <c r="J277" s="21">
        <f t="shared" si="25"/>
        <v>143.37</v>
      </c>
      <c r="K277" s="21">
        <f>(D277+E277+F277)*12%</f>
        <v>573.48</v>
      </c>
      <c r="L277" s="21">
        <v>0</v>
      </c>
      <c r="M277" s="21">
        <v>0</v>
      </c>
      <c r="N277" s="24">
        <f t="shared" si="22"/>
        <v>716.85</v>
      </c>
      <c r="O277" s="24">
        <f t="shared" si="21"/>
        <v>4312.1499999999996</v>
      </c>
      <c r="P277" s="24">
        <v>0</v>
      </c>
    </row>
    <row r="278" spans="1:16" ht="25.5" x14ac:dyDescent="0.2">
      <c r="A278" s="52">
        <v>269</v>
      </c>
      <c r="B278" s="58" t="s">
        <v>429</v>
      </c>
      <c r="C278" s="58" t="s">
        <v>224</v>
      </c>
      <c r="D278" s="58">
        <v>1831</v>
      </c>
      <c r="E278" s="62">
        <v>1000</v>
      </c>
      <c r="F278" s="76">
        <v>0</v>
      </c>
      <c r="G278" s="60">
        <v>250</v>
      </c>
      <c r="H278" s="60">
        <v>0</v>
      </c>
      <c r="I278" s="60">
        <f t="shared" si="26"/>
        <v>3081</v>
      </c>
      <c r="J278" s="21">
        <f t="shared" si="25"/>
        <v>84.93</v>
      </c>
      <c r="K278" s="21">
        <f>(D278+E278)*11%</f>
        <v>311.41000000000003</v>
      </c>
      <c r="L278" s="21">
        <v>0</v>
      </c>
      <c r="M278" s="21">
        <v>0</v>
      </c>
      <c r="N278" s="24">
        <f t="shared" si="22"/>
        <v>396.34</v>
      </c>
      <c r="O278" s="24">
        <f t="shared" si="21"/>
        <v>2684.66</v>
      </c>
      <c r="P278" s="24">
        <v>0</v>
      </c>
    </row>
    <row r="279" spans="1:16" ht="25.5" x14ac:dyDescent="0.2">
      <c r="A279" s="52">
        <v>270</v>
      </c>
      <c r="B279" s="58" t="s">
        <v>154</v>
      </c>
      <c r="C279" s="58" t="s">
        <v>257</v>
      </c>
      <c r="D279" s="58">
        <v>1940</v>
      </c>
      <c r="E279" s="58">
        <v>0</v>
      </c>
      <c r="F279" s="76">
        <v>0</v>
      </c>
      <c r="G279" s="60">
        <v>0</v>
      </c>
      <c r="H279" s="60">
        <v>0</v>
      </c>
      <c r="I279" s="60">
        <f t="shared" si="26"/>
        <v>1940</v>
      </c>
      <c r="J279" s="21">
        <f t="shared" si="25"/>
        <v>58.2</v>
      </c>
      <c r="K279" s="21">
        <f>D279*10%</f>
        <v>194</v>
      </c>
      <c r="L279" s="21">
        <v>0</v>
      </c>
      <c r="M279" s="21">
        <v>0</v>
      </c>
      <c r="N279" s="24">
        <f t="shared" si="22"/>
        <v>252.2</v>
      </c>
      <c r="O279" s="24">
        <f t="shared" si="21"/>
        <v>1687.8</v>
      </c>
      <c r="P279" s="24">
        <v>0</v>
      </c>
    </row>
    <row r="280" spans="1:16" ht="25.5" x14ac:dyDescent="0.2">
      <c r="A280" s="52">
        <v>271</v>
      </c>
      <c r="B280" s="58" t="s">
        <v>134</v>
      </c>
      <c r="C280" s="64" t="s">
        <v>86</v>
      </c>
      <c r="D280" s="58">
        <v>2920</v>
      </c>
      <c r="E280" s="62">
        <v>1000</v>
      </c>
      <c r="F280" s="76">
        <v>0</v>
      </c>
      <c r="G280" s="60">
        <v>250</v>
      </c>
      <c r="H280" s="60">
        <v>0</v>
      </c>
      <c r="I280" s="60">
        <f t="shared" si="26"/>
        <v>4170</v>
      </c>
      <c r="J280" s="21">
        <f t="shared" si="25"/>
        <v>117.6</v>
      </c>
      <c r="K280" s="21">
        <f>(D280+E280)*11%</f>
        <v>431.2</v>
      </c>
      <c r="L280" s="21">
        <v>0</v>
      </c>
      <c r="M280" s="21">
        <v>52.68</v>
      </c>
      <c r="N280" s="24">
        <f t="shared" si="22"/>
        <v>601.48</v>
      </c>
      <c r="O280" s="24">
        <f t="shared" si="21"/>
        <v>3568.52</v>
      </c>
      <c r="P280" s="24">
        <v>0</v>
      </c>
    </row>
    <row r="281" spans="1:16" ht="25.5" x14ac:dyDescent="0.2">
      <c r="A281" s="52">
        <v>272</v>
      </c>
      <c r="B281" s="58" t="s">
        <v>245</v>
      </c>
      <c r="C281" s="58" t="s">
        <v>257</v>
      </c>
      <c r="D281" s="58">
        <v>1940</v>
      </c>
      <c r="E281" s="58">
        <v>0</v>
      </c>
      <c r="F281" s="76">
        <v>0</v>
      </c>
      <c r="G281" s="60">
        <v>0</v>
      </c>
      <c r="H281" s="60">
        <v>0</v>
      </c>
      <c r="I281" s="60">
        <f t="shared" si="26"/>
        <v>1940</v>
      </c>
      <c r="J281" s="21">
        <f t="shared" si="25"/>
        <v>58.2</v>
      </c>
      <c r="K281" s="21">
        <f>D281*10%</f>
        <v>194</v>
      </c>
      <c r="L281" s="21">
        <v>0</v>
      </c>
      <c r="M281" s="21">
        <v>0</v>
      </c>
      <c r="N281" s="24">
        <f t="shared" si="22"/>
        <v>252.2</v>
      </c>
      <c r="O281" s="24">
        <f t="shared" si="21"/>
        <v>1687.8</v>
      </c>
      <c r="P281" s="24">
        <v>0</v>
      </c>
    </row>
    <row r="282" spans="1:16" ht="25.5" x14ac:dyDescent="0.2">
      <c r="A282" s="52">
        <v>273</v>
      </c>
      <c r="B282" s="96" t="s">
        <v>281</v>
      </c>
      <c r="C282" s="62" t="s">
        <v>388</v>
      </c>
      <c r="D282" s="94">
        <v>1824</v>
      </c>
      <c r="E282" s="63">
        <v>1000</v>
      </c>
      <c r="F282" s="76">
        <v>0</v>
      </c>
      <c r="G282" s="60">
        <v>250</v>
      </c>
      <c r="H282" s="60">
        <v>0</v>
      </c>
      <c r="I282" s="60">
        <f t="shared" si="26"/>
        <v>3074</v>
      </c>
      <c r="J282" s="21">
        <f t="shared" si="25"/>
        <v>84.72</v>
      </c>
      <c r="K282" s="21">
        <f>(D282+E282+F282)*11%</f>
        <v>310.64</v>
      </c>
      <c r="L282" s="21">
        <v>0</v>
      </c>
      <c r="M282" s="21">
        <v>0</v>
      </c>
      <c r="N282" s="24">
        <f t="shared" si="22"/>
        <v>395.36</v>
      </c>
      <c r="O282" s="24">
        <f t="shared" si="21"/>
        <v>2678.64</v>
      </c>
      <c r="P282" s="24">
        <v>0</v>
      </c>
    </row>
    <row r="283" spans="1:16" ht="25.5" x14ac:dyDescent="0.2">
      <c r="A283" s="52">
        <v>274</v>
      </c>
      <c r="B283" s="58" t="s">
        <v>135</v>
      </c>
      <c r="C283" s="58" t="s">
        <v>257</v>
      </c>
      <c r="D283" s="58">
        <v>1940</v>
      </c>
      <c r="E283" s="58">
        <v>0</v>
      </c>
      <c r="F283" s="76">
        <v>0</v>
      </c>
      <c r="G283" s="60">
        <v>0</v>
      </c>
      <c r="H283" s="60">
        <v>0</v>
      </c>
      <c r="I283" s="60">
        <f t="shared" si="26"/>
        <v>1940</v>
      </c>
      <c r="J283" s="21">
        <f t="shared" si="25"/>
        <v>58.2</v>
      </c>
      <c r="K283" s="21">
        <f>D283*10%</f>
        <v>194</v>
      </c>
      <c r="L283" s="21">
        <v>0</v>
      </c>
      <c r="M283" s="21">
        <v>0</v>
      </c>
      <c r="N283" s="24">
        <f t="shared" ref="N283:N316" si="27">J283+K283+L283+M283</f>
        <v>252.2</v>
      </c>
      <c r="O283" s="24">
        <f t="shared" si="21"/>
        <v>1687.8</v>
      </c>
      <c r="P283" s="24">
        <v>0</v>
      </c>
    </row>
    <row r="284" spans="1:16" ht="25.5" x14ac:dyDescent="0.2">
      <c r="A284" s="52">
        <v>275</v>
      </c>
      <c r="B284" s="58" t="s">
        <v>79</v>
      </c>
      <c r="C284" s="58" t="s">
        <v>255</v>
      </c>
      <c r="D284" s="86">
        <v>2425</v>
      </c>
      <c r="E284" s="58">
        <v>0</v>
      </c>
      <c r="F284" s="76">
        <v>0</v>
      </c>
      <c r="G284" s="60">
        <v>0</v>
      </c>
      <c r="H284" s="60">
        <v>0</v>
      </c>
      <c r="I284" s="60">
        <f t="shared" si="26"/>
        <v>2425</v>
      </c>
      <c r="J284" s="21">
        <f t="shared" si="25"/>
        <v>72.75</v>
      </c>
      <c r="K284" s="21">
        <f>D284*11%</f>
        <v>266.75</v>
      </c>
      <c r="L284" s="21">
        <v>0</v>
      </c>
      <c r="M284" s="21">
        <v>0</v>
      </c>
      <c r="N284" s="24">
        <f t="shared" si="27"/>
        <v>339.5</v>
      </c>
      <c r="O284" s="24">
        <f t="shared" si="21"/>
        <v>2085.5</v>
      </c>
      <c r="P284" s="24">
        <v>0</v>
      </c>
    </row>
    <row r="285" spans="1:16" ht="25.5" x14ac:dyDescent="0.2">
      <c r="A285" s="52">
        <v>276</v>
      </c>
      <c r="B285" s="68" t="s">
        <v>909</v>
      </c>
      <c r="C285" s="62" t="s">
        <v>376</v>
      </c>
      <c r="D285" s="116">
        <v>1981</v>
      </c>
      <c r="E285" s="58">
        <v>1000</v>
      </c>
      <c r="F285" s="76">
        <v>0</v>
      </c>
      <c r="G285" s="60">
        <v>250</v>
      </c>
      <c r="H285" s="60">
        <v>0</v>
      </c>
      <c r="I285" s="60">
        <f t="shared" si="26"/>
        <v>3231</v>
      </c>
      <c r="J285" s="21">
        <f t="shared" si="25"/>
        <v>89.43</v>
      </c>
      <c r="K285" s="21">
        <f>(D285+E285)*11%</f>
        <v>327.91</v>
      </c>
      <c r="L285" s="21">
        <v>0</v>
      </c>
      <c r="M285" s="21">
        <v>40.06</v>
      </c>
      <c r="N285" s="24">
        <f t="shared" si="27"/>
        <v>457.4</v>
      </c>
      <c r="O285" s="24">
        <f t="shared" si="21"/>
        <v>2773.6</v>
      </c>
      <c r="P285" s="24">
        <v>0</v>
      </c>
    </row>
    <row r="286" spans="1:16" ht="25.5" x14ac:dyDescent="0.2">
      <c r="A286" s="52">
        <v>277</v>
      </c>
      <c r="B286" s="89" t="s">
        <v>33</v>
      </c>
      <c r="C286" s="58" t="s">
        <v>88</v>
      </c>
      <c r="D286" s="76">
        <v>2920</v>
      </c>
      <c r="E286" s="76">
        <v>1000</v>
      </c>
      <c r="F286" s="76">
        <v>0</v>
      </c>
      <c r="G286" s="76">
        <v>250</v>
      </c>
      <c r="H286" s="60">
        <v>0</v>
      </c>
      <c r="I286" s="60">
        <f t="shared" si="26"/>
        <v>4170</v>
      </c>
      <c r="J286" s="21">
        <f t="shared" si="25"/>
        <v>117.6</v>
      </c>
      <c r="K286" s="21">
        <f>(D286+E286)*11%</f>
        <v>431.2</v>
      </c>
      <c r="L286" s="21">
        <v>0</v>
      </c>
      <c r="M286" s="21">
        <v>52.68</v>
      </c>
      <c r="N286" s="24">
        <f t="shared" si="27"/>
        <v>601.48</v>
      </c>
      <c r="O286" s="24">
        <f t="shared" si="21"/>
        <v>3568.52</v>
      </c>
      <c r="P286" s="24">
        <v>0</v>
      </c>
    </row>
    <row r="287" spans="1:16" ht="25.5" x14ac:dyDescent="0.2">
      <c r="A287" s="52">
        <v>278</v>
      </c>
      <c r="B287" s="58" t="s">
        <v>282</v>
      </c>
      <c r="C287" s="58" t="s">
        <v>255</v>
      </c>
      <c r="D287" s="86">
        <v>2425</v>
      </c>
      <c r="E287" s="58">
        <v>0</v>
      </c>
      <c r="F287" s="76">
        <v>0</v>
      </c>
      <c r="G287" s="60">
        <v>0</v>
      </c>
      <c r="H287" s="60">
        <v>0</v>
      </c>
      <c r="I287" s="60">
        <f t="shared" si="26"/>
        <v>2425</v>
      </c>
      <c r="J287" s="21">
        <f t="shared" si="25"/>
        <v>72.75</v>
      </c>
      <c r="K287" s="21">
        <f>D287*11%</f>
        <v>266.75</v>
      </c>
      <c r="L287" s="21">
        <v>0</v>
      </c>
      <c r="M287" s="21">
        <v>0</v>
      </c>
      <c r="N287" s="24">
        <f t="shared" si="27"/>
        <v>339.5</v>
      </c>
      <c r="O287" s="24">
        <f t="shared" si="21"/>
        <v>2085.5</v>
      </c>
      <c r="P287" s="24">
        <v>0</v>
      </c>
    </row>
    <row r="288" spans="1:16" ht="25.5" x14ac:dyDescent="0.2">
      <c r="A288" s="52">
        <v>279</v>
      </c>
      <c r="B288" s="89" t="s">
        <v>348</v>
      </c>
      <c r="C288" s="58" t="s">
        <v>255</v>
      </c>
      <c r="D288" s="76">
        <v>2425</v>
      </c>
      <c r="E288" s="58">
        <v>0</v>
      </c>
      <c r="F288" s="76">
        <v>0</v>
      </c>
      <c r="G288" s="60">
        <v>0</v>
      </c>
      <c r="H288" s="60">
        <v>0</v>
      </c>
      <c r="I288" s="60">
        <f t="shared" si="26"/>
        <v>2425</v>
      </c>
      <c r="J288" s="21">
        <f t="shared" si="25"/>
        <v>72.75</v>
      </c>
      <c r="K288" s="21">
        <f>D288*11%</f>
        <v>266.75</v>
      </c>
      <c r="L288" s="21">
        <v>0</v>
      </c>
      <c r="M288" s="21">
        <v>0</v>
      </c>
      <c r="N288" s="24">
        <f t="shared" si="27"/>
        <v>339.5</v>
      </c>
      <c r="O288" s="24">
        <f t="shared" ref="O288:O357" si="28">I288-N288</f>
        <v>2085.5</v>
      </c>
      <c r="P288" s="24">
        <v>0</v>
      </c>
    </row>
    <row r="289" spans="1:16" ht="25.5" x14ac:dyDescent="0.2">
      <c r="A289" s="52">
        <v>280</v>
      </c>
      <c r="B289" s="58" t="s">
        <v>923</v>
      </c>
      <c r="C289" s="58" t="s">
        <v>381</v>
      </c>
      <c r="D289" s="110">
        <v>2234</v>
      </c>
      <c r="E289" s="68">
        <v>1900</v>
      </c>
      <c r="F289" s="76">
        <v>0</v>
      </c>
      <c r="G289" s="21">
        <v>250</v>
      </c>
      <c r="H289" s="76">
        <v>0</v>
      </c>
      <c r="I289" s="60">
        <f t="shared" si="26"/>
        <v>4384</v>
      </c>
      <c r="J289" s="21">
        <f t="shared" si="25"/>
        <v>124.02</v>
      </c>
      <c r="K289" s="21">
        <f>(D289+E289)*12%</f>
        <v>496.08</v>
      </c>
      <c r="L289" s="21">
        <v>0</v>
      </c>
      <c r="M289" s="21">
        <v>55.56</v>
      </c>
      <c r="N289" s="24">
        <f t="shared" si="27"/>
        <v>675.66</v>
      </c>
      <c r="O289" s="24">
        <f t="shared" si="28"/>
        <v>3708.34</v>
      </c>
      <c r="P289" s="24">
        <v>0</v>
      </c>
    </row>
    <row r="290" spans="1:16" ht="25.5" x14ac:dyDescent="0.2">
      <c r="A290" s="52">
        <v>281</v>
      </c>
      <c r="B290" s="58" t="s">
        <v>325</v>
      </c>
      <c r="C290" s="58" t="s">
        <v>257</v>
      </c>
      <c r="D290" s="86">
        <v>1940</v>
      </c>
      <c r="E290" s="58">
        <v>0</v>
      </c>
      <c r="F290" s="76">
        <v>0</v>
      </c>
      <c r="G290" s="60">
        <v>0</v>
      </c>
      <c r="H290" s="60">
        <v>0</v>
      </c>
      <c r="I290" s="60">
        <f t="shared" si="26"/>
        <v>1940</v>
      </c>
      <c r="J290" s="21">
        <f t="shared" si="25"/>
        <v>58.2</v>
      </c>
      <c r="K290" s="21">
        <f>D290*10%</f>
        <v>194</v>
      </c>
      <c r="L290" s="21">
        <v>0</v>
      </c>
      <c r="M290" s="21">
        <v>0</v>
      </c>
      <c r="N290" s="24">
        <f t="shared" si="27"/>
        <v>252.2</v>
      </c>
      <c r="O290" s="24">
        <f t="shared" si="28"/>
        <v>1687.8</v>
      </c>
      <c r="P290" s="24">
        <v>0</v>
      </c>
    </row>
    <row r="291" spans="1:16" ht="25.5" x14ac:dyDescent="0.2">
      <c r="A291" s="52">
        <v>282</v>
      </c>
      <c r="B291" s="58" t="s">
        <v>216</v>
      </c>
      <c r="C291" s="58" t="s">
        <v>260</v>
      </c>
      <c r="D291" s="58">
        <v>3081</v>
      </c>
      <c r="E291" s="62">
        <v>1000</v>
      </c>
      <c r="F291" s="76">
        <v>0</v>
      </c>
      <c r="G291" s="60">
        <v>250</v>
      </c>
      <c r="H291" s="60">
        <v>0</v>
      </c>
      <c r="I291" s="60">
        <f t="shared" si="26"/>
        <v>4331</v>
      </c>
      <c r="J291" s="21">
        <f t="shared" si="25"/>
        <v>122.43</v>
      </c>
      <c r="K291" s="21">
        <f>(D291+E291)*12%</f>
        <v>489.72</v>
      </c>
      <c r="L291" s="21">
        <v>0</v>
      </c>
      <c r="M291" s="21">
        <v>0</v>
      </c>
      <c r="N291" s="24">
        <f t="shared" si="27"/>
        <v>612.15</v>
      </c>
      <c r="O291" s="24">
        <f t="shared" si="28"/>
        <v>3718.85</v>
      </c>
      <c r="P291" s="24">
        <v>0</v>
      </c>
    </row>
    <row r="292" spans="1:16" ht="25.5" x14ac:dyDescent="0.2">
      <c r="A292" s="52">
        <v>283</v>
      </c>
      <c r="B292" s="87" t="s">
        <v>937</v>
      </c>
      <c r="C292" s="58" t="s">
        <v>257</v>
      </c>
      <c r="D292" s="21">
        <v>1940</v>
      </c>
      <c r="E292" s="58">
        <v>0</v>
      </c>
      <c r="F292" s="76">
        <v>0</v>
      </c>
      <c r="G292" s="60">
        <v>0</v>
      </c>
      <c r="H292" s="60">
        <v>0</v>
      </c>
      <c r="I292" s="60">
        <f t="shared" si="26"/>
        <v>1940</v>
      </c>
      <c r="J292" s="21">
        <f t="shared" si="25"/>
        <v>58.2</v>
      </c>
      <c r="K292" s="21">
        <f>(D292+E292)*10%</f>
        <v>194</v>
      </c>
      <c r="L292" s="21">
        <v>0</v>
      </c>
      <c r="M292" s="21">
        <v>0</v>
      </c>
      <c r="N292" s="24">
        <f t="shared" si="27"/>
        <v>252.2</v>
      </c>
      <c r="O292" s="24">
        <f t="shared" si="28"/>
        <v>1687.8</v>
      </c>
      <c r="P292" s="24">
        <v>0</v>
      </c>
    </row>
    <row r="293" spans="1:16" ht="25.5" x14ac:dyDescent="0.2">
      <c r="A293" s="52">
        <v>284</v>
      </c>
      <c r="B293" s="58" t="s">
        <v>832</v>
      </c>
      <c r="C293" s="58" t="s">
        <v>381</v>
      </c>
      <c r="D293" s="58">
        <v>2234</v>
      </c>
      <c r="E293" s="62">
        <v>1000</v>
      </c>
      <c r="F293" s="76">
        <v>0</v>
      </c>
      <c r="G293" s="60">
        <v>250</v>
      </c>
      <c r="H293" s="60">
        <v>0</v>
      </c>
      <c r="I293" s="60">
        <f t="shared" si="26"/>
        <v>3484</v>
      </c>
      <c r="J293" s="21">
        <f t="shared" si="25"/>
        <v>97.02</v>
      </c>
      <c r="K293" s="21">
        <f>(D293+E293)*11%</f>
        <v>355.74</v>
      </c>
      <c r="L293" s="21">
        <v>0</v>
      </c>
      <c r="M293" s="21">
        <v>0</v>
      </c>
      <c r="N293" s="24">
        <f t="shared" si="27"/>
        <v>452.76</v>
      </c>
      <c r="O293" s="24">
        <f t="shared" si="28"/>
        <v>3031.24</v>
      </c>
      <c r="P293" s="24">
        <v>0</v>
      </c>
    </row>
    <row r="294" spans="1:16" ht="25.5" x14ac:dyDescent="0.2">
      <c r="A294" s="52">
        <v>285</v>
      </c>
      <c r="B294" s="58" t="s">
        <v>180</v>
      </c>
      <c r="C294" s="58" t="s">
        <v>255</v>
      </c>
      <c r="D294" s="86">
        <v>2425</v>
      </c>
      <c r="E294" s="58">
        <v>0</v>
      </c>
      <c r="F294" s="76">
        <v>0</v>
      </c>
      <c r="G294" s="60">
        <v>0</v>
      </c>
      <c r="H294" s="60">
        <v>0</v>
      </c>
      <c r="I294" s="60">
        <f t="shared" si="26"/>
        <v>2425</v>
      </c>
      <c r="J294" s="21">
        <f t="shared" si="25"/>
        <v>72.75</v>
      </c>
      <c r="K294" s="21">
        <f>D294*11%</f>
        <v>266.75</v>
      </c>
      <c r="L294" s="21">
        <v>0</v>
      </c>
      <c r="M294" s="21">
        <v>0</v>
      </c>
      <c r="N294" s="24">
        <f t="shared" si="27"/>
        <v>339.5</v>
      </c>
      <c r="O294" s="24">
        <f t="shared" si="28"/>
        <v>2085.5</v>
      </c>
      <c r="P294" s="24">
        <v>0</v>
      </c>
    </row>
    <row r="295" spans="1:16" ht="25.5" x14ac:dyDescent="0.2">
      <c r="A295" s="52">
        <v>286</v>
      </c>
      <c r="B295" s="58" t="s">
        <v>893</v>
      </c>
      <c r="C295" s="58" t="s">
        <v>257</v>
      </c>
      <c r="D295" s="21">
        <v>1940</v>
      </c>
      <c r="E295" s="58">
        <v>0</v>
      </c>
      <c r="F295" s="76">
        <v>0</v>
      </c>
      <c r="G295" s="60">
        <v>0</v>
      </c>
      <c r="H295" s="60">
        <v>0</v>
      </c>
      <c r="I295" s="60">
        <f t="shared" si="26"/>
        <v>1940</v>
      </c>
      <c r="J295" s="21">
        <f t="shared" ref="J295:J317" si="29">(D295+E295+F295)*3%</f>
        <v>58.2</v>
      </c>
      <c r="K295" s="21">
        <f>(D295+E295)*10%</f>
        <v>194</v>
      </c>
      <c r="L295" s="21">
        <v>0</v>
      </c>
      <c r="M295" s="21">
        <v>0</v>
      </c>
      <c r="N295" s="24">
        <f t="shared" si="27"/>
        <v>252.2</v>
      </c>
      <c r="O295" s="24">
        <f t="shared" si="28"/>
        <v>1687.8</v>
      </c>
      <c r="P295" s="24">
        <v>0</v>
      </c>
    </row>
    <row r="296" spans="1:16" ht="25.5" x14ac:dyDescent="0.2">
      <c r="A296" s="52">
        <v>287</v>
      </c>
      <c r="B296" s="58" t="s">
        <v>68</v>
      </c>
      <c r="C296" s="112" t="s">
        <v>261</v>
      </c>
      <c r="D296" s="58">
        <v>2134</v>
      </c>
      <c r="E296" s="58">
        <v>0</v>
      </c>
      <c r="F296" s="76">
        <v>0</v>
      </c>
      <c r="G296" s="60">
        <v>0</v>
      </c>
      <c r="H296" s="60">
        <v>0</v>
      </c>
      <c r="I296" s="60">
        <f t="shared" si="26"/>
        <v>2134</v>
      </c>
      <c r="J296" s="21">
        <f t="shared" si="29"/>
        <v>64.02</v>
      </c>
      <c r="K296" s="21">
        <f>D296*11%</f>
        <v>234.74</v>
      </c>
      <c r="L296" s="21">
        <v>0</v>
      </c>
      <c r="M296" s="21">
        <v>0</v>
      </c>
      <c r="N296" s="24">
        <f t="shared" si="27"/>
        <v>298.76</v>
      </c>
      <c r="O296" s="24">
        <f t="shared" si="28"/>
        <v>1835.24</v>
      </c>
      <c r="P296" s="24">
        <v>0</v>
      </c>
    </row>
    <row r="297" spans="1:16" ht="25.5" x14ac:dyDescent="0.2">
      <c r="A297" s="52">
        <v>288</v>
      </c>
      <c r="B297" s="89" t="s">
        <v>30</v>
      </c>
      <c r="C297" s="64" t="s">
        <v>86</v>
      </c>
      <c r="D297" s="76">
        <v>2920</v>
      </c>
      <c r="E297" s="76">
        <v>1000</v>
      </c>
      <c r="F297" s="76">
        <v>0</v>
      </c>
      <c r="G297" s="76">
        <v>250</v>
      </c>
      <c r="H297" s="60">
        <v>0</v>
      </c>
      <c r="I297" s="60">
        <f t="shared" si="26"/>
        <v>4170</v>
      </c>
      <c r="J297" s="21">
        <f t="shared" si="29"/>
        <v>117.6</v>
      </c>
      <c r="K297" s="21">
        <f>(D297+E297)*11%</f>
        <v>431.2</v>
      </c>
      <c r="L297" s="21">
        <v>0</v>
      </c>
      <c r="M297" s="21">
        <v>52.68</v>
      </c>
      <c r="N297" s="24">
        <f t="shared" si="27"/>
        <v>601.48</v>
      </c>
      <c r="O297" s="24">
        <f t="shared" si="28"/>
        <v>3568.52</v>
      </c>
      <c r="P297" s="24">
        <v>0</v>
      </c>
    </row>
    <row r="298" spans="1:16" ht="25.5" x14ac:dyDescent="0.2">
      <c r="A298" s="52">
        <v>289</v>
      </c>
      <c r="B298" s="87" t="s">
        <v>865</v>
      </c>
      <c r="C298" s="64" t="s">
        <v>86</v>
      </c>
      <c r="D298" s="86">
        <v>2920</v>
      </c>
      <c r="E298" s="58">
        <v>1000</v>
      </c>
      <c r="F298" s="76">
        <v>0</v>
      </c>
      <c r="G298" s="60">
        <v>250</v>
      </c>
      <c r="H298" s="60">
        <v>0</v>
      </c>
      <c r="I298" s="60">
        <f t="shared" si="26"/>
        <v>4170</v>
      </c>
      <c r="J298" s="21">
        <f t="shared" si="29"/>
        <v>117.6</v>
      </c>
      <c r="K298" s="21">
        <f>(D298+E298)*11%</f>
        <v>431.2</v>
      </c>
      <c r="L298" s="21">
        <v>0</v>
      </c>
      <c r="M298" s="21">
        <v>52.68</v>
      </c>
      <c r="N298" s="24">
        <f t="shared" si="27"/>
        <v>601.48</v>
      </c>
      <c r="O298" s="24">
        <f t="shared" si="28"/>
        <v>3568.52</v>
      </c>
      <c r="P298" s="24">
        <v>0</v>
      </c>
    </row>
    <row r="299" spans="1:16" ht="25.5" x14ac:dyDescent="0.2">
      <c r="A299" s="52">
        <v>290</v>
      </c>
      <c r="B299" s="58" t="s">
        <v>71</v>
      </c>
      <c r="C299" s="58" t="s">
        <v>255</v>
      </c>
      <c r="D299" s="86">
        <v>2425</v>
      </c>
      <c r="E299" s="58">
        <v>0</v>
      </c>
      <c r="F299" s="76">
        <v>0</v>
      </c>
      <c r="G299" s="60">
        <v>0</v>
      </c>
      <c r="H299" s="60">
        <v>0</v>
      </c>
      <c r="I299" s="60">
        <f t="shared" si="26"/>
        <v>2425</v>
      </c>
      <c r="J299" s="21">
        <f t="shared" si="29"/>
        <v>72.75</v>
      </c>
      <c r="K299" s="21">
        <f>D299*11%</f>
        <v>266.75</v>
      </c>
      <c r="L299" s="21">
        <v>0</v>
      </c>
      <c r="M299" s="21">
        <v>0</v>
      </c>
      <c r="N299" s="24">
        <f t="shared" si="27"/>
        <v>339.5</v>
      </c>
      <c r="O299" s="24">
        <f t="shared" si="28"/>
        <v>2085.5</v>
      </c>
      <c r="P299" s="24">
        <v>0</v>
      </c>
    </row>
    <row r="300" spans="1:16" ht="25.5" x14ac:dyDescent="0.2">
      <c r="A300" s="52">
        <v>291</v>
      </c>
      <c r="B300" s="21" t="s">
        <v>181</v>
      </c>
      <c r="C300" s="58" t="s">
        <v>219</v>
      </c>
      <c r="D300" s="69">
        <v>3241</v>
      </c>
      <c r="E300" s="58">
        <v>1000</v>
      </c>
      <c r="F300" s="76">
        <v>0</v>
      </c>
      <c r="G300" s="60">
        <v>250</v>
      </c>
      <c r="H300" s="60">
        <v>0</v>
      </c>
      <c r="I300" s="60">
        <f t="shared" si="26"/>
        <v>4491</v>
      </c>
      <c r="J300" s="21">
        <f t="shared" si="29"/>
        <v>127.23</v>
      </c>
      <c r="K300" s="21">
        <f>(D300+E300)*12%</f>
        <v>508.92</v>
      </c>
      <c r="L300" s="21">
        <v>0</v>
      </c>
      <c r="M300" s="21">
        <v>0</v>
      </c>
      <c r="N300" s="24">
        <f t="shared" si="27"/>
        <v>636.15</v>
      </c>
      <c r="O300" s="24">
        <f t="shared" si="28"/>
        <v>3854.85</v>
      </c>
      <c r="P300" s="24">
        <v>0</v>
      </c>
    </row>
    <row r="301" spans="1:16" ht="25.5" x14ac:dyDescent="0.2">
      <c r="A301" s="52">
        <v>292</v>
      </c>
      <c r="B301" s="58" t="s">
        <v>50</v>
      </c>
      <c r="C301" s="58" t="s">
        <v>374</v>
      </c>
      <c r="D301" s="58">
        <v>2760</v>
      </c>
      <c r="E301" s="58">
        <v>1000</v>
      </c>
      <c r="F301" s="76">
        <v>0</v>
      </c>
      <c r="G301" s="60">
        <v>250</v>
      </c>
      <c r="H301" s="60">
        <v>0</v>
      </c>
      <c r="I301" s="60">
        <f t="shared" si="26"/>
        <v>4010</v>
      </c>
      <c r="J301" s="21">
        <f t="shared" si="29"/>
        <v>112.8</v>
      </c>
      <c r="K301" s="21">
        <f>(D301+E301)*11%</f>
        <v>413.6</v>
      </c>
      <c r="L301" s="21">
        <v>0</v>
      </c>
      <c r="M301" s="21">
        <v>0</v>
      </c>
      <c r="N301" s="24">
        <f t="shared" si="27"/>
        <v>526.4</v>
      </c>
      <c r="O301" s="24">
        <f t="shared" si="28"/>
        <v>3483.6</v>
      </c>
      <c r="P301" s="24">
        <v>0</v>
      </c>
    </row>
    <row r="302" spans="1:16" x14ac:dyDescent="0.2">
      <c r="A302" s="52">
        <v>293</v>
      </c>
      <c r="B302" s="58" t="s">
        <v>1108</v>
      </c>
      <c r="C302" s="161" t="s">
        <v>46</v>
      </c>
      <c r="D302" s="160">
        <v>1668</v>
      </c>
      <c r="E302" s="58">
        <v>1000</v>
      </c>
      <c r="F302" s="76">
        <v>0</v>
      </c>
      <c r="G302" s="60">
        <v>250</v>
      </c>
      <c r="H302" s="60">
        <v>0</v>
      </c>
      <c r="I302" s="60">
        <f t="shared" si="26"/>
        <v>2918</v>
      </c>
      <c r="J302" s="21">
        <f t="shared" si="29"/>
        <v>80.040000000000006</v>
      </c>
      <c r="K302" s="21">
        <f>(D302+E302)*11%</f>
        <v>293.48</v>
      </c>
      <c r="L302" s="21">
        <v>0</v>
      </c>
      <c r="M302" s="21">
        <v>0</v>
      </c>
      <c r="N302" s="24">
        <f t="shared" si="27"/>
        <v>373.52</v>
      </c>
      <c r="O302" s="24">
        <f t="shared" si="28"/>
        <v>2544.48</v>
      </c>
      <c r="P302" s="24">
        <v>0</v>
      </c>
    </row>
    <row r="303" spans="1:16" ht="25.5" x14ac:dyDescent="0.2">
      <c r="A303" s="52">
        <v>294</v>
      </c>
      <c r="B303" s="89" t="s">
        <v>37</v>
      </c>
      <c r="C303" s="92" t="s">
        <v>379</v>
      </c>
      <c r="D303" s="76">
        <v>1902</v>
      </c>
      <c r="E303" s="76">
        <v>1000</v>
      </c>
      <c r="F303" s="76">
        <v>0</v>
      </c>
      <c r="G303" s="76">
        <v>250</v>
      </c>
      <c r="H303" s="60">
        <v>0</v>
      </c>
      <c r="I303" s="60">
        <f t="shared" si="26"/>
        <v>3152</v>
      </c>
      <c r="J303" s="21">
        <f t="shared" si="29"/>
        <v>87.06</v>
      </c>
      <c r="K303" s="21">
        <f>(D303+E303)*11%</f>
        <v>319.22000000000003</v>
      </c>
      <c r="L303" s="21">
        <v>0</v>
      </c>
      <c r="M303" s="21">
        <v>0</v>
      </c>
      <c r="N303" s="24">
        <f t="shared" si="27"/>
        <v>406.28</v>
      </c>
      <c r="O303" s="24">
        <f t="shared" si="28"/>
        <v>2745.72</v>
      </c>
      <c r="P303" s="24">
        <v>0</v>
      </c>
    </row>
    <row r="304" spans="1:16" ht="25.5" x14ac:dyDescent="0.2">
      <c r="A304" s="52">
        <v>295</v>
      </c>
      <c r="B304" s="89" t="s">
        <v>38</v>
      </c>
      <c r="C304" s="62" t="s">
        <v>90</v>
      </c>
      <c r="D304" s="76">
        <v>1902</v>
      </c>
      <c r="E304" s="76">
        <v>1000</v>
      </c>
      <c r="F304" s="76">
        <v>0</v>
      </c>
      <c r="G304" s="76">
        <v>250</v>
      </c>
      <c r="H304" s="60">
        <v>0</v>
      </c>
      <c r="I304" s="60">
        <f t="shared" si="26"/>
        <v>3152</v>
      </c>
      <c r="J304" s="21">
        <f t="shared" si="29"/>
        <v>87.06</v>
      </c>
      <c r="K304" s="21">
        <f>(D304+E304)*11%</f>
        <v>319.22000000000003</v>
      </c>
      <c r="L304" s="21">
        <v>0</v>
      </c>
      <c r="M304" s="21">
        <v>0</v>
      </c>
      <c r="N304" s="24">
        <f t="shared" si="27"/>
        <v>406.28</v>
      </c>
      <c r="O304" s="24">
        <f t="shared" si="28"/>
        <v>2745.72</v>
      </c>
      <c r="P304" s="24">
        <v>0</v>
      </c>
    </row>
    <row r="305" spans="1:17" ht="25.5" x14ac:dyDescent="0.2">
      <c r="A305" s="52">
        <v>296</v>
      </c>
      <c r="B305" s="87" t="s">
        <v>938</v>
      </c>
      <c r="C305" s="117" t="s">
        <v>885</v>
      </c>
      <c r="D305" s="76">
        <v>3241</v>
      </c>
      <c r="E305" s="76">
        <v>1000</v>
      </c>
      <c r="F305" s="76">
        <v>0</v>
      </c>
      <c r="G305" s="76">
        <v>250</v>
      </c>
      <c r="H305" s="60">
        <v>0</v>
      </c>
      <c r="I305" s="60">
        <f t="shared" si="26"/>
        <v>4491</v>
      </c>
      <c r="J305" s="21">
        <f t="shared" si="29"/>
        <v>127.23</v>
      </c>
      <c r="K305" s="21">
        <f>(D305+E305)*12%</f>
        <v>508.92</v>
      </c>
      <c r="L305" s="21">
        <v>0</v>
      </c>
      <c r="M305" s="21">
        <v>0</v>
      </c>
      <c r="N305" s="24">
        <f t="shared" si="27"/>
        <v>636.15</v>
      </c>
      <c r="O305" s="24">
        <f t="shared" si="28"/>
        <v>3854.85</v>
      </c>
      <c r="P305" s="24">
        <v>0</v>
      </c>
    </row>
    <row r="306" spans="1:17" ht="25.5" x14ac:dyDescent="0.2">
      <c r="A306" s="52">
        <v>297</v>
      </c>
      <c r="B306" s="64" t="s">
        <v>790</v>
      </c>
      <c r="C306" s="58" t="s">
        <v>257</v>
      </c>
      <c r="D306" s="86">
        <v>1940</v>
      </c>
      <c r="E306" s="58">
        <v>0</v>
      </c>
      <c r="F306" s="76">
        <v>0</v>
      </c>
      <c r="G306" s="60">
        <v>0</v>
      </c>
      <c r="H306" s="60">
        <v>0</v>
      </c>
      <c r="I306" s="60">
        <f t="shared" si="26"/>
        <v>1940</v>
      </c>
      <c r="J306" s="21">
        <f t="shared" si="29"/>
        <v>58.2</v>
      </c>
      <c r="K306" s="21">
        <f>D306*10%</f>
        <v>194</v>
      </c>
      <c r="L306" s="21">
        <v>0</v>
      </c>
      <c r="M306" s="21">
        <v>0</v>
      </c>
      <c r="N306" s="24">
        <f t="shared" si="27"/>
        <v>252.2</v>
      </c>
      <c r="O306" s="24">
        <f t="shared" si="28"/>
        <v>1687.8</v>
      </c>
      <c r="P306" s="24">
        <f>1969</f>
        <v>1969</v>
      </c>
    </row>
    <row r="307" spans="1:17" ht="25.5" x14ac:dyDescent="0.2">
      <c r="A307" s="52">
        <v>298</v>
      </c>
      <c r="B307" s="58" t="s">
        <v>283</v>
      </c>
      <c r="C307" s="58" t="s">
        <v>88</v>
      </c>
      <c r="D307" s="58">
        <v>2920</v>
      </c>
      <c r="E307" s="58">
        <v>1000</v>
      </c>
      <c r="F307" s="76">
        <v>0</v>
      </c>
      <c r="G307" s="60">
        <v>250</v>
      </c>
      <c r="H307" s="60">
        <v>0</v>
      </c>
      <c r="I307" s="60">
        <f t="shared" si="26"/>
        <v>4170</v>
      </c>
      <c r="J307" s="21">
        <f t="shared" si="29"/>
        <v>117.6</v>
      </c>
      <c r="K307" s="21">
        <f>(D307+E307)*11%</f>
        <v>431.2</v>
      </c>
      <c r="L307" s="21">
        <v>0</v>
      </c>
      <c r="M307" s="21">
        <v>0</v>
      </c>
      <c r="N307" s="24">
        <f t="shared" si="27"/>
        <v>548.79999999999995</v>
      </c>
      <c r="O307" s="24">
        <f t="shared" si="28"/>
        <v>3621.2</v>
      </c>
      <c r="P307" s="24">
        <v>0</v>
      </c>
    </row>
    <row r="308" spans="1:17" ht="25.5" x14ac:dyDescent="0.2">
      <c r="A308" s="52">
        <v>299</v>
      </c>
      <c r="B308" s="58" t="s">
        <v>349</v>
      </c>
      <c r="C308" s="58" t="s">
        <v>255</v>
      </c>
      <c r="D308" s="58">
        <v>2425</v>
      </c>
      <c r="E308" s="58">
        <v>0</v>
      </c>
      <c r="F308" s="76">
        <v>0</v>
      </c>
      <c r="G308" s="60">
        <v>0</v>
      </c>
      <c r="H308" s="60">
        <v>0</v>
      </c>
      <c r="I308" s="60">
        <f t="shared" si="26"/>
        <v>2425</v>
      </c>
      <c r="J308" s="21">
        <f t="shared" si="29"/>
        <v>72.75</v>
      </c>
      <c r="K308" s="21">
        <f>D308*11%</f>
        <v>266.75</v>
      </c>
      <c r="L308" s="21">
        <v>0</v>
      </c>
      <c r="M308" s="21">
        <v>0</v>
      </c>
      <c r="N308" s="24">
        <f t="shared" si="27"/>
        <v>339.5</v>
      </c>
      <c r="O308" s="24">
        <f t="shared" si="28"/>
        <v>2085.5</v>
      </c>
      <c r="P308" s="24">
        <v>0</v>
      </c>
    </row>
    <row r="309" spans="1:17" ht="25.5" x14ac:dyDescent="0.2">
      <c r="A309" s="52">
        <v>300</v>
      </c>
      <c r="B309" s="58" t="s">
        <v>326</v>
      </c>
      <c r="C309" s="58" t="s">
        <v>257</v>
      </c>
      <c r="D309" s="86">
        <v>1940</v>
      </c>
      <c r="E309" s="58">
        <v>0</v>
      </c>
      <c r="F309" s="76">
        <v>0</v>
      </c>
      <c r="G309" s="60">
        <v>0</v>
      </c>
      <c r="H309" s="60">
        <v>0</v>
      </c>
      <c r="I309" s="60">
        <f t="shared" si="26"/>
        <v>1940</v>
      </c>
      <c r="J309" s="21">
        <f t="shared" si="29"/>
        <v>58.2</v>
      </c>
      <c r="K309" s="21">
        <f>D309*10%</f>
        <v>194</v>
      </c>
      <c r="L309" s="21">
        <v>0</v>
      </c>
      <c r="M309" s="21">
        <v>0</v>
      </c>
      <c r="N309" s="24">
        <f t="shared" si="27"/>
        <v>252.2</v>
      </c>
      <c r="O309" s="24">
        <f t="shared" si="28"/>
        <v>1687.8</v>
      </c>
      <c r="P309" s="24">
        <v>0</v>
      </c>
    </row>
    <row r="310" spans="1:17" ht="25.5" x14ac:dyDescent="0.2">
      <c r="A310" s="52">
        <v>301</v>
      </c>
      <c r="B310" s="89" t="s">
        <v>217</v>
      </c>
      <c r="C310" s="58" t="s">
        <v>375</v>
      </c>
      <c r="D310" s="76">
        <v>2760</v>
      </c>
      <c r="E310" s="76">
        <v>1000</v>
      </c>
      <c r="F310" s="76">
        <v>0</v>
      </c>
      <c r="G310" s="76">
        <v>250</v>
      </c>
      <c r="H310" s="60">
        <v>0</v>
      </c>
      <c r="I310" s="60">
        <f t="shared" si="26"/>
        <v>4010</v>
      </c>
      <c r="J310" s="21">
        <f t="shared" si="29"/>
        <v>112.8</v>
      </c>
      <c r="K310" s="21">
        <f>(D310+E310)*11%</f>
        <v>413.6</v>
      </c>
      <c r="L310" s="21">
        <v>0</v>
      </c>
      <c r="M310" s="21">
        <v>0</v>
      </c>
      <c r="N310" s="24">
        <f t="shared" si="27"/>
        <v>526.4</v>
      </c>
      <c r="O310" s="24">
        <f t="shared" si="28"/>
        <v>3483.6</v>
      </c>
      <c r="P310" s="24">
        <v>0</v>
      </c>
    </row>
    <row r="311" spans="1:17" ht="25.5" x14ac:dyDescent="0.2">
      <c r="A311" s="52">
        <v>302</v>
      </c>
      <c r="B311" s="58" t="s">
        <v>70</v>
      </c>
      <c r="C311" s="58" t="s">
        <v>260</v>
      </c>
      <c r="D311" s="58">
        <v>3081</v>
      </c>
      <c r="E311" s="62">
        <v>1000</v>
      </c>
      <c r="F311" s="76">
        <v>0</v>
      </c>
      <c r="G311" s="60">
        <v>250</v>
      </c>
      <c r="H311" s="60">
        <v>0</v>
      </c>
      <c r="I311" s="60">
        <f t="shared" si="26"/>
        <v>4331</v>
      </c>
      <c r="J311" s="21">
        <f t="shared" si="29"/>
        <v>122.43</v>
      </c>
      <c r="K311" s="21">
        <f>(D311+E311)*12%</f>
        <v>489.72</v>
      </c>
      <c r="L311" s="21">
        <v>0</v>
      </c>
      <c r="M311" s="21">
        <v>0</v>
      </c>
      <c r="N311" s="24">
        <f t="shared" si="27"/>
        <v>612.15</v>
      </c>
      <c r="O311" s="24">
        <f t="shared" si="28"/>
        <v>3718.85</v>
      </c>
      <c r="P311" s="24">
        <v>0</v>
      </c>
    </row>
    <row r="312" spans="1:17" ht="30" customHeight="1" x14ac:dyDescent="0.2">
      <c r="A312" s="52">
        <v>303</v>
      </c>
      <c r="B312" s="58" t="s">
        <v>1052</v>
      </c>
      <c r="C312" s="58" t="s">
        <v>84</v>
      </c>
      <c r="D312" s="76">
        <v>2760</v>
      </c>
      <c r="E312" s="76">
        <v>1000</v>
      </c>
      <c r="F312" s="76">
        <v>0</v>
      </c>
      <c r="G312" s="60">
        <v>250</v>
      </c>
      <c r="H312" s="60">
        <v>0</v>
      </c>
      <c r="I312" s="60">
        <f t="shared" si="26"/>
        <v>4010</v>
      </c>
      <c r="J312" s="21">
        <f t="shared" si="29"/>
        <v>112.8</v>
      </c>
      <c r="K312" s="21">
        <f>(D312+E312)*11%</f>
        <v>413.6</v>
      </c>
      <c r="L312" s="21">
        <v>0</v>
      </c>
      <c r="M312" s="21">
        <v>0</v>
      </c>
      <c r="N312" s="24">
        <f t="shared" si="27"/>
        <v>526.4</v>
      </c>
      <c r="O312" s="24">
        <f t="shared" si="28"/>
        <v>3483.6</v>
      </c>
      <c r="P312" s="24">
        <v>0</v>
      </c>
    </row>
    <row r="313" spans="1:17" ht="25.5" x14ac:dyDescent="0.2">
      <c r="A313" s="52">
        <v>304</v>
      </c>
      <c r="B313" s="58" t="s">
        <v>783</v>
      </c>
      <c r="C313" s="58" t="s">
        <v>257</v>
      </c>
      <c r="D313" s="21">
        <v>1940</v>
      </c>
      <c r="E313" s="58">
        <v>0</v>
      </c>
      <c r="F313" s="76">
        <v>0</v>
      </c>
      <c r="G313" s="60">
        <v>0</v>
      </c>
      <c r="H313" s="60">
        <v>0</v>
      </c>
      <c r="I313" s="60">
        <f t="shared" si="26"/>
        <v>1940</v>
      </c>
      <c r="J313" s="21">
        <f t="shared" si="29"/>
        <v>58.2</v>
      </c>
      <c r="K313" s="21">
        <f>(D313+E313)*10%</f>
        <v>194</v>
      </c>
      <c r="L313" s="21">
        <v>0</v>
      </c>
      <c r="M313" s="21">
        <v>0</v>
      </c>
      <c r="N313" s="24">
        <f t="shared" si="27"/>
        <v>252.2</v>
      </c>
      <c r="O313" s="24">
        <f t="shared" si="28"/>
        <v>1687.8</v>
      </c>
      <c r="P313" s="24">
        <v>0</v>
      </c>
    </row>
    <row r="314" spans="1:17" x14ac:dyDescent="0.2">
      <c r="A314" s="52">
        <v>305</v>
      </c>
      <c r="B314" s="68" t="s">
        <v>371</v>
      </c>
      <c r="C314" s="58" t="s">
        <v>89</v>
      </c>
      <c r="D314" s="76">
        <v>1668</v>
      </c>
      <c r="E314" s="76">
        <v>1000</v>
      </c>
      <c r="F314" s="76">
        <v>0</v>
      </c>
      <c r="G314" s="76">
        <v>250</v>
      </c>
      <c r="H314" s="60">
        <v>0</v>
      </c>
      <c r="I314" s="60">
        <f t="shared" si="26"/>
        <v>2918</v>
      </c>
      <c r="J314" s="21">
        <f t="shared" si="29"/>
        <v>80.040000000000006</v>
      </c>
      <c r="K314" s="21">
        <f>(D314+E314)*11%</f>
        <v>293.48</v>
      </c>
      <c r="L314" s="21">
        <v>0</v>
      </c>
      <c r="M314" s="76">
        <v>0</v>
      </c>
      <c r="N314" s="24">
        <f t="shared" si="27"/>
        <v>373.52</v>
      </c>
      <c r="O314" s="24">
        <f t="shared" si="28"/>
        <v>2544.48</v>
      </c>
      <c r="P314" s="24">
        <v>0</v>
      </c>
    </row>
    <row r="315" spans="1:17" ht="25.5" x14ac:dyDescent="0.2">
      <c r="A315" s="52">
        <v>306</v>
      </c>
      <c r="B315" s="58" t="s">
        <v>77</v>
      </c>
      <c r="C315" s="58" t="s">
        <v>257</v>
      </c>
      <c r="D315" s="86">
        <v>1940</v>
      </c>
      <c r="E315" s="58">
        <v>0</v>
      </c>
      <c r="F315" s="76">
        <v>0</v>
      </c>
      <c r="G315" s="60">
        <v>0</v>
      </c>
      <c r="H315" s="60">
        <v>0</v>
      </c>
      <c r="I315" s="60">
        <f t="shared" si="26"/>
        <v>1940</v>
      </c>
      <c r="J315" s="21">
        <f t="shared" si="29"/>
        <v>58.2</v>
      </c>
      <c r="K315" s="21">
        <f>D315*10%</f>
        <v>194</v>
      </c>
      <c r="L315" s="21">
        <v>0</v>
      </c>
      <c r="M315" s="21">
        <v>0</v>
      </c>
      <c r="N315" s="24">
        <f t="shared" si="27"/>
        <v>252.2</v>
      </c>
      <c r="O315" s="24">
        <f t="shared" si="28"/>
        <v>1687.8</v>
      </c>
      <c r="P315" s="24">
        <v>0</v>
      </c>
    </row>
    <row r="316" spans="1:17" ht="25.5" x14ac:dyDescent="0.2">
      <c r="A316" s="52">
        <v>307</v>
      </c>
      <c r="B316" s="58" t="s">
        <v>337</v>
      </c>
      <c r="C316" s="58" t="s">
        <v>255</v>
      </c>
      <c r="D316" s="86">
        <v>2425</v>
      </c>
      <c r="E316" s="58">
        <v>0</v>
      </c>
      <c r="F316" s="76">
        <v>0</v>
      </c>
      <c r="G316" s="60">
        <v>0</v>
      </c>
      <c r="H316" s="60">
        <v>0</v>
      </c>
      <c r="I316" s="60">
        <f t="shared" si="26"/>
        <v>2425</v>
      </c>
      <c r="J316" s="21">
        <f t="shared" si="29"/>
        <v>72.75</v>
      </c>
      <c r="K316" s="21">
        <f>D316*11%</f>
        <v>266.75</v>
      </c>
      <c r="L316" s="21">
        <v>0</v>
      </c>
      <c r="M316" s="21">
        <v>0</v>
      </c>
      <c r="N316" s="24">
        <f t="shared" si="27"/>
        <v>339.5</v>
      </c>
      <c r="O316" s="24">
        <f t="shared" si="28"/>
        <v>2085.5</v>
      </c>
      <c r="P316" s="24">
        <v>0</v>
      </c>
    </row>
    <row r="317" spans="1:17" ht="25.5" x14ac:dyDescent="0.2">
      <c r="A317" s="52">
        <v>308</v>
      </c>
      <c r="B317" s="58" t="s">
        <v>951</v>
      </c>
      <c r="C317" s="58" t="s">
        <v>255</v>
      </c>
      <c r="D317" s="86">
        <v>2425</v>
      </c>
      <c r="E317" s="58">
        <v>0</v>
      </c>
      <c r="F317" s="76">
        <v>0</v>
      </c>
      <c r="G317" s="60">
        <v>0</v>
      </c>
      <c r="H317" s="60">
        <v>0</v>
      </c>
      <c r="I317" s="60">
        <f t="shared" si="26"/>
        <v>2425</v>
      </c>
      <c r="J317" s="21">
        <f t="shared" si="29"/>
        <v>72.75</v>
      </c>
      <c r="K317" s="21">
        <f>D317*11%</f>
        <v>266.75</v>
      </c>
      <c r="L317" s="21">
        <v>0</v>
      </c>
      <c r="M317" s="21">
        <v>0</v>
      </c>
      <c r="N317" s="24">
        <f t="shared" ref="N317:N318" si="30">J317+K317+L317+M317</f>
        <v>339.5</v>
      </c>
      <c r="O317" s="24">
        <f t="shared" si="28"/>
        <v>2085.5</v>
      </c>
      <c r="P317" s="24">
        <v>0</v>
      </c>
    </row>
    <row r="318" spans="1:17" x14ac:dyDescent="0.2">
      <c r="A318" s="52">
        <v>309</v>
      </c>
      <c r="B318" s="58" t="s">
        <v>47</v>
      </c>
      <c r="C318" s="58" t="s">
        <v>46</v>
      </c>
      <c r="D318" s="58">
        <v>1668</v>
      </c>
      <c r="E318" s="58">
        <v>1000</v>
      </c>
      <c r="F318" s="76">
        <v>0</v>
      </c>
      <c r="G318" s="60">
        <v>250</v>
      </c>
      <c r="H318" s="60">
        <v>0</v>
      </c>
      <c r="I318" s="60">
        <f t="shared" si="26"/>
        <v>2918</v>
      </c>
      <c r="J318" s="21">
        <f>(D318+E318)*3%</f>
        <v>80.040000000000006</v>
      </c>
      <c r="K318" s="21">
        <f>(D318+E318)*11%</f>
        <v>293.48</v>
      </c>
      <c r="L318" s="21">
        <v>0</v>
      </c>
      <c r="M318" s="21">
        <v>0</v>
      </c>
      <c r="N318" s="24">
        <f t="shared" si="30"/>
        <v>373.52</v>
      </c>
      <c r="O318" s="24">
        <f t="shared" si="28"/>
        <v>2544.48</v>
      </c>
      <c r="P318" s="24">
        <v>0</v>
      </c>
    </row>
    <row r="319" spans="1:17" ht="25.5" x14ac:dyDescent="0.2">
      <c r="A319" s="52">
        <v>310</v>
      </c>
      <c r="B319" s="87" t="s">
        <v>910</v>
      </c>
      <c r="C319" s="58" t="s">
        <v>255</v>
      </c>
      <c r="D319" s="105">
        <v>2425</v>
      </c>
      <c r="E319" s="58">
        <v>0</v>
      </c>
      <c r="F319" s="76">
        <v>0</v>
      </c>
      <c r="G319" s="60">
        <v>0</v>
      </c>
      <c r="H319" s="60">
        <v>0</v>
      </c>
      <c r="I319" s="60">
        <f t="shared" si="26"/>
        <v>2425</v>
      </c>
      <c r="J319" s="21">
        <f>(D319+E319)*3%</f>
        <v>72.75</v>
      </c>
      <c r="K319" s="21">
        <f>(D319+E319)*11%</f>
        <v>266.75</v>
      </c>
      <c r="L319" s="21">
        <v>0</v>
      </c>
      <c r="M319" s="21">
        <v>0</v>
      </c>
      <c r="N319" s="24">
        <v>0</v>
      </c>
      <c r="O319" s="24">
        <f t="shared" si="28"/>
        <v>2425</v>
      </c>
      <c r="P319" s="24">
        <v>0</v>
      </c>
    </row>
    <row r="320" spans="1:17" ht="25.5" x14ac:dyDescent="0.2">
      <c r="A320" s="52">
        <v>311</v>
      </c>
      <c r="B320" s="152" t="s">
        <v>1100</v>
      </c>
      <c r="C320" s="166" t="s">
        <v>1099</v>
      </c>
      <c r="D320" s="173">
        <v>2425</v>
      </c>
      <c r="E320" s="167">
        <v>0</v>
      </c>
      <c r="F320" s="168">
        <v>0</v>
      </c>
      <c r="G320" s="169">
        <v>0</v>
      </c>
      <c r="H320" s="170">
        <v>0</v>
      </c>
      <c r="I320" s="170">
        <f t="shared" si="26"/>
        <v>2425</v>
      </c>
      <c r="J320" s="170">
        <f>(E320+F320+G320+H320+I320)</f>
        <v>2425</v>
      </c>
      <c r="K320" s="21">
        <f>(D320+E320)*11%</f>
        <v>266.75</v>
      </c>
      <c r="L320" s="171">
        <f>(E320+F320)*11%</f>
        <v>0</v>
      </c>
      <c r="M320" s="171">
        <v>0</v>
      </c>
      <c r="N320" s="171">
        <v>0</v>
      </c>
      <c r="O320" s="24">
        <f t="shared" si="28"/>
        <v>2425</v>
      </c>
      <c r="P320" s="171">
        <v>0</v>
      </c>
      <c r="Q320" s="172"/>
    </row>
    <row r="321" spans="1:16" ht="25.5" x14ac:dyDescent="0.2">
      <c r="A321" s="52">
        <v>312</v>
      </c>
      <c r="B321" s="87" t="s">
        <v>924</v>
      </c>
      <c r="C321" s="64" t="s">
        <v>86</v>
      </c>
      <c r="D321" s="58">
        <v>2920</v>
      </c>
      <c r="E321" s="58">
        <v>1000</v>
      </c>
      <c r="F321" s="76">
        <v>0</v>
      </c>
      <c r="G321" s="60">
        <v>250</v>
      </c>
      <c r="H321" s="60">
        <v>0</v>
      </c>
      <c r="I321" s="60">
        <f t="shared" si="26"/>
        <v>4170</v>
      </c>
      <c r="J321" s="21">
        <f>(D321+E321)*3%</f>
        <v>117.6</v>
      </c>
      <c r="K321" s="21">
        <f>(D321+E321)*11%</f>
        <v>431.2</v>
      </c>
      <c r="L321" s="21">
        <v>0</v>
      </c>
      <c r="M321" s="21">
        <v>52.68</v>
      </c>
      <c r="N321" s="24">
        <f>J321+K321+L321+M321</f>
        <v>601.48</v>
      </c>
      <c r="O321" s="24">
        <f t="shared" si="28"/>
        <v>3568.52</v>
      </c>
      <c r="P321" s="24">
        <v>0</v>
      </c>
    </row>
    <row r="322" spans="1:16" ht="25.5" x14ac:dyDescent="0.2">
      <c r="A322" s="52">
        <v>313</v>
      </c>
      <c r="B322" s="62" t="s">
        <v>218</v>
      </c>
      <c r="C322" s="62" t="s">
        <v>378</v>
      </c>
      <c r="D322" s="58">
        <v>2328</v>
      </c>
      <c r="E322" s="58">
        <v>0</v>
      </c>
      <c r="F322" s="76">
        <v>0</v>
      </c>
      <c r="G322" s="60">
        <v>0</v>
      </c>
      <c r="H322" s="60">
        <v>0</v>
      </c>
      <c r="I322" s="60">
        <f t="shared" si="26"/>
        <v>2328</v>
      </c>
      <c r="J322" s="21">
        <f t="shared" ref="J322:J353" si="31">(D322+E322+F322)*3%</f>
        <v>69.84</v>
      </c>
      <c r="K322" s="21">
        <f>D322*11%</f>
        <v>256.08</v>
      </c>
      <c r="L322" s="21">
        <v>0</v>
      </c>
      <c r="M322" s="21">
        <v>0</v>
      </c>
      <c r="N322" s="24">
        <f>J322+K322+L322+M322</f>
        <v>325.92</v>
      </c>
      <c r="O322" s="24">
        <f t="shared" si="28"/>
        <v>2002.08</v>
      </c>
      <c r="P322" s="24">
        <v>0</v>
      </c>
    </row>
    <row r="323" spans="1:16" ht="25.5" x14ac:dyDescent="0.2">
      <c r="A323" s="52">
        <v>314</v>
      </c>
      <c r="B323" s="87" t="s">
        <v>939</v>
      </c>
      <c r="C323" s="117" t="s">
        <v>223</v>
      </c>
      <c r="D323" s="58">
        <v>2249</v>
      </c>
      <c r="E323" s="58">
        <v>1000</v>
      </c>
      <c r="F323" s="76">
        <v>0</v>
      </c>
      <c r="G323" s="60">
        <v>250</v>
      </c>
      <c r="H323" s="60">
        <v>0</v>
      </c>
      <c r="I323" s="60">
        <f t="shared" si="26"/>
        <v>3499</v>
      </c>
      <c r="J323" s="21">
        <f t="shared" si="31"/>
        <v>97.47</v>
      </c>
      <c r="K323" s="21">
        <f>D323*11%</f>
        <v>247.39</v>
      </c>
      <c r="L323" s="21">
        <v>0</v>
      </c>
      <c r="M323" s="21">
        <v>0</v>
      </c>
      <c r="N323" s="24">
        <f>J323+K323+L323+M323</f>
        <v>344.86</v>
      </c>
      <c r="O323" s="24">
        <f t="shared" si="28"/>
        <v>3154.14</v>
      </c>
      <c r="P323" s="24">
        <v>0</v>
      </c>
    </row>
    <row r="324" spans="1:16" ht="25.5" x14ac:dyDescent="0.2">
      <c r="A324" s="52">
        <v>315</v>
      </c>
      <c r="B324" s="87" t="s">
        <v>835</v>
      </c>
      <c r="C324" s="58" t="s">
        <v>257</v>
      </c>
      <c r="D324" s="21">
        <v>1940</v>
      </c>
      <c r="E324" s="58">
        <v>0</v>
      </c>
      <c r="F324" s="76">
        <v>0</v>
      </c>
      <c r="G324" s="60">
        <v>0</v>
      </c>
      <c r="H324" s="60">
        <v>0</v>
      </c>
      <c r="I324" s="60">
        <f t="shared" si="26"/>
        <v>1940</v>
      </c>
      <c r="J324" s="21">
        <f t="shared" si="31"/>
        <v>58.2</v>
      </c>
      <c r="K324" s="21">
        <f>D324*10%</f>
        <v>194</v>
      </c>
      <c r="L324" s="21">
        <v>0</v>
      </c>
      <c r="M324" s="21">
        <v>0</v>
      </c>
      <c r="N324" s="24">
        <f>J324+K324+L324+M324</f>
        <v>252.2</v>
      </c>
      <c r="O324" s="24">
        <f t="shared" si="28"/>
        <v>1687.8</v>
      </c>
      <c r="P324" s="24">
        <v>0</v>
      </c>
    </row>
    <row r="325" spans="1:16" ht="25.5" x14ac:dyDescent="0.2">
      <c r="A325" s="52">
        <v>316</v>
      </c>
      <c r="B325" s="87" t="s">
        <v>948</v>
      </c>
      <c r="C325" s="58" t="s">
        <v>925</v>
      </c>
      <c r="D325" s="21">
        <v>2392</v>
      </c>
      <c r="E325" s="58">
        <v>1900</v>
      </c>
      <c r="F325" s="76"/>
      <c r="G325" s="60">
        <v>250</v>
      </c>
      <c r="H325" s="60">
        <v>0</v>
      </c>
      <c r="I325" s="60">
        <f t="shared" si="26"/>
        <v>4542</v>
      </c>
      <c r="J325" s="21">
        <f t="shared" si="31"/>
        <v>128.76</v>
      </c>
      <c r="K325" s="21">
        <f>(D325+E325)*12%</f>
        <v>515.04</v>
      </c>
      <c r="L325" s="21">
        <v>0</v>
      </c>
      <c r="M325" s="21">
        <v>0</v>
      </c>
      <c r="N325" s="24">
        <v>0</v>
      </c>
      <c r="O325" s="24">
        <f t="shared" si="28"/>
        <v>4542</v>
      </c>
      <c r="P325" s="24">
        <v>0</v>
      </c>
    </row>
    <row r="326" spans="1:16" ht="25.5" x14ac:dyDescent="0.2">
      <c r="A326" s="52">
        <v>317</v>
      </c>
      <c r="B326" s="58" t="s">
        <v>327</v>
      </c>
      <c r="C326" s="58" t="s">
        <v>257</v>
      </c>
      <c r="D326" s="86">
        <v>1940</v>
      </c>
      <c r="E326" s="58">
        <v>0</v>
      </c>
      <c r="F326" s="76">
        <v>0</v>
      </c>
      <c r="G326" s="60">
        <v>0</v>
      </c>
      <c r="H326" s="60">
        <v>0</v>
      </c>
      <c r="I326" s="60">
        <f t="shared" si="26"/>
        <v>1940</v>
      </c>
      <c r="J326" s="21">
        <f t="shared" si="31"/>
        <v>58.2</v>
      </c>
      <c r="K326" s="21">
        <f>D326*10%</f>
        <v>194</v>
      </c>
      <c r="L326" s="21">
        <v>0</v>
      </c>
      <c r="M326" s="21">
        <v>0</v>
      </c>
      <c r="N326" s="24">
        <f t="shared" ref="N326:N359" si="32">J326+K326+L326+M326</f>
        <v>252.2</v>
      </c>
      <c r="O326" s="24">
        <f t="shared" si="28"/>
        <v>1687.8</v>
      </c>
      <c r="P326" s="24">
        <v>0</v>
      </c>
    </row>
    <row r="327" spans="1:16" ht="25.5" x14ac:dyDescent="0.2">
      <c r="A327" s="52">
        <v>318</v>
      </c>
      <c r="B327" s="68" t="s">
        <v>894</v>
      </c>
      <c r="C327" s="58" t="s">
        <v>257</v>
      </c>
      <c r="D327" s="21">
        <v>1940</v>
      </c>
      <c r="E327" s="58">
        <v>0</v>
      </c>
      <c r="F327" s="76">
        <v>0</v>
      </c>
      <c r="G327" s="60">
        <v>0</v>
      </c>
      <c r="H327" s="60">
        <v>0</v>
      </c>
      <c r="I327" s="60">
        <f t="shared" si="26"/>
        <v>1940</v>
      </c>
      <c r="J327" s="21">
        <f t="shared" si="31"/>
        <v>58.2</v>
      </c>
      <c r="K327" s="21">
        <f>(D327+E327)*10%</f>
        <v>194</v>
      </c>
      <c r="L327" s="21">
        <v>0</v>
      </c>
      <c r="M327" s="21">
        <v>0</v>
      </c>
      <c r="N327" s="24">
        <f t="shared" si="32"/>
        <v>252.2</v>
      </c>
      <c r="O327" s="24">
        <f t="shared" si="28"/>
        <v>1687.8</v>
      </c>
      <c r="P327" s="24">
        <v>0</v>
      </c>
    </row>
    <row r="328" spans="1:16" ht="25.5" x14ac:dyDescent="0.2">
      <c r="A328" s="52">
        <v>319</v>
      </c>
      <c r="B328" s="58" t="s">
        <v>246</v>
      </c>
      <c r="C328" s="58" t="s">
        <v>224</v>
      </c>
      <c r="D328" s="58">
        <v>1831</v>
      </c>
      <c r="E328" s="58">
        <v>1000</v>
      </c>
      <c r="F328" s="76">
        <v>0</v>
      </c>
      <c r="G328" s="60">
        <v>250</v>
      </c>
      <c r="H328" s="60">
        <v>0</v>
      </c>
      <c r="I328" s="60">
        <f t="shared" si="26"/>
        <v>3081</v>
      </c>
      <c r="J328" s="21">
        <f t="shared" si="31"/>
        <v>84.93</v>
      </c>
      <c r="K328" s="21">
        <f>(D328+E328)*11%</f>
        <v>311.41000000000003</v>
      </c>
      <c r="L328" s="21">
        <v>0</v>
      </c>
      <c r="M328" s="21">
        <v>0</v>
      </c>
      <c r="N328" s="24">
        <f t="shared" si="32"/>
        <v>396.34</v>
      </c>
      <c r="O328" s="24">
        <f t="shared" si="28"/>
        <v>2684.66</v>
      </c>
      <c r="P328" s="24">
        <v>0</v>
      </c>
    </row>
    <row r="329" spans="1:16" ht="25.5" x14ac:dyDescent="0.2">
      <c r="A329" s="52">
        <v>320</v>
      </c>
      <c r="B329" s="122" t="s">
        <v>1107</v>
      </c>
      <c r="C329" s="157" t="s">
        <v>1062</v>
      </c>
      <c r="D329" s="162">
        <v>3081</v>
      </c>
      <c r="E329" s="58">
        <v>1000</v>
      </c>
      <c r="F329" s="76">
        <v>0</v>
      </c>
      <c r="G329" s="60">
        <v>250</v>
      </c>
      <c r="H329" s="60">
        <v>0</v>
      </c>
      <c r="I329" s="60">
        <f t="shared" si="26"/>
        <v>4331</v>
      </c>
      <c r="J329" s="21">
        <f t="shared" si="31"/>
        <v>122.43</v>
      </c>
      <c r="K329" s="21">
        <f>(D329+E329)*12%</f>
        <v>489.72</v>
      </c>
      <c r="L329" s="21">
        <v>0</v>
      </c>
      <c r="M329" s="21">
        <v>0</v>
      </c>
      <c r="N329" s="24">
        <f t="shared" si="32"/>
        <v>612.15</v>
      </c>
      <c r="O329" s="24">
        <f t="shared" si="28"/>
        <v>3718.85</v>
      </c>
      <c r="P329" s="24">
        <v>0</v>
      </c>
    </row>
    <row r="330" spans="1:16" ht="25.5" x14ac:dyDescent="0.2">
      <c r="A330" s="52">
        <v>321</v>
      </c>
      <c r="B330" s="87" t="s">
        <v>834</v>
      </c>
      <c r="C330" s="58" t="s">
        <v>381</v>
      </c>
      <c r="D330" s="113">
        <v>2234</v>
      </c>
      <c r="E330" s="58">
        <v>1900</v>
      </c>
      <c r="F330" s="76">
        <v>0</v>
      </c>
      <c r="G330" s="60">
        <v>250</v>
      </c>
      <c r="H330" s="60">
        <v>0</v>
      </c>
      <c r="I330" s="60">
        <f t="shared" si="26"/>
        <v>4384</v>
      </c>
      <c r="J330" s="21">
        <f t="shared" si="31"/>
        <v>124.02</v>
      </c>
      <c r="K330" s="21">
        <f>(D330+E330)*12%</f>
        <v>496.08</v>
      </c>
      <c r="L330" s="21">
        <v>0</v>
      </c>
      <c r="M330" s="21">
        <v>0</v>
      </c>
      <c r="N330" s="24">
        <f t="shared" si="32"/>
        <v>620.1</v>
      </c>
      <c r="O330" s="24">
        <f t="shared" si="28"/>
        <v>3763.9</v>
      </c>
      <c r="P330" s="24">
        <v>0</v>
      </c>
    </row>
    <row r="331" spans="1:16" ht="25.5" x14ac:dyDescent="0.2">
      <c r="A331" s="52">
        <v>322</v>
      </c>
      <c r="B331" s="58" t="s">
        <v>803</v>
      </c>
      <c r="C331" s="58" t="s">
        <v>257</v>
      </c>
      <c r="D331" s="21">
        <v>1940</v>
      </c>
      <c r="E331" s="58">
        <v>0</v>
      </c>
      <c r="F331" s="76">
        <v>0</v>
      </c>
      <c r="G331" s="60">
        <v>0</v>
      </c>
      <c r="H331" s="60">
        <v>0</v>
      </c>
      <c r="I331" s="60">
        <f t="shared" ref="I331:I391" si="33">(D331+E331+F331+G331+H331)</f>
        <v>1940</v>
      </c>
      <c r="J331" s="21">
        <f t="shared" si="31"/>
        <v>58.2</v>
      </c>
      <c r="K331" s="21">
        <f>(D331+E331)*10%</f>
        <v>194</v>
      </c>
      <c r="L331" s="21">
        <v>0</v>
      </c>
      <c r="M331" s="21">
        <v>0</v>
      </c>
      <c r="N331" s="24">
        <f t="shared" si="32"/>
        <v>252.2</v>
      </c>
      <c r="O331" s="24">
        <f t="shared" si="28"/>
        <v>1687.8</v>
      </c>
      <c r="P331" s="24">
        <v>0</v>
      </c>
    </row>
    <row r="332" spans="1:16" ht="25.5" x14ac:dyDescent="0.2">
      <c r="A332" s="52">
        <v>323</v>
      </c>
      <c r="B332" s="58" t="s">
        <v>338</v>
      </c>
      <c r="C332" s="58" t="s">
        <v>247</v>
      </c>
      <c r="D332" s="58">
        <v>1981</v>
      </c>
      <c r="E332" s="58">
        <v>1000</v>
      </c>
      <c r="F332" s="76">
        <v>0</v>
      </c>
      <c r="G332" s="60">
        <v>250</v>
      </c>
      <c r="H332" s="60">
        <v>0</v>
      </c>
      <c r="I332" s="60">
        <f t="shared" si="33"/>
        <v>3231</v>
      </c>
      <c r="J332" s="21">
        <f t="shared" si="31"/>
        <v>89.43</v>
      </c>
      <c r="K332" s="21">
        <f>(D332+E332)*11%</f>
        <v>327.91</v>
      </c>
      <c r="L332" s="21">
        <v>0</v>
      </c>
      <c r="M332" s="21">
        <v>0</v>
      </c>
      <c r="N332" s="24">
        <f t="shared" si="32"/>
        <v>417.34</v>
      </c>
      <c r="O332" s="24">
        <f t="shared" si="28"/>
        <v>2813.66</v>
      </c>
      <c r="P332" s="24">
        <v>0</v>
      </c>
    </row>
    <row r="333" spans="1:16" ht="25.5" x14ac:dyDescent="0.2">
      <c r="A333" s="52">
        <v>324</v>
      </c>
      <c r="B333" s="89" t="s">
        <v>284</v>
      </c>
      <c r="C333" s="92" t="s">
        <v>85</v>
      </c>
      <c r="D333" s="76">
        <v>5095</v>
      </c>
      <c r="E333" s="76">
        <v>1800</v>
      </c>
      <c r="F333" s="76">
        <v>0</v>
      </c>
      <c r="G333" s="76">
        <v>250</v>
      </c>
      <c r="H333" s="60">
        <v>0</v>
      </c>
      <c r="I333" s="60">
        <f t="shared" si="33"/>
        <v>7145</v>
      </c>
      <c r="J333" s="21">
        <f t="shared" si="31"/>
        <v>206.85</v>
      </c>
      <c r="K333" s="21">
        <f>(D333+E333)*13%</f>
        <v>896.35</v>
      </c>
      <c r="L333" s="21">
        <v>0</v>
      </c>
      <c r="M333" s="21">
        <v>92.67</v>
      </c>
      <c r="N333" s="24">
        <f t="shared" si="32"/>
        <v>1195.8699999999999</v>
      </c>
      <c r="O333" s="24">
        <f t="shared" si="28"/>
        <v>5949.13</v>
      </c>
      <c r="P333" s="24">
        <v>0</v>
      </c>
    </row>
    <row r="334" spans="1:16" ht="25.5" x14ac:dyDescent="0.2">
      <c r="A334" s="52">
        <v>325</v>
      </c>
      <c r="B334" s="89" t="s">
        <v>1114</v>
      </c>
      <c r="C334" s="163" t="s">
        <v>1079</v>
      </c>
      <c r="D334" s="76">
        <v>2425</v>
      </c>
      <c r="E334" s="76">
        <v>0</v>
      </c>
      <c r="F334" s="76">
        <v>0</v>
      </c>
      <c r="G334" s="76">
        <v>0</v>
      </c>
      <c r="H334" s="60">
        <v>0</v>
      </c>
      <c r="I334" s="60">
        <f t="shared" si="33"/>
        <v>2425</v>
      </c>
      <c r="J334" s="21">
        <f t="shared" si="31"/>
        <v>72.75</v>
      </c>
      <c r="K334" s="21">
        <f>(D334+E334)*11%</f>
        <v>266.75</v>
      </c>
      <c r="L334" s="21">
        <v>0</v>
      </c>
      <c r="M334" s="21">
        <v>0</v>
      </c>
      <c r="N334" s="24">
        <f t="shared" si="32"/>
        <v>339.5</v>
      </c>
      <c r="O334" s="24">
        <f t="shared" si="28"/>
        <v>2085.5</v>
      </c>
      <c r="P334" s="24">
        <v>0</v>
      </c>
    </row>
    <row r="335" spans="1:16" ht="25.5" x14ac:dyDescent="0.2">
      <c r="A335" s="52">
        <v>326</v>
      </c>
      <c r="B335" s="58" t="s">
        <v>161</v>
      </c>
      <c r="C335" s="62" t="s">
        <v>378</v>
      </c>
      <c r="D335" s="86">
        <v>2328</v>
      </c>
      <c r="E335" s="58">
        <v>0</v>
      </c>
      <c r="F335" s="76">
        <v>0</v>
      </c>
      <c r="G335" s="60">
        <v>0</v>
      </c>
      <c r="H335" s="60">
        <v>0</v>
      </c>
      <c r="I335" s="60">
        <f t="shared" si="33"/>
        <v>2328</v>
      </c>
      <c r="J335" s="21">
        <f t="shared" si="31"/>
        <v>69.84</v>
      </c>
      <c r="K335" s="21">
        <f>D335*11%</f>
        <v>256.08</v>
      </c>
      <c r="L335" s="21">
        <v>0</v>
      </c>
      <c r="M335" s="21">
        <v>0</v>
      </c>
      <c r="N335" s="24">
        <f t="shared" si="32"/>
        <v>325.92</v>
      </c>
      <c r="O335" s="24">
        <f t="shared" si="28"/>
        <v>2002.08</v>
      </c>
      <c r="P335" s="24">
        <v>0</v>
      </c>
    </row>
    <row r="336" spans="1:16" ht="25.5" x14ac:dyDescent="0.2">
      <c r="A336" s="52">
        <v>327</v>
      </c>
      <c r="B336" s="58" t="s">
        <v>339</v>
      </c>
      <c r="C336" s="58" t="s">
        <v>257</v>
      </c>
      <c r="D336" s="86">
        <v>1940</v>
      </c>
      <c r="E336" s="58">
        <v>0</v>
      </c>
      <c r="F336" s="76">
        <v>0</v>
      </c>
      <c r="G336" s="60">
        <v>0</v>
      </c>
      <c r="H336" s="60">
        <v>0</v>
      </c>
      <c r="I336" s="60">
        <f t="shared" si="33"/>
        <v>1940</v>
      </c>
      <c r="J336" s="21">
        <f t="shared" si="31"/>
        <v>58.2</v>
      </c>
      <c r="K336" s="21">
        <f>D336*10%</f>
        <v>194</v>
      </c>
      <c r="L336" s="21">
        <v>0</v>
      </c>
      <c r="M336" s="21">
        <v>0</v>
      </c>
      <c r="N336" s="24">
        <f t="shared" si="32"/>
        <v>252.2</v>
      </c>
      <c r="O336" s="24">
        <f t="shared" si="28"/>
        <v>1687.8</v>
      </c>
      <c r="P336" s="24">
        <v>0</v>
      </c>
    </row>
    <row r="337" spans="1:16" ht="25.5" x14ac:dyDescent="0.2">
      <c r="A337" s="52">
        <v>328</v>
      </c>
      <c r="B337" s="58" t="s">
        <v>162</v>
      </c>
      <c r="C337" s="58" t="s">
        <v>223</v>
      </c>
      <c r="D337" s="58">
        <v>2249</v>
      </c>
      <c r="E337" s="62">
        <v>1000</v>
      </c>
      <c r="F337" s="76">
        <v>0</v>
      </c>
      <c r="G337" s="60">
        <v>250</v>
      </c>
      <c r="H337" s="60">
        <v>0</v>
      </c>
      <c r="I337" s="60">
        <f t="shared" si="33"/>
        <v>3499</v>
      </c>
      <c r="J337" s="21">
        <f t="shared" si="31"/>
        <v>97.47</v>
      </c>
      <c r="K337" s="21">
        <f>(D337+E337)*11%</f>
        <v>357.39</v>
      </c>
      <c r="L337" s="21">
        <v>0</v>
      </c>
      <c r="M337" s="21">
        <v>0</v>
      </c>
      <c r="N337" s="24">
        <f t="shared" si="32"/>
        <v>454.86</v>
      </c>
      <c r="O337" s="24">
        <f t="shared" si="28"/>
        <v>3044.14</v>
      </c>
      <c r="P337" s="24">
        <v>0</v>
      </c>
    </row>
    <row r="338" spans="1:16" ht="25.5" x14ac:dyDescent="0.2">
      <c r="A338" s="52">
        <v>329</v>
      </c>
      <c r="B338" s="58" t="s">
        <v>1063</v>
      </c>
      <c r="C338" s="151" t="s">
        <v>84</v>
      </c>
      <c r="D338" s="58">
        <v>2760</v>
      </c>
      <c r="E338" s="62">
        <v>1000</v>
      </c>
      <c r="F338" s="76">
        <v>0</v>
      </c>
      <c r="G338" s="60">
        <v>250</v>
      </c>
      <c r="H338" s="60">
        <v>0</v>
      </c>
      <c r="I338" s="60">
        <f t="shared" si="33"/>
        <v>4010</v>
      </c>
      <c r="J338" s="21">
        <f t="shared" si="31"/>
        <v>112.8</v>
      </c>
      <c r="K338" s="21">
        <f>(D338+E338)*12%</f>
        <v>451.2</v>
      </c>
      <c r="L338" s="21">
        <v>0</v>
      </c>
      <c r="M338" s="21">
        <v>0</v>
      </c>
      <c r="N338" s="24">
        <f t="shared" si="32"/>
        <v>564</v>
      </c>
      <c r="O338" s="24">
        <f t="shared" si="28"/>
        <v>3446</v>
      </c>
      <c r="P338" s="24">
        <v>0</v>
      </c>
    </row>
    <row r="339" spans="1:16" ht="25.5" x14ac:dyDescent="0.2">
      <c r="A339" s="52">
        <v>330</v>
      </c>
      <c r="B339" s="58" t="s">
        <v>340</v>
      </c>
      <c r="C339" s="64" t="s">
        <v>372</v>
      </c>
      <c r="D339" s="58">
        <v>3081</v>
      </c>
      <c r="E339" s="62">
        <v>1000</v>
      </c>
      <c r="F339" s="76">
        <v>0</v>
      </c>
      <c r="G339" s="60">
        <v>250</v>
      </c>
      <c r="H339" s="60">
        <v>0</v>
      </c>
      <c r="I339" s="60">
        <f t="shared" si="33"/>
        <v>4331</v>
      </c>
      <c r="J339" s="21">
        <f t="shared" si="31"/>
        <v>122.43</v>
      </c>
      <c r="K339" s="21">
        <f>(D339+E339)*12%</f>
        <v>489.72</v>
      </c>
      <c r="L339" s="21">
        <v>0</v>
      </c>
      <c r="M339" s="21">
        <v>0</v>
      </c>
      <c r="N339" s="24">
        <f t="shared" si="32"/>
        <v>612.15</v>
      </c>
      <c r="O339" s="24">
        <f t="shared" si="28"/>
        <v>3718.85</v>
      </c>
      <c r="P339" s="24">
        <f>1465</f>
        <v>1465</v>
      </c>
    </row>
    <row r="340" spans="1:16" ht="25.5" x14ac:dyDescent="0.2">
      <c r="A340" s="52">
        <v>331</v>
      </c>
      <c r="B340" s="58" t="s">
        <v>285</v>
      </c>
      <c r="C340" s="58" t="s">
        <v>163</v>
      </c>
      <c r="D340" s="58">
        <v>3241</v>
      </c>
      <c r="E340" s="62">
        <v>1000</v>
      </c>
      <c r="F340" s="76">
        <v>0</v>
      </c>
      <c r="G340" s="60">
        <v>250</v>
      </c>
      <c r="H340" s="60">
        <v>0</v>
      </c>
      <c r="I340" s="60">
        <f t="shared" si="33"/>
        <v>4491</v>
      </c>
      <c r="J340" s="21">
        <f t="shared" si="31"/>
        <v>127.23</v>
      </c>
      <c r="K340" s="21">
        <f>(D340+E340)*12%</f>
        <v>508.92</v>
      </c>
      <c r="L340" s="21">
        <v>0</v>
      </c>
      <c r="M340" s="21">
        <v>0</v>
      </c>
      <c r="N340" s="24">
        <f t="shared" si="32"/>
        <v>636.15</v>
      </c>
      <c r="O340" s="24">
        <f t="shared" si="28"/>
        <v>3854.85</v>
      </c>
      <c r="P340" s="24">
        <f>1890+1050</f>
        <v>2940</v>
      </c>
    </row>
    <row r="341" spans="1:16" ht="25.5" x14ac:dyDescent="0.2">
      <c r="A341" s="52">
        <v>332</v>
      </c>
      <c r="B341" s="58" t="s">
        <v>164</v>
      </c>
      <c r="C341" s="58" t="s">
        <v>257</v>
      </c>
      <c r="D341" s="58">
        <v>1940</v>
      </c>
      <c r="E341" s="58">
        <v>0</v>
      </c>
      <c r="F341" s="76">
        <v>0</v>
      </c>
      <c r="G341" s="60">
        <v>0</v>
      </c>
      <c r="H341" s="60">
        <v>0</v>
      </c>
      <c r="I341" s="60">
        <f t="shared" si="33"/>
        <v>1940</v>
      </c>
      <c r="J341" s="21">
        <f t="shared" si="31"/>
        <v>58.2</v>
      </c>
      <c r="K341" s="21">
        <f>D341*10%</f>
        <v>194</v>
      </c>
      <c r="L341" s="21">
        <v>0</v>
      </c>
      <c r="M341" s="21">
        <v>0</v>
      </c>
      <c r="N341" s="24">
        <f t="shared" si="32"/>
        <v>252.2</v>
      </c>
      <c r="O341" s="24">
        <f t="shared" si="28"/>
        <v>1687.8</v>
      </c>
      <c r="P341" s="24">
        <v>0</v>
      </c>
    </row>
    <row r="342" spans="1:16" ht="25.5" x14ac:dyDescent="0.2">
      <c r="A342" s="52">
        <v>333</v>
      </c>
      <c r="B342" s="58" t="s">
        <v>286</v>
      </c>
      <c r="C342" s="58" t="s">
        <v>257</v>
      </c>
      <c r="D342" s="58">
        <v>1940</v>
      </c>
      <c r="E342" s="58">
        <v>0</v>
      </c>
      <c r="F342" s="76">
        <v>0</v>
      </c>
      <c r="G342" s="60">
        <v>0</v>
      </c>
      <c r="H342" s="60">
        <v>0</v>
      </c>
      <c r="I342" s="60">
        <f t="shared" si="33"/>
        <v>1940</v>
      </c>
      <c r="J342" s="21">
        <f t="shared" si="31"/>
        <v>58.2</v>
      </c>
      <c r="K342" s="21">
        <f>D342*10%</f>
        <v>194</v>
      </c>
      <c r="L342" s="21">
        <v>0</v>
      </c>
      <c r="M342" s="21">
        <v>0</v>
      </c>
      <c r="N342" s="24">
        <f t="shared" si="32"/>
        <v>252.2</v>
      </c>
      <c r="O342" s="24">
        <f t="shared" si="28"/>
        <v>1687.8</v>
      </c>
      <c r="P342" s="24">
        <v>0</v>
      </c>
    </row>
    <row r="343" spans="1:16" ht="25.5" x14ac:dyDescent="0.2">
      <c r="A343" s="52">
        <v>334</v>
      </c>
      <c r="B343" s="21" t="s">
        <v>769</v>
      </c>
      <c r="C343" s="58" t="s">
        <v>381</v>
      </c>
      <c r="D343" s="118">
        <v>2234</v>
      </c>
      <c r="E343" s="58">
        <v>1900</v>
      </c>
      <c r="F343" s="76">
        <v>0</v>
      </c>
      <c r="G343" s="60">
        <v>250</v>
      </c>
      <c r="H343" s="60">
        <v>0</v>
      </c>
      <c r="I343" s="60">
        <f t="shared" si="33"/>
        <v>4384</v>
      </c>
      <c r="J343" s="21">
        <f t="shared" si="31"/>
        <v>124.02</v>
      </c>
      <c r="K343" s="21">
        <f>(D343+E343)*12%</f>
        <v>496.08</v>
      </c>
      <c r="L343" s="21">
        <v>0</v>
      </c>
      <c r="M343" s="21">
        <v>55.56</v>
      </c>
      <c r="N343" s="24">
        <f t="shared" si="32"/>
        <v>675.66</v>
      </c>
      <c r="O343" s="24">
        <f t="shared" si="28"/>
        <v>3708.34</v>
      </c>
      <c r="P343" s="24">
        <v>0</v>
      </c>
    </row>
    <row r="344" spans="1:16" ht="25.5" x14ac:dyDescent="0.2">
      <c r="A344" s="52">
        <v>335</v>
      </c>
      <c r="B344" s="87" t="s">
        <v>889</v>
      </c>
      <c r="C344" s="65" t="s">
        <v>84</v>
      </c>
      <c r="D344" s="105">
        <v>2760</v>
      </c>
      <c r="E344" s="58">
        <v>1000</v>
      </c>
      <c r="F344" s="76">
        <v>0</v>
      </c>
      <c r="G344" s="60">
        <v>250</v>
      </c>
      <c r="H344" s="60">
        <v>0</v>
      </c>
      <c r="I344" s="60">
        <f t="shared" si="33"/>
        <v>4010</v>
      </c>
      <c r="J344" s="21">
        <f t="shared" si="31"/>
        <v>112.8</v>
      </c>
      <c r="K344" s="21">
        <f>(D344+E344)*11%</f>
        <v>413.6</v>
      </c>
      <c r="L344" s="21">
        <v>0</v>
      </c>
      <c r="M344" s="21">
        <v>0</v>
      </c>
      <c r="N344" s="24">
        <f t="shared" si="32"/>
        <v>526.4</v>
      </c>
      <c r="O344" s="24">
        <f t="shared" si="28"/>
        <v>3483.6</v>
      </c>
      <c r="P344" s="24">
        <v>0</v>
      </c>
    </row>
    <row r="345" spans="1:16" x14ac:dyDescent="0.2">
      <c r="A345" s="52">
        <v>336</v>
      </c>
      <c r="B345" s="58" t="s">
        <v>287</v>
      </c>
      <c r="C345" s="58" t="s">
        <v>89</v>
      </c>
      <c r="D345" s="58">
        <v>1668</v>
      </c>
      <c r="E345" s="58">
        <v>1000</v>
      </c>
      <c r="F345" s="76">
        <v>0</v>
      </c>
      <c r="G345" s="60">
        <v>250</v>
      </c>
      <c r="H345" s="60">
        <v>0</v>
      </c>
      <c r="I345" s="60">
        <f t="shared" si="33"/>
        <v>2918</v>
      </c>
      <c r="J345" s="21">
        <f t="shared" si="31"/>
        <v>80.040000000000006</v>
      </c>
      <c r="K345" s="21">
        <f>(D345+E345)*11%</f>
        <v>293.48</v>
      </c>
      <c r="L345" s="21">
        <v>0</v>
      </c>
      <c r="M345" s="21">
        <v>0</v>
      </c>
      <c r="N345" s="24">
        <f t="shared" si="32"/>
        <v>373.52</v>
      </c>
      <c r="O345" s="24">
        <f t="shared" si="28"/>
        <v>2544.48</v>
      </c>
      <c r="P345" s="24">
        <v>0</v>
      </c>
    </row>
    <row r="346" spans="1:16" x14ac:dyDescent="0.2">
      <c r="A346" s="52">
        <v>337</v>
      </c>
      <c r="B346" s="58" t="s">
        <v>165</v>
      </c>
      <c r="C346" s="58" t="s">
        <v>89</v>
      </c>
      <c r="D346" s="21">
        <v>1668</v>
      </c>
      <c r="E346" s="21">
        <v>1000</v>
      </c>
      <c r="F346" s="76">
        <v>0</v>
      </c>
      <c r="G346" s="60">
        <v>250</v>
      </c>
      <c r="H346" s="60">
        <v>0</v>
      </c>
      <c r="I346" s="60">
        <f t="shared" si="33"/>
        <v>2918</v>
      </c>
      <c r="J346" s="21">
        <f t="shared" si="31"/>
        <v>80.040000000000006</v>
      </c>
      <c r="K346" s="21">
        <f>(D346+E346)*11%</f>
        <v>293.48</v>
      </c>
      <c r="L346" s="21">
        <v>0</v>
      </c>
      <c r="M346" s="21">
        <v>0</v>
      </c>
      <c r="N346" s="24">
        <f t="shared" si="32"/>
        <v>373.52</v>
      </c>
      <c r="O346" s="24">
        <f t="shared" si="28"/>
        <v>2544.48</v>
      </c>
      <c r="P346" s="24">
        <v>0</v>
      </c>
    </row>
    <row r="347" spans="1:16" ht="25.5" x14ac:dyDescent="0.2">
      <c r="A347" s="52">
        <v>338</v>
      </c>
      <c r="B347" s="68" t="s">
        <v>911</v>
      </c>
      <c r="C347" s="114" t="s">
        <v>273</v>
      </c>
      <c r="D347" s="21">
        <v>1358</v>
      </c>
      <c r="E347" s="58">
        <v>0</v>
      </c>
      <c r="F347" s="76">
        <v>0</v>
      </c>
      <c r="G347" s="60">
        <v>0</v>
      </c>
      <c r="H347" s="60">
        <v>0</v>
      </c>
      <c r="I347" s="60">
        <f t="shared" si="33"/>
        <v>1358</v>
      </c>
      <c r="J347" s="21">
        <f t="shared" si="31"/>
        <v>40.74</v>
      </c>
      <c r="K347" s="21">
        <f>(D347+E347)*10%</f>
        <v>135.80000000000001</v>
      </c>
      <c r="L347" s="21">
        <v>0</v>
      </c>
      <c r="M347" s="21">
        <v>0</v>
      </c>
      <c r="N347" s="24">
        <f t="shared" si="32"/>
        <v>176.54</v>
      </c>
      <c r="O347" s="24">
        <f t="shared" si="28"/>
        <v>1181.46</v>
      </c>
      <c r="P347" s="24">
        <v>0</v>
      </c>
    </row>
    <row r="348" spans="1:16" ht="25.5" x14ac:dyDescent="0.2">
      <c r="A348" s="52">
        <v>339</v>
      </c>
      <c r="B348" s="89" t="s">
        <v>248</v>
      </c>
      <c r="C348" s="58" t="s">
        <v>380</v>
      </c>
      <c r="D348" s="76">
        <v>3241</v>
      </c>
      <c r="E348" s="76">
        <v>1000</v>
      </c>
      <c r="F348" s="76">
        <v>0</v>
      </c>
      <c r="G348" s="76">
        <v>250</v>
      </c>
      <c r="H348" s="60">
        <v>0</v>
      </c>
      <c r="I348" s="60">
        <f t="shared" si="33"/>
        <v>4491</v>
      </c>
      <c r="J348" s="21">
        <f t="shared" si="31"/>
        <v>127.23</v>
      </c>
      <c r="K348" s="21">
        <f>(D348+E348)*12%</f>
        <v>508.92</v>
      </c>
      <c r="L348" s="21">
        <v>0</v>
      </c>
      <c r="M348" s="21">
        <v>0</v>
      </c>
      <c r="N348" s="24">
        <f t="shared" si="32"/>
        <v>636.15</v>
      </c>
      <c r="O348" s="24">
        <f t="shared" si="28"/>
        <v>3854.85</v>
      </c>
      <c r="P348" s="24">
        <v>0</v>
      </c>
    </row>
    <row r="349" spans="1:16" ht="25.5" x14ac:dyDescent="0.2">
      <c r="A349" s="52">
        <v>340</v>
      </c>
      <c r="B349" s="58" t="s">
        <v>288</v>
      </c>
      <c r="C349" s="58" t="s">
        <v>84</v>
      </c>
      <c r="D349" s="58">
        <v>2760</v>
      </c>
      <c r="E349" s="58">
        <v>1000</v>
      </c>
      <c r="F349" s="76">
        <v>0</v>
      </c>
      <c r="G349" s="60">
        <v>250</v>
      </c>
      <c r="H349" s="60">
        <v>0</v>
      </c>
      <c r="I349" s="60">
        <f t="shared" si="33"/>
        <v>4010</v>
      </c>
      <c r="J349" s="21">
        <f t="shared" si="31"/>
        <v>112.8</v>
      </c>
      <c r="K349" s="21">
        <f>(D349+E349)*11%</f>
        <v>413.6</v>
      </c>
      <c r="L349" s="21">
        <v>0</v>
      </c>
      <c r="M349" s="21">
        <v>0</v>
      </c>
      <c r="N349" s="24">
        <f t="shared" si="32"/>
        <v>526.4</v>
      </c>
      <c r="O349" s="24">
        <f t="shared" si="28"/>
        <v>3483.6</v>
      </c>
      <c r="P349" s="24">
        <v>0</v>
      </c>
    </row>
    <row r="350" spans="1:16" ht="25.5" x14ac:dyDescent="0.2">
      <c r="A350" s="52">
        <v>341</v>
      </c>
      <c r="B350" s="58" t="s">
        <v>354</v>
      </c>
      <c r="C350" s="58" t="s">
        <v>255</v>
      </c>
      <c r="D350" s="58">
        <v>2425</v>
      </c>
      <c r="E350" s="58">
        <v>0</v>
      </c>
      <c r="F350" s="76">
        <v>0</v>
      </c>
      <c r="G350" s="60">
        <v>0</v>
      </c>
      <c r="H350" s="60">
        <v>0</v>
      </c>
      <c r="I350" s="60">
        <f t="shared" si="33"/>
        <v>2425</v>
      </c>
      <c r="J350" s="21">
        <f t="shared" si="31"/>
        <v>72.75</v>
      </c>
      <c r="K350" s="21">
        <f>D350*11%</f>
        <v>266.75</v>
      </c>
      <c r="L350" s="21">
        <v>0</v>
      </c>
      <c r="M350" s="21">
        <v>0</v>
      </c>
      <c r="N350" s="24">
        <f t="shared" si="32"/>
        <v>339.5</v>
      </c>
      <c r="O350" s="24">
        <f t="shared" si="28"/>
        <v>2085.5</v>
      </c>
      <c r="P350" s="24">
        <v>0</v>
      </c>
    </row>
    <row r="351" spans="1:16" ht="25.5" x14ac:dyDescent="0.2">
      <c r="A351" s="52">
        <v>342</v>
      </c>
      <c r="B351" s="58" t="s">
        <v>784</v>
      </c>
      <c r="C351" s="58" t="s">
        <v>255</v>
      </c>
      <c r="D351" s="21">
        <v>2425</v>
      </c>
      <c r="E351" s="58">
        <v>0</v>
      </c>
      <c r="F351" s="76">
        <v>0</v>
      </c>
      <c r="G351" s="60">
        <v>0</v>
      </c>
      <c r="H351" s="60">
        <v>0</v>
      </c>
      <c r="I351" s="60">
        <f t="shared" si="33"/>
        <v>2425</v>
      </c>
      <c r="J351" s="21">
        <f t="shared" si="31"/>
        <v>72.75</v>
      </c>
      <c r="K351" s="21">
        <f>(D351+E351)*11%</f>
        <v>266.75</v>
      </c>
      <c r="L351" s="21">
        <v>0</v>
      </c>
      <c r="M351" s="21">
        <v>0</v>
      </c>
      <c r="N351" s="24">
        <f t="shared" si="32"/>
        <v>339.5</v>
      </c>
      <c r="O351" s="24">
        <f t="shared" si="28"/>
        <v>2085.5</v>
      </c>
      <c r="P351" s="24">
        <v>0</v>
      </c>
    </row>
    <row r="352" spans="1:16" ht="25.5" x14ac:dyDescent="0.2">
      <c r="A352" s="52">
        <v>343</v>
      </c>
      <c r="B352" s="138" t="s">
        <v>1020</v>
      </c>
      <c r="C352" s="58" t="s">
        <v>255</v>
      </c>
      <c r="D352" s="21">
        <v>2425</v>
      </c>
      <c r="E352" s="58">
        <v>0</v>
      </c>
      <c r="F352" s="76">
        <v>0</v>
      </c>
      <c r="G352" s="60">
        <v>0</v>
      </c>
      <c r="H352" s="60">
        <v>0</v>
      </c>
      <c r="I352" s="60">
        <f t="shared" si="33"/>
        <v>2425</v>
      </c>
      <c r="J352" s="21">
        <f t="shared" si="31"/>
        <v>72.75</v>
      </c>
      <c r="K352" s="21">
        <f>(D352+E352)*11%</f>
        <v>266.75</v>
      </c>
      <c r="L352" s="21">
        <v>0</v>
      </c>
      <c r="M352" s="21">
        <v>0</v>
      </c>
      <c r="N352" s="24">
        <f t="shared" si="32"/>
        <v>339.5</v>
      </c>
      <c r="O352" s="24">
        <f t="shared" si="28"/>
        <v>2085.5</v>
      </c>
      <c r="P352" s="24">
        <v>0</v>
      </c>
    </row>
    <row r="353" spans="1:16" ht="25.5" x14ac:dyDescent="0.2">
      <c r="A353" s="52">
        <v>344</v>
      </c>
      <c r="B353" s="138" t="s">
        <v>1116</v>
      </c>
      <c r="C353" s="157" t="s">
        <v>1104</v>
      </c>
      <c r="D353" s="164">
        <v>1940</v>
      </c>
      <c r="E353" s="58">
        <v>0</v>
      </c>
      <c r="F353" s="76">
        <v>0</v>
      </c>
      <c r="G353" s="60">
        <v>0</v>
      </c>
      <c r="H353" s="60">
        <v>0</v>
      </c>
      <c r="I353" s="60">
        <f t="shared" si="33"/>
        <v>1940</v>
      </c>
      <c r="J353" s="21">
        <f t="shared" si="31"/>
        <v>58.2</v>
      </c>
      <c r="K353" s="21">
        <f>(D353+E353)*10%</f>
        <v>194</v>
      </c>
      <c r="L353" s="21">
        <v>0</v>
      </c>
      <c r="M353" s="21">
        <v>0</v>
      </c>
      <c r="N353" s="24">
        <f t="shared" si="32"/>
        <v>252.2</v>
      </c>
      <c r="O353" s="24">
        <f t="shared" si="28"/>
        <v>1687.8</v>
      </c>
      <c r="P353" s="24">
        <v>0</v>
      </c>
    </row>
    <row r="354" spans="1:16" ht="25.5" x14ac:dyDescent="0.2">
      <c r="A354" s="52">
        <v>345</v>
      </c>
      <c r="B354" s="58" t="s">
        <v>166</v>
      </c>
      <c r="C354" s="58" t="s">
        <v>255</v>
      </c>
      <c r="D354" s="58">
        <v>2425</v>
      </c>
      <c r="E354" s="58">
        <v>0</v>
      </c>
      <c r="F354" s="76">
        <v>0</v>
      </c>
      <c r="G354" s="60">
        <v>0</v>
      </c>
      <c r="H354" s="60">
        <v>0</v>
      </c>
      <c r="I354" s="60">
        <f t="shared" si="33"/>
        <v>2425</v>
      </c>
      <c r="J354" s="21">
        <f t="shared" ref="J354:J385" si="34">(D354+E354+F354)*3%</f>
        <v>72.75</v>
      </c>
      <c r="K354" s="21">
        <f>D354*11%</f>
        <v>266.75</v>
      </c>
      <c r="L354" s="21">
        <v>0</v>
      </c>
      <c r="M354" s="21">
        <v>0</v>
      </c>
      <c r="N354" s="24">
        <f t="shared" si="32"/>
        <v>339.5</v>
      </c>
      <c r="O354" s="24">
        <f t="shared" si="28"/>
        <v>2085.5</v>
      </c>
      <c r="P354" s="24">
        <v>0</v>
      </c>
    </row>
    <row r="355" spans="1:16" ht="25.5" x14ac:dyDescent="0.2">
      <c r="A355" s="52">
        <v>346</v>
      </c>
      <c r="B355" s="58" t="s">
        <v>167</v>
      </c>
      <c r="C355" s="58" t="s">
        <v>255</v>
      </c>
      <c r="D355" s="58">
        <v>2425</v>
      </c>
      <c r="E355" s="58">
        <v>0</v>
      </c>
      <c r="F355" s="76">
        <v>0</v>
      </c>
      <c r="G355" s="60">
        <v>0</v>
      </c>
      <c r="H355" s="60">
        <v>0</v>
      </c>
      <c r="I355" s="60">
        <f t="shared" si="33"/>
        <v>2425</v>
      </c>
      <c r="J355" s="21">
        <f t="shared" si="34"/>
        <v>72.75</v>
      </c>
      <c r="K355" s="21">
        <f>D355*11%</f>
        <v>266.75</v>
      </c>
      <c r="L355" s="21">
        <v>0</v>
      </c>
      <c r="M355" s="21">
        <v>0</v>
      </c>
      <c r="N355" s="24">
        <f t="shared" si="32"/>
        <v>339.5</v>
      </c>
      <c r="O355" s="24">
        <f t="shared" si="28"/>
        <v>2085.5</v>
      </c>
      <c r="P355" s="24">
        <v>0</v>
      </c>
    </row>
    <row r="356" spans="1:16" ht="25.5" x14ac:dyDescent="0.2">
      <c r="A356" s="52">
        <v>347</v>
      </c>
      <c r="B356" s="87" t="s">
        <v>926</v>
      </c>
      <c r="C356" s="92" t="s">
        <v>361</v>
      </c>
      <c r="D356" s="97">
        <v>3241</v>
      </c>
      <c r="E356" s="62">
        <v>1000</v>
      </c>
      <c r="F356" s="76">
        <v>0</v>
      </c>
      <c r="G356" s="60">
        <v>250</v>
      </c>
      <c r="H356" s="60">
        <v>0</v>
      </c>
      <c r="I356" s="60">
        <f t="shared" si="33"/>
        <v>4491</v>
      </c>
      <c r="J356" s="21">
        <f t="shared" si="34"/>
        <v>127.23</v>
      </c>
      <c r="K356" s="21">
        <f>(D356+E356)*12%</f>
        <v>508.92</v>
      </c>
      <c r="L356" s="21">
        <v>0</v>
      </c>
      <c r="M356" s="21">
        <v>0</v>
      </c>
      <c r="N356" s="24">
        <f t="shared" si="32"/>
        <v>636.15</v>
      </c>
      <c r="O356" s="24">
        <f t="shared" si="28"/>
        <v>3854.85</v>
      </c>
      <c r="P356" s="24">
        <v>0</v>
      </c>
    </row>
    <row r="357" spans="1:16" ht="25.5" x14ac:dyDescent="0.2">
      <c r="A357" s="52">
        <v>348</v>
      </c>
      <c r="B357" s="58" t="s">
        <v>355</v>
      </c>
      <c r="C357" s="58" t="s">
        <v>255</v>
      </c>
      <c r="D357" s="58">
        <v>2425</v>
      </c>
      <c r="E357" s="58">
        <v>0</v>
      </c>
      <c r="F357" s="76">
        <v>0</v>
      </c>
      <c r="G357" s="60">
        <v>0</v>
      </c>
      <c r="H357" s="60">
        <v>0</v>
      </c>
      <c r="I357" s="60">
        <f t="shared" si="33"/>
        <v>2425</v>
      </c>
      <c r="J357" s="21">
        <f t="shared" si="34"/>
        <v>72.75</v>
      </c>
      <c r="K357" s="21">
        <f>D357*11%</f>
        <v>266.75</v>
      </c>
      <c r="L357" s="21">
        <v>0</v>
      </c>
      <c r="M357" s="21">
        <v>0</v>
      </c>
      <c r="N357" s="24">
        <f t="shared" si="32"/>
        <v>339.5</v>
      </c>
      <c r="O357" s="24">
        <f t="shared" si="28"/>
        <v>2085.5</v>
      </c>
      <c r="P357" s="24">
        <v>0</v>
      </c>
    </row>
    <row r="358" spans="1:16" ht="25.5" x14ac:dyDescent="0.2">
      <c r="A358" s="52">
        <v>349</v>
      </c>
      <c r="B358" s="87" t="s">
        <v>942</v>
      </c>
      <c r="C358" s="58" t="s">
        <v>223</v>
      </c>
      <c r="D358" s="105">
        <v>2249</v>
      </c>
      <c r="E358" s="76">
        <v>1000</v>
      </c>
      <c r="F358" s="76">
        <v>0</v>
      </c>
      <c r="G358" s="76">
        <v>250</v>
      </c>
      <c r="H358" s="60">
        <v>0</v>
      </c>
      <c r="I358" s="60">
        <f t="shared" si="33"/>
        <v>3499</v>
      </c>
      <c r="J358" s="21">
        <f t="shared" si="34"/>
        <v>97.47</v>
      </c>
      <c r="K358" s="21">
        <f>(D358+E358)*11%</f>
        <v>357.39</v>
      </c>
      <c r="L358" s="21">
        <v>0</v>
      </c>
      <c r="M358" s="21">
        <v>0</v>
      </c>
      <c r="N358" s="24">
        <f t="shared" si="32"/>
        <v>454.86</v>
      </c>
      <c r="O358" s="24">
        <f t="shared" ref="O358:O391" si="35">I358-N358</f>
        <v>3044.14</v>
      </c>
      <c r="P358" s="24">
        <v>0</v>
      </c>
    </row>
    <row r="359" spans="1:16" ht="25.5" x14ac:dyDescent="0.2">
      <c r="A359" s="52">
        <v>350</v>
      </c>
      <c r="B359" s="89" t="s">
        <v>168</v>
      </c>
      <c r="C359" s="92" t="s">
        <v>383</v>
      </c>
      <c r="D359" s="76">
        <v>5787</v>
      </c>
      <c r="E359" s="76">
        <v>1800</v>
      </c>
      <c r="F359" s="76">
        <v>0</v>
      </c>
      <c r="G359" s="76">
        <v>250</v>
      </c>
      <c r="H359" s="60">
        <v>0</v>
      </c>
      <c r="I359" s="60">
        <f t="shared" si="33"/>
        <v>7837</v>
      </c>
      <c r="J359" s="21">
        <f t="shared" si="34"/>
        <v>227.61</v>
      </c>
      <c r="K359" s="21">
        <f>(D359+E359)*13%</f>
        <v>986.31</v>
      </c>
      <c r="L359" s="21">
        <v>0</v>
      </c>
      <c r="M359" s="21">
        <v>101.97</v>
      </c>
      <c r="N359" s="24">
        <f t="shared" si="32"/>
        <v>1315.89</v>
      </c>
      <c r="O359" s="24">
        <f t="shared" si="35"/>
        <v>6521.11</v>
      </c>
      <c r="P359" s="24">
        <v>0</v>
      </c>
    </row>
    <row r="360" spans="1:16" ht="25.5" x14ac:dyDescent="0.2">
      <c r="A360" s="52">
        <v>351</v>
      </c>
      <c r="B360" s="87" t="s">
        <v>895</v>
      </c>
      <c r="C360" s="58" t="s">
        <v>361</v>
      </c>
      <c r="D360" s="97">
        <v>3241</v>
      </c>
      <c r="E360" s="62">
        <v>1000</v>
      </c>
      <c r="F360" s="76">
        <v>0</v>
      </c>
      <c r="G360" s="60">
        <v>250</v>
      </c>
      <c r="H360" s="60">
        <v>0</v>
      </c>
      <c r="I360" s="60">
        <f t="shared" si="33"/>
        <v>4491</v>
      </c>
      <c r="J360" s="21">
        <f t="shared" si="34"/>
        <v>127.23</v>
      </c>
      <c r="K360" s="21">
        <f>(D360+E360)*12%</f>
        <v>508.92</v>
      </c>
      <c r="L360" s="21">
        <v>0</v>
      </c>
      <c r="M360" s="21">
        <v>0</v>
      </c>
      <c r="N360" s="24">
        <f t="shared" ref="N360" si="36">J360+K360+L360+M360</f>
        <v>636.15</v>
      </c>
      <c r="O360" s="24">
        <f t="shared" si="35"/>
        <v>3854.85</v>
      </c>
      <c r="P360" s="24">
        <v>0</v>
      </c>
    </row>
    <row r="361" spans="1:16" ht="25.5" x14ac:dyDescent="0.2">
      <c r="A361" s="52">
        <v>352</v>
      </c>
      <c r="B361" s="87" t="s">
        <v>943</v>
      </c>
      <c r="C361" s="58" t="s">
        <v>85</v>
      </c>
      <c r="D361" s="76">
        <v>5095</v>
      </c>
      <c r="E361" s="76">
        <v>1800</v>
      </c>
      <c r="F361" s="76"/>
      <c r="G361" s="76">
        <v>250</v>
      </c>
      <c r="H361" s="60">
        <v>0</v>
      </c>
      <c r="I361" s="60">
        <f t="shared" si="33"/>
        <v>7145</v>
      </c>
      <c r="J361" s="21">
        <f t="shared" si="34"/>
        <v>206.85</v>
      </c>
      <c r="K361" s="21">
        <f>(D361+E361)*13%</f>
        <v>896.35</v>
      </c>
      <c r="L361" s="21">
        <v>0</v>
      </c>
      <c r="M361" s="21">
        <v>92.67</v>
      </c>
      <c r="N361" s="24">
        <f t="shared" ref="N361:N391" si="37">J361+K361+L361+M361</f>
        <v>1195.8699999999999</v>
      </c>
      <c r="O361" s="24">
        <f t="shared" si="35"/>
        <v>5949.13</v>
      </c>
      <c r="P361" s="24">
        <v>0</v>
      </c>
    </row>
    <row r="362" spans="1:16" ht="25.5" x14ac:dyDescent="0.2">
      <c r="A362" s="52">
        <v>353</v>
      </c>
      <c r="B362" s="87" t="s">
        <v>833</v>
      </c>
      <c r="C362" s="58" t="s">
        <v>224</v>
      </c>
      <c r="D362" s="113">
        <v>1831</v>
      </c>
      <c r="E362" s="76">
        <v>1000</v>
      </c>
      <c r="F362" s="76">
        <v>0</v>
      </c>
      <c r="G362" s="76">
        <v>250</v>
      </c>
      <c r="H362" s="60">
        <v>0</v>
      </c>
      <c r="I362" s="60">
        <f t="shared" si="33"/>
        <v>3081</v>
      </c>
      <c r="J362" s="21">
        <f t="shared" si="34"/>
        <v>84.93</v>
      </c>
      <c r="K362" s="21">
        <f>(D362+E362)*11%</f>
        <v>311.41000000000003</v>
      </c>
      <c r="L362" s="21">
        <v>0</v>
      </c>
      <c r="M362" s="21">
        <v>0</v>
      </c>
      <c r="N362" s="24">
        <f t="shared" si="37"/>
        <v>396.34</v>
      </c>
      <c r="O362" s="24">
        <f t="shared" si="35"/>
        <v>2684.66</v>
      </c>
      <c r="P362" s="24">
        <v>0</v>
      </c>
    </row>
    <row r="363" spans="1:16" x14ac:dyDescent="0.2">
      <c r="A363" s="52">
        <v>354</v>
      </c>
      <c r="B363" s="58" t="s">
        <v>169</v>
      </c>
      <c r="C363" s="58" t="s">
        <v>89</v>
      </c>
      <c r="D363" s="58">
        <v>1668</v>
      </c>
      <c r="E363" s="58">
        <v>1000</v>
      </c>
      <c r="F363" s="76">
        <v>0</v>
      </c>
      <c r="G363" s="60">
        <v>250</v>
      </c>
      <c r="H363" s="60">
        <v>0</v>
      </c>
      <c r="I363" s="60">
        <f t="shared" si="33"/>
        <v>2918</v>
      </c>
      <c r="J363" s="21">
        <f t="shared" si="34"/>
        <v>80.040000000000006</v>
      </c>
      <c r="K363" s="21">
        <f>(D363+E363)*11%</f>
        <v>293.48</v>
      </c>
      <c r="L363" s="21">
        <v>0</v>
      </c>
      <c r="M363" s="21">
        <v>0</v>
      </c>
      <c r="N363" s="24">
        <f t="shared" si="37"/>
        <v>373.52</v>
      </c>
      <c r="O363" s="24">
        <f t="shared" si="35"/>
        <v>2544.48</v>
      </c>
      <c r="P363" s="24">
        <v>0</v>
      </c>
    </row>
    <row r="364" spans="1:16" ht="25.5" x14ac:dyDescent="0.2">
      <c r="A364" s="52">
        <v>355</v>
      </c>
      <c r="B364" s="68" t="s">
        <v>896</v>
      </c>
      <c r="C364" s="58" t="s">
        <v>255</v>
      </c>
      <c r="D364" s="21">
        <v>2425</v>
      </c>
      <c r="E364" s="58">
        <v>0</v>
      </c>
      <c r="F364" s="76">
        <v>0</v>
      </c>
      <c r="G364" s="60">
        <v>0</v>
      </c>
      <c r="H364" s="60">
        <v>0</v>
      </c>
      <c r="I364" s="60">
        <f t="shared" si="33"/>
        <v>2425</v>
      </c>
      <c r="J364" s="21">
        <f t="shared" si="34"/>
        <v>72.75</v>
      </c>
      <c r="K364" s="21">
        <f>(D364+E364)*11%</f>
        <v>266.75</v>
      </c>
      <c r="L364" s="21">
        <v>0</v>
      </c>
      <c r="M364" s="21">
        <v>0</v>
      </c>
      <c r="N364" s="24">
        <f t="shared" si="37"/>
        <v>339.5</v>
      </c>
      <c r="O364" s="24">
        <f t="shared" si="35"/>
        <v>2085.5</v>
      </c>
      <c r="P364" s="24">
        <v>0</v>
      </c>
    </row>
    <row r="365" spans="1:16" ht="25.5" x14ac:dyDescent="0.2">
      <c r="A365" s="52">
        <v>356</v>
      </c>
      <c r="B365" s="58" t="s">
        <v>170</v>
      </c>
      <c r="C365" s="58" t="s">
        <v>255</v>
      </c>
      <c r="D365" s="86">
        <v>2425</v>
      </c>
      <c r="E365" s="58">
        <v>0</v>
      </c>
      <c r="F365" s="76">
        <v>0</v>
      </c>
      <c r="G365" s="60">
        <v>0</v>
      </c>
      <c r="H365" s="60">
        <v>0</v>
      </c>
      <c r="I365" s="60">
        <f t="shared" si="33"/>
        <v>2425</v>
      </c>
      <c r="J365" s="21">
        <f t="shared" si="34"/>
        <v>72.75</v>
      </c>
      <c r="K365" s="21">
        <f>D365*11%</f>
        <v>266.75</v>
      </c>
      <c r="L365" s="21">
        <v>0</v>
      </c>
      <c r="M365" s="21">
        <v>0</v>
      </c>
      <c r="N365" s="24">
        <f t="shared" si="37"/>
        <v>339.5</v>
      </c>
      <c r="O365" s="24">
        <f t="shared" si="35"/>
        <v>2085.5</v>
      </c>
      <c r="P365" s="24">
        <v>0</v>
      </c>
    </row>
    <row r="366" spans="1:16" ht="25.5" x14ac:dyDescent="0.2">
      <c r="A366" s="52">
        <v>357</v>
      </c>
      <c r="B366" s="58" t="s">
        <v>1081</v>
      </c>
      <c r="C366" s="58" t="s">
        <v>255</v>
      </c>
      <c r="D366" s="86">
        <v>2425</v>
      </c>
      <c r="E366" s="58">
        <v>0</v>
      </c>
      <c r="F366" s="76">
        <v>0</v>
      </c>
      <c r="G366" s="60">
        <v>0</v>
      </c>
      <c r="H366" s="60">
        <v>0</v>
      </c>
      <c r="I366" s="60">
        <f t="shared" si="33"/>
        <v>2425</v>
      </c>
      <c r="J366" s="21">
        <f t="shared" si="34"/>
        <v>72.75</v>
      </c>
      <c r="K366" s="21">
        <f>D366*11%</f>
        <v>266.75</v>
      </c>
      <c r="L366" s="21">
        <v>0</v>
      </c>
      <c r="M366" s="21">
        <v>0</v>
      </c>
      <c r="N366" s="24">
        <f t="shared" ref="N366" si="38">J366+K366+L366+M366</f>
        <v>339.5</v>
      </c>
      <c r="O366" s="24">
        <f t="shared" ref="O366" si="39">I366-N366</f>
        <v>2085.5</v>
      </c>
      <c r="P366" s="24">
        <v>0</v>
      </c>
    </row>
    <row r="367" spans="1:16" ht="25.5" x14ac:dyDescent="0.2">
      <c r="A367" s="52">
        <v>358</v>
      </c>
      <c r="B367" s="87" t="s">
        <v>897</v>
      </c>
      <c r="C367" s="58" t="s">
        <v>255</v>
      </c>
      <c r="D367" s="21">
        <v>2425</v>
      </c>
      <c r="E367" s="76">
        <v>0</v>
      </c>
      <c r="F367" s="76">
        <v>0</v>
      </c>
      <c r="G367" s="76">
        <v>0</v>
      </c>
      <c r="H367" s="60">
        <v>0</v>
      </c>
      <c r="I367" s="60">
        <f t="shared" si="33"/>
        <v>2425</v>
      </c>
      <c r="J367" s="21">
        <f t="shared" si="34"/>
        <v>72.75</v>
      </c>
      <c r="K367" s="21">
        <f>(D367+E367)*11%</f>
        <v>266.75</v>
      </c>
      <c r="L367" s="21">
        <v>0</v>
      </c>
      <c r="M367" s="21">
        <v>0</v>
      </c>
      <c r="N367" s="24">
        <f t="shared" si="37"/>
        <v>339.5</v>
      </c>
      <c r="O367" s="24">
        <f t="shared" si="35"/>
        <v>2085.5</v>
      </c>
      <c r="P367" s="24">
        <v>0</v>
      </c>
    </row>
    <row r="368" spans="1:16" ht="25.5" x14ac:dyDescent="0.2">
      <c r="A368" s="52">
        <v>359</v>
      </c>
      <c r="B368" s="89" t="s">
        <v>171</v>
      </c>
      <c r="C368" s="92" t="s">
        <v>219</v>
      </c>
      <c r="D368" s="76">
        <v>3241</v>
      </c>
      <c r="E368" s="76">
        <v>1000</v>
      </c>
      <c r="F368" s="76">
        <v>0</v>
      </c>
      <c r="G368" s="76">
        <v>250</v>
      </c>
      <c r="H368" s="60">
        <v>0</v>
      </c>
      <c r="I368" s="60">
        <f t="shared" si="33"/>
        <v>4491</v>
      </c>
      <c r="J368" s="21">
        <f t="shared" si="34"/>
        <v>127.23</v>
      </c>
      <c r="K368" s="21">
        <f>(D368+E368)*12%</f>
        <v>508.92</v>
      </c>
      <c r="L368" s="21">
        <v>0</v>
      </c>
      <c r="M368" s="21">
        <v>0</v>
      </c>
      <c r="N368" s="24">
        <f t="shared" si="37"/>
        <v>636.15</v>
      </c>
      <c r="O368" s="24">
        <f t="shared" si="35"/>
        <v>3854.85</v>
      </c>
      <c r="P368" s="24">
        <v>0</v>
      </c>
    </row>
    <row r="369" spans="1:16" ht="25.5" x14ac:dyDescent="0.2">
      <c r="A369" s="52">
        <v>360</v>
      </c>
      <c r="B369" s="68" t="s">
        <v>927</v>
      </c>
      <c r="C369" s="64" t="s">
        <v>372</v>
      </c>
      <c r="D369" s="76">
        <v>3081</v>
      </c>
      <c r="E369" s="76">
        <v>1000</v>
      </c>
      <c r="F369" s="76">
        <v>0</v>
      </c>
      <c r="G369" s="76">
        <v>250</v>
      </c>
      <c r="H369" s="60">
        <v>0</v>
      </c>
      <c r="I369" s="60">
        <f t="shared" si="33"/>
        <v>4331</v>
      </c>
      <c r="J369" s="21">
        <f t="shared" si="34"/>
        <v>122.43</v>
      </c>
      <c r="K369" s="21">
        <f>(D369+E369)*12%</f>
        <v>489.72</v>
      </c>
      <c r="L369" s="21">
        <v>0</v>
      </c>
      <c r="M369" s="21">
        <v>54.85</v>
      </c>
      <c r="N369" s="24">
        <f t="shared" si="37"/>
        <v>667</v>
      </c>
      <c r="O369" s="24">
        <f t="shared" si="35"/>
        <v>3664</v>
      </c>
      <c r="P369" s="24">
        <v>0</v>
      </c>
    </row>
    <row r="370" spans="1:16" ht="25.5" x14ac:dyDescent="0.2">
      <c r="A370" s="52">
        <v>361</v>
      </c>
      <c r="B370" s="58" t="s">
        <v>220</v>
      </c>
      <c r="C370" s="58" t="s">
        <v>257</v>
      </c>
      <c r="D370" s="86">
        <v>1940</v>
      </c>
      <c r="E370" s="58">
        <v>0</v>
      </c>
      <c r="F370" s="76">
        <v>0</v>
      </c>
      <c r="G370" s="60">
        <v>0</v>
      </c>
      <c r="H370" s="60">
        <v>0</v>
      </c>
      <c r="I370" s="60">
        <f t="shared" si="33"/>
        <v>1940</v>
      </c>
      <c r="J370" s="21">
        <f t="shared" si="34"/>
        <v>58.2</v>
      </c>
      <c r="K370" s="21">
        <f>(D370+E370)*10%</f>
        <v>194</v>
      </c>
      <c r="L370" s="21">
        <v>0</v>
      </c>
      <c r="M370" s="21">
        <v>0</v>
      </c>
      <c r="N370" s="24">
        <f t="shared" si="37"/>
        <v>252.2</v>
      </c>
      <c r="O370" s="24">
        <f t="shared" si="35"/>
        <v>1687.8</v>
      </c>
      <c r="P370" s="24">
        <v>0</v>
      </c>
    </row>
    <row r="371" spans="1:16" ht="25.5" x14ac:dyDescent="0.2">
      <c r="A371" s="52">
        <v>362</v>
      </c>
      <c r="B371" s="21" t="s">
        <v>347</v>
      </c>
      <c r="C371" s="58" t="s">
        <v>255</v>
      </c>
      <c r="D371" s="58">
        <v>2425</v>
      </c>
      <c r="E371" s="58">
        <v>0</v>
      </c>
      <c r="F371" s="76">
        <v>0</v>
      </c>
      <c r="G371" s="60">
        <v>0</v>
      </c>
      <c r="H371" s="60">
        <v>0</v>
      </c>
      <c r="I371" s="60">
        <f t="shared" si="33"/>
        <v>2425</v>
      </c>
      <c r="J371" s="21">
        <f t="shared" si="34"/>
        <v>72.75</v>
      </c>
      <c r="K371" s="21">
        <f>D371*11%</f>
        <v>266.75</v>
      </c>
      <c r="L371" s="21">
        <v>0</v>
      </c>
      <c r="M371" s="21">
        <v>0</v>
      </c>
      <c r="N371" s="24">
        <f t="shared" si="37"/>
        <v>339.5</v>
      </c>
      <c r="O371" s="24">
        <f t="shared" si="35"/>
        <v>2085.5</v>
      </c>
      <c r="P371" s="24">
        <v>0</v>
      </c>
    </row>
    <row r="372" spans="1:16" ht="26.25" customHeight="1" x14ac:dyDescent="0.2">
      <c r="A372" s="52">
        <v>363</v>
      </c>
      <c r="B372" s="89" t="s">
        <v>172</v>
      </c>
      <c r="C372" s="58" t="s">
        <v>89</v>
      </c>
      <c r="D372" s="76">
        <v>1668</v>
      </c>
      <c r="E372" s="76">
        <v>1000</v>
      </c>
      <c r="F372" s="76">
        <v>0</v>
      </c>
      <c r="G372" s="76">
        <v>250</v>
      </c>
      <c r="H372" s="60">
        <v>0</v>
      </c>
      <c r="I372" s="60">
        <f t="shared" si="33"/>
        <v>2918</v>
      </c>
      <c r="J372" s="21">
        <f t="shared" si="34"/>
        <v>80.040000000000006</v>
      </c>
      <c r="K372" s="21">
        <f>(D372+E372)*11%</f>
        <v>293.48</v>
      </c>
      <c r="L372" s="21">
        <v>0</v>
      </c>
      <c r="M372" s="21">
        <v>0</v>
      </c>
      <c r="N372" s="24">
        <f t="shared" si="37"/>
        <v>373.52</v>
      </c>
      <c r="O372" s="24">
        <f t="shared" si="35"/>
        <v>2544.48</v>
      </c>
      <c r="P372" s="24">
        <v>0</v>
      </c>
    </row>
    <row r="373" spans="1:16" ht="26.25" customHeight="1" x14ac:dyDescent="0.2">
      <c r="A373" s="52">
        <v>364</v>
      </c>
      <c r="B373" s="58" t="s">
        <v>173</v>
      </c>
      <c r="C373" s="58" t="s">
        <v>361</v>
      </c>
      <c r="D373" s="58">
        <v>3241</v>
      </c>
      <c r="E373" s="62">
        <v>1000</v>
      </c>
      <c r="F373" s="76">
        <v>0</v>
      </c>
      <c r="G373" s="60">
        <v>250</v>
      </c>
      <c r="H373" s="60">
        <v>0</v>
      </c>
      <c r="I373" s="60">
        <f t="shared" si="33"/>
        <v>4491</v>
      </c>
      <c r="J373" s="21">
        <f t="shared" si="34"/>
        <v>127.23</v>
      </c>
      <c r="K373" s="21">
        <f>(D373+E373)*12%</f>
        <v>508.92</v>
      </c>
      <c r="L373" s="21">
        <v>0</v>
      </c>
      <c r="M373" s="21">
        <v>0</v>
      </c>
      <c r="N373" s="24">
        <f t="shared" si="37"/>
        <v>636.15</v>
      </c>
      <c r="O373" s="24">
        <f t="shared" si="35"/>
        <v>3854.85</v>
      </c>
      <c r="P373" s="24">
        <v>0</v>
      </c>
    </row>
    <row r="374" spans="1:16" ht="25.5" x14ac:dyDescent="0.2">
      <c r="A374" s="52">
        <v>365</v>
      </c>
      <c r="B374" s="68" t="s">
        <v>390</v>
      </c>
      <c r="C374" s="58" t="s">
        <v>87</v>
      </c>
      <c r="D374" s="59">
        <v>1902</v>
      </c>
      <c r="E374" s="62">
        <v>1000</v>
      </c>
      <c r="F374" s="76">
        <v>0</v>
      </c>
      <c r="G374" s="60">
        <v>250</v>
      </c>
      <c r="H374" s="60">
        <v>0</v>
      </c>
      <c r="I374" s="60">
        <f t="shared" si="33"/>
        <v>3152</v>
      </c>
      <c r="J374" s="21">
        <f t="shared" si="34"/>
        <v>87.06</v>
      </c>
      <c r="K374" s="21">
        <f>(D374+E374)*11%</f>
        <v>319.22000000000003</v>
      </c>
      <c r="L374" s="21">
        <v>0</v>
      </c>
      <c r="M374" s="21">
        <v>0</v>
      </c>
      <c r="N374" s="24">
        <f t="shared" si="37"/>
        <v>406.28</v>
      </c>
      <c r="O374" s="24">
        <f t="shared" si="35"/>
        <v>2745.72</v>
      </c>
      <c r="P374" s="24">
        <v>0</v>
      </c>
    </row>
    <row r="375" spans="1:16" ht="25.5" x14ac:dyDescent="0.2">
      <c r="A375" s="52">
        <v>366</v>
      </c>
      <c r="B375" s="58" t="s">
        <v>289</v>
      </c>
      <c r="C375" s="58" t="s">
        <v>255</v>
      </c>
      <c r="D375" s="86">
        <v>2425</v>
      </c>
      <c r="E375" s="58">
        <v>0</v>
      </c>
      <c r="F375" s="76">
        <v>0</v>
      </c>
      <c r="G375" s="60">
        <v>0</v>
      </c>
      <c r="H375" s="60">
        <v>0</v>
      </c>
      <c r="I375" s="60">
        <f t="shared" si="33"/>
        <v>2425</v>
      </c>
      <c r="J375" s="21">
        <f t="shared" si="34"/>
        <v>72.75</v>
      </c>
      <c r="K375" s="21">
        <f>D375*11%</f>
        <v>266.75</v>
      </c>
      <c r="L375" s="21">
        <v>0</v>
      </c>
      <c r="M375" s="21">
        <v>0</v>
      </c>
      <c r="N375" s="24">
        <f t="shared" si="37"/>
        <v>339.5</v>
      </c>
      <c r="O375" s="24">
        <f t="shared" si="35"/>
        <v>2085.5</v>
      </c>
      <c r="P375" s="24">
        <v>0</v>
      </c>
    </row>
    <row r="376" spans="1:16" ht="25.5" x14ac:dyDescent="0.2">
      <c r="A376" s="52">
        <v>367</v>
      </c>
      <c r="B376" s="58" t="s">
        <v>186</v>
      </c>
      <c r="C376" s="62" t="s">
        <v>90</v>
      </c>
      <c r="D376" s="58">
        <v>1902</v>
      </c>
      <c r="E376" s="62">
        <v>1000</v>
      </c>
      <c r="F376" s="76">
        <v>0</v>
      </c>
      <c r="G376" s="60">
        <v>250</v>
      </c>
      <c r="H376" s="60">
        <v>0</v>
      </c>
      <c r="I376" s="60">
        <f t="shared" si="33"/>
        <v>3152</v>
      </c>
      <c r="J376" s="21">
        <f t="shared" si="34"/>
        <v>87.06</v>
      </c>
      <c r="K376" s="21">
        <f>(D376+E376)*11%</f>
        <v>319.22000000000003</v>
      </c>
      <c r="L376" s="21">
        <v>0</v>
      </c>
      <c r="M376" s="21">
        <v>0</v>
      </c>
      <c r="N376" s="24">
        <f t="shared" si="37"/>
        <v>406.28</v>
      </c>
      <c r="O376" s="24">
        <f t="shared" si="35"/>
        <v>2745.72</v>
      </c>
      <c r="P376" s="24">
        <f>1470</f>
        <v>1470</v>
      </c>
    </row>
    <row r="377" spans="1:16" ht="25.5" x14ac:dyDescent="0.2">
      <c r="A377" s="52">
        <v>368</v>
      </c>
      <c r="B377" s="87" t="s">
        <v>837</v>
      </c>
      <c r="C377" s="58" t="s">
        <v>257</v>
      </c>
      <c r="D377" s="21">
        <v>1940</v>
      </c>
      <c r="E377" s="62">
        <v>0</v>
      </c>
      <c r="F377" s="76">
        <v>0</v>
      </c>
      <c r="G377" s="60">
        <v>0</v>
      </c>
      <c r="H377" s="60">
        <v>0</v>
      </c>
      <c r="I377" s="60">
        <f t="shared" si="33"/>
        <v>1940</v>
      </c>
      <c r="J377" s="21">
        <f t="shared" si="34"/>
        <v>58.2</v>
      </c>
      <c r="K377" s="21">
        <f>(D377+E377)*10%</f>
        <v>194</v>
      </c>
      <c r="L377" s="21">
        <v>0</v>
      </c>
      <c r="M377" s="21">
        <v>0</v>
      </c>
      <c r="N377" s="24">
        <f t="shared" si="37"/>
        <v>252.2</v>
      </c>
      <c r="O377" s="24">
        <f t="shared" si="35"/>
        <v>1687.8</v>
      </c>
      <c r="P377" s="24">
        <v>0</v>
      </c>
    </row>
    <row r="378" spans="1:16" ht="25.5" x14ac:dyDescent="0.2">
      <c r="A378" s="52">
        <v>369</v>
      </c>
      <c r="B378" s="87" t="s">
        <v>912</v>
      </c>
      <c r="C378" s="58" t="s">
        <v>266</v>
      </c>
      <c r="D378" s="58">
        <v>2037</v>
      </c>
      <c r="E378" s="62">
        <v>0</v>
      </c>
      <c r="F378" s="76">
        <v>0</v>
      </c>
      <c r="G378" s="60">
        <v>0</v>
      </c>
      <c r="H378" s="60">
        <v>0</v>
      </c>
      <c r="I378" s="60">
        <f t="shared" si="33"/>
        <v>2037</v>
      </c>
      <c r="J378" s="21">
        <f t="shared" si="34"/>
        <v>61.11</v>
      </c>
      <c r="K378" s="21">
        <f>(D378+E378)*11%</f>
        <v>224.07</v>
      </c>
      <c r="L378" s="21">
        <v>0</v>
      </c>
      <c r="M378" s="21">
        <v>0</v>
      </c>
      <c r="N378" s="24">
        <f t="shared" si="37"/>
        <v>285.18</v>
      </c>
      <c r="O378" s="24">
        <f t="shared" si="35"/>
        <v>1751.82</v>
      </c>
      <c r="P378" s="24">
        <v>0</v>
      </c>
    </row>
    <row r="379" spans="1:16" ht="25.5" x14ac:dyDescent="0.2">
      <c r="A379" s="52">
        <v>370</v>
      </c>
      <c r="B379" s="58" t="s">
        <v>174</v>
      </c>
      <c r="C379" s="58" t="s">
        <v>255</v>
      </c>
      <c r="D379" s="58">
        <v>2425</v>
      </c>
      <c r="E379" s="58">
        <v>0</v>
      </c>
      <c r="F379" s="76">
        <v>0</v>
      </c>
      <c r="G379" s="60">
        <v>0</v>
      </c>
      <c r="H379" s="60">
        <v>0</v>
      </c>
      <c r="I379" s="60">
        <f t="shared" si="33"/>
        <v>2425</v>
      </c>
      <c r="J379" s="21">
        <f t="shared" si="34"/>
        <v>72.75</v>
      </c>
      <c r="K379" s="21">
        <f>D379*11%</f>
        <v>266.75</v>
      </c>
      <c r="L379" s="21">
        <v>0</v>
      </c>
      <c r="M379" s="21">
        <v>0</v>
      </c>
      <c r="N379" s="24">
        <f t="shared" si="37"/>
        <v>339.5</v>
      </c>
      <c r="O379" s="24">
        <f t="shared" si="35"/>
        <v>2085.5</v>
      </c>
      <c r="P379" s="24">
        <v>0</v>
      </c>
    </row>
    <row r="380" spans="1:16" ht="25.5" x14ac:dyDescent="0.2">
      <c r="A380" s="52">
        <v>371</v>
      </c>
      <c r="B380" s="65" t="s">
        <v>824</v>
      </c>
      <c r="C380" s="65" t="s">
        <v>370</v>
      </c>
      <c r="D380" s="21">
        <v>2920</v>
      </c>
      <c r="E380" s="58">
        <v>1000</v>
      </c>
      <c r="F380" s="76">
        <v>0</v>
      </c>
      <c r="G380" s="60">
        <v>250</v>
      </c>
      <c r="H380" s="60">
        <v>0</v>
      </c>
      <c r="I380" s="60">
        <f t="shared" si="33"/>
        <v>4170</v>
      </c>
      <c r="J380" s="21">
        <f t="shared" si="34"/>
        <v>117.6</v>
      </c>
      <c r="K380" s="21">
        <f>(D380+E380)*11%</f>
        <v>431.2</v>
      </c>
      <c r="L380" s="21">
        <v>0</v>
      </c>
      <c r="M380" s="21">
        <v>52.68</v>
      </c>
      <c r="N380" s="24">
        <f t="shared" si="37"/>
        <v>601.48</v>
      </c>
      <c r="O380" s="24">
        <f t="shared" si="35"/>
        <v>3568.52</v>
      </c>
      <c r="P380" s="24">
        <v>0</v>
      </c>
    </row>
    <row r="381" spans="1:16" ht="25.5" x14ac:dyDescent="0.2">
      <c r="A381" s="52">
        <v>372</v>
      </c>
      <c r="B381" s="21" t="s">
        <v>898</v>
      </c>
      <c r="C381" s="58" t="s">
        <v>869</v>
      </c>
      <c r="D381" s="58">
        <v>6759</v>
      </c>
      <c r="E381" s="58">
        <v>4000</v>
      </c>
      <c r="F381" s="76">
        <v>0</v>
      </c>
      <c r="G381" s="60">
        <v>250</v>
      </c>
      <c r="H381" s="60">
        <v>0</v>
      </c>
      <c r="I381" s="60">
        <f t="shared" si="33"/>
        <v>11009</v>
      </c>
      <c r="J381" s="21">
        <f t="shared" si="34"/>
        <v>322.77</v>
      </c>
      <c r="K381" s="21">
        <f>(D381+E381)*15%</f>
        <v>1613.85</v>
      </c>
      <c r="L381" s="21">
        <v>0</v>
      </c>
      <c r="M381" s="21">
        <v>144.6</v>
      </c>
      <c r="N381" s="24">
        <f t="shared" si="37"/>
        <v>2081.2199999999998</v>
      </c>
      <c r="O381" s="24">
        <f t="shared" si="35"/>
        <v>8927.7800000000007</v>
      </c>
      <c r="P381" s="24">
        <v>0</v>
      </c>
    </row>
    <row r="382" spans="1:16" ht="25.5" x14ac:dyDescent="0.2">
      <c r="A382" s="52">
        <v>373</v>
      </c>
      <c r="B382" s="58" t="s">
        <v>175</v>
      </c>
      <c r="C382" s="58" t="s">
        <v>257</v>
      </c>
      <c r="D382" s="58">
        <v>1940</v>
      </c>
      <c r="E382" s="58">
        <v>0</v>
      </c>
      <c r="F382" s="76">
        <v>0</v>
      </c>
      <c r="G382" s="60">
        <v>0</v>
      </c>
      <c r="H382" s="60">
        <v>0</v>
      </c>
      <c r="I382" s="60">
        <f t="shared" si="33"/>
        <v>1940</v>
      </c>
      <c r="J382" s="21">
        <f t="shared" si="34"/>
        <v>58.2</v>
      </c>
      <c r="K382" s="21">
        <f>D382*10%</f>
        <v>194</v>
      </c>
      <c r="L382" s="21">
        <v>0</v>
      </c>
      <c r="M382" s="21">
        <v>0</v>
      </c>
      <c r="N382" s="24">
        <f t="shared" si="37"/>
        <v>252.2</v>
      </c>
      <c r="O382" s="24">
        <f t="shared" si="35"/>
        <v>1687.8</v>
      </c>
      <c r="P382" s="24">
        <v>0</v>
      </c>
    </row>
    <row r="383" spans="1:16" ht="25.5" x14ac:dyDescent="0.2">
      <c r="A383" s="52">
        <v>374</v>
      </c>
      <c r="B383" s="58" t="s">
        <v>176</v>
      </c>
      <c r="C383" s="58" t="s">
        <v>746</v>
      </c>
      <c r="D383" s="58">
        <v>2920</v>
      </c>
      <c r="E383" s="62">
        <v>1000</v>
      </c>
      <c r="F383" s="76">
        <v>0</v>
      </c>
      <c r="G383" s="60">
        <v>250</v>
      </c>
      <c r="H383" s="60">
        <v>0</v>
      </c>
      <c r="I383" s="60">
        <f t="shared" si="33"/>
        <v>4170</v>
      </c>
      <c r="J383" s="21">
        <f t="shared" si="34"/>
        <v>117.6</v>
      </c>
      <c r="K383" s="21">
        <f>(D383+E383)*11%</f>
        <v>431.2</v>
      </c>
      <c r="L383" s="21">
        <v>0</v>
      </c>
      <c r="M383" s="21">
        <v>52.68</v>
      </c>
      <c r="N383" s="24">
        <f t="shared" si="37"/>
        <v>601.48</v>
      </c>
      <c r="O383" s="24">
        <f t="shared" si="35"/>
        <v>3568.52</v>
      </c>
      <c r="P383" s="24">
        <v>0</v>
      </c>
    </row>
    <row r="384" spans="1:16" ht="25.5" x14ac:dyDescent="0.2">
      <c r="A384" s="52">
        <v>375</v>
      </c>
      <c r="B384" s="58" t="s">
        <v>177</v>
      </c>
      <c r="C384" s="58" t="s">
        <v>255</v>
      </c>
      <c r="D384" s="58">
        <v>2425</v>
      </c>
      <c r="E384" s="58">
        <v>0</v>
      </c>
      <c r="F384" s="76">
        <v>0</v>
      </c>
      <c r="G384" s="60">
        <v>0</v>
      </c>
      <c r="H384" s="60">
        <v>0</v>
      </c>
      <c r="I384" s="60">
        <f t="shared" si="33"/>
        <v>2425</v>
      </c>
      <c r="J384" s="21">
        <f t="shared" si="34"/>
        <v>72.75</v>
      </c>
      <c r="K384" s="21">
        <f>D384*11%</f>
        <v>266.75</v>
      </c>
      <c r="L384" s="21">
        <v>0</v>
      </c>
      <c r="M384" s="21">
        <v>0</v>
      </c>
      <c r="N384" s="24">
        <f t="shared" si="37"/>
        <v>339.5</v>
      </c>
      <c r="O384" s="24">
        <f t="shared" si="35"/>
        <v>2085.5</v>
      </c>
      <c r="P384" s="24">
        <v>0</v>
      </c>
    </row>
    <row r="385" spans="1:16" ht="25.5" x14ac:dyDescent="0.2">
      <c r="A385" s="52">
        <v>376</v>
      </c>
      <c r="B385" s="87" t="s">
        <v>929</v>
      </c>
      <c r="C385" s="58" t="s">
        <v>224</v>
      </c>
      <c r="D385" s="113">
        <v>1831</v>
      </c>
      <c r="E385" s="58">
        <v>1000</v>
      </c>
      <c r="F385" s="76">
        <v>0</v>
      </c>
      <c r="G385" s="60">
        <v>250</v>
      </c>
      <c r="H385" s="60">
        <v>0</v>
      </c>
      <c r="I385" s="60">
        <f t="shared" si="33"/>
        <v>3081</v>
      </c>
      <c r="J385" s="21">
        <f t="shared" si="34"/>
        <v>84.93</v>
      </c>
      <c r="K385" s="21">
        <f>(D385+E385)*11%</f>
        <v>311.41000000000003</v>
      </c>
      <c r="L385" s="21">
        <v>0</v>
      </c>
      <c r="M385" s="21">
        <v>0</v>
      </c>
      <c r="N385" s="24">
        <f t="shared" si="37"/>
        <v>396.34</v>
      </c>
      <c r="O385" s="24">
        <f t="shared" si="35"/>
        <v>2684.66</v>
      </c>
      <c r="P385" s="24">
        <v>0</v>
      </c>
    </row>
    <row r="386" spans="1:16" ht="25.5" x14ac:dyDescent="0.2">
      <c r="A386" s="52">
        <v>377</v>
      </c>
      <c r="B386" s="87" t="s">
        <v>928</v>
      </c>
      <c r="C386" s="64" t="s">
        <v>86</v>
      </c>
      <c r="D386" s="58">
        <v>2920</v>
      </c>
      <c r="E386" s="58">
        <v>1000</v>
      </c>
      <c r="F386" s="76">
        <v>0</v>
      </c>
      <c r="G386" s="60">
        <v>250</v>
      </c>
      <c r="H386" s="60">
        <v>0</v>
      </c>
      <c r="I386" s="60">
        <f t="shared" si="33"/>
        <v>4170</v>
      </c>
      <c r="J386" s="21">
        <f t="shared" ref="J386:J391" si="40">(D386+E386+F386)*3%</f>
        <v>117.6</v>
      </c>
      <c r="K386" s="21">
        <f>D386*11%</f>
        <v>321.2</v>
      </c>
      <c r="L386" s="21">
        <v>0</v>
      </c>
      <c r="M386" s="21">
        <v>0</v>
      </c>
      <c r="N386" s="24">
        <f t="shared" si="37"/>
        <v>438.8</v>
      </c>
      <c r="O386" s="24">
        <f t="shared" si="35"/>
        <v>3731.2</v>
      </c>
      <c r="P386" s="24">
        <v>0</v>
      </c>
    </row>
    <row r="387" spans="1:16" ht="25.5" x14ac:dyDescent="0.2">
      <c r="A387" s="52">
        <v>378</v>
      </c>
      <c r="B387" s="107" t="s">
        <v>328</v>
      </c>
      <c r="C387" s="58" t="s">
        <v>255</v>
      </c>
      <c r="D387" s="86">
        <v>2425</v>
      </c>
      <c r="E387" s="58">
        <v>0</v>
      </c>
      <c r="F387" s="76">
        <v>0</v>
      </c>
      <c r="G387" s="60">
        <v>0</v>
      </c>
      <c r="H387" s="60">
        <v>0</v>
      </c>
      <c r="I387" s="60">
        <f t="shared" si="33"/>
        <v>2425</v>
      </c>
      <c r="J387" s="21">
        <f t="shared" si="40"/>
        <v>72.75</v>
      </c>
      <c r="K387" s="21">
        <f>D387*11%</f>
        <v>266.75</v>
      </c>
      <c r="L387" s="21">
        <v>0</v>
      </c>
      <c r="M387" s="21">
        <v>0</v>
      </c>
      <c r="N387" s="24">
        <f t="shared" si="37"/>
        <v>339.5</v>
      </c>
      <c r="O387" s="24">
        <f t="shared" si="35"/>
        <v>2085.5</v>
      </c>
      <c r="P387" s="24">
        <v>0</v>
      </c>
    </row>
    <row r="388" spans="1:16" ht="25.5" x14ac:dyDescent="0.2">
      <c r="A388" s="52">
        <v>379</v>
      </c>
      <c r="B388" s="87" t="s">
        <v>841</v>
      </c>
      <c r="C388" s="58" t="s">
        <v>260</v>
      </c>
      <c r="D388" s="113">
        <v>3081</v>
      </c>
      <c r="E388" s="58">
        <v>1000</v>
      </c>
      <c r="F388" s="76">
        <v>0</v>
      </c>
      <c r="G388" s="60">
        <v>250</v>
      </c>
      <c r="H388" s="60">
        <v>0</v>
      </c>
      <c r="I388" s="60">
        <f t="shared" si="33"/>
        <v>4331</v>
      </c>
      <c r="J388" s="21">
        <f t="shared" si="40"/>
        <v>122.43</v>
      </c>
      <c r="K388" s="21">
        <f>(D388+E388)*12%</f>
        <v>489.72</v>
      </c>
      <c r="L388" s="21">
        <v>0</v>
      </c>
      <c r="M388" s="21">
        <v>0</v>
      </c>
      <c r="N388" s="24">
        <f t="shared" si="37"/>
        <v>612.15</v>
      </c>
      <c r="O388" s="24">
        <f t="shared" si="35"/>
        <v>3718.85</v>
      </c>
      <c r="P388" s="24">
        <f>1645.3</f>
        <v>1645.3</v>
      </c>
    </row>
    <row r="389" spans="1:16" ht="25.5" x14ac:dyDescent="0.2">
      <c r="A389" s="52">
        <v>380</v>
      </c>
      <c r="B389" s="58" t="s">
        <v>178</v>
      </c>
      <c r="C389" s="62" t="s">
        <v>757</v>
      </c>
      <c r="D389" s="62">
        <v>5095</v>
      </c>
      <c r="E389" s="62">
        <v>1800</v>
      </c>
      <c r="F389" s="76">
        <v>0</v>
      </c>
      <c r="G389" s="95">
        <v>250</v>
      </c>
      <c r="H389" s="60">
        <v>0</v>
      </c>
      <c r="I389" s="60">
        <f t="shared" si="33"/>
        <v>7145</v>
      </c>
      <c r="J389" s="21">
        <f t="shared" si="40"/>
        <v>206.85</v>
      </c>
      <c r="K389" s="96">
        <f>(D389+E389)*13%</f>
        <v>896.35</v>
      </c>
      <c r="L389" s="21">
        <v>0</v>
      </c>
      <c r="M389" s="21">
        <v>92.67</v>
      </c>
      <c r="N389" s="24">
        <f t="shared" si="37"/>
        <v>1195.8699999999999</v>
      </c>
      <c r="O389" s="24">
        <f t="shared" si="35"/>
        <v>5949.13</v>
      </c>
      <c r="P389" s="24">
        <v>0</v>
      </c>
    </row>
    <row r="390" spans="1:16" ht="25.5" x14ac:dyDescent="0.2">
      <c r="A390" s="52">
        <v>381</v>
      </c>
      <c r="B390" s="21" t="s">
        <v>363</v>
      </c>
      <c r="C390" s="58" t="s">
        <v>88</v>
      </c>
      <c r="D390" s="62">
        <v>2920</v>
      </c>
      <c r="E390" s="62">
        <v>1000</v>
      </c>
      <c r="F390" s="76">
        <v>0</v>
      </c>
      <c r="G390" s="95">
        <v>250</v>
      </c>
      <c r="H390" s="60">
        <v>0</v>
      </c>
      <c r="I390" s="60">
        <f t="shared" si="33"/>
        <v>4170</v>
      </c>
      <c r="J390" s="21">
        <f t="shared" si="40"/>
        <v>117.6</v>
      </c>
      <c r="K390" s="21">
        <f>(D390+E390)*11%</f>
        <v>431.2</v>
      </c>
      <c r="L390" s="21">
        <v>0</v>
      </c>
      <c r="M390" s="21">
        <v>0</v>
      </c>
      <c r="N390" s="24">
        <f t="shared" si="37"/>
        <v>548.79999999999995</v>
      </c>
      <c r="O390" s="24">
        <f t="shared" si="35"/>
        <v>3621.2</v>
      </c>
      <c r="P390" s="24">
        <v>0</v>
      </c>
    </row>
    <row r="391" spans="1:16" ht="25.5" x14ac:dyDescent="0.2">
      <c r="A391" s="52">
        <v>382</v>
      </c>
      <c r="B391" s="58" t="s">
        <v>341</v>
      </c>
      <c r="C391" s="58" t="s">
        <v>255</v>
      </c>
      <c r="D391" s="86">
        <v>2425</v>
      </c>
      <c r="E391" s="58">
        <v>0</v>
      </c>
      <c r="F391" s="76">
        <v>0</v>
      </c>
      <c r="G391" s="60">
        <v>0</v>
      </c>
      <c r="H391" s="60">
        <v>0</v>
      </c>
      <c r="I391" s="60">
        <f t="shared" si="33"/>
        <v>2425</v>
      </c>
      <c r="J391" s="21">
        <f t="shared" si="40"/>
        <v>72.75</v>
      </c>
      <c r="K391" s="21">
        <f>D391*11%</f>
        <v>266.75</v>
      </c>
      <c r="L391" s="21">
        <v>0</v>
      </c>
      <c r="M391" s="21">
        <v>0</v>
      </c>
      <c r="N391" s="24">
        <f t="shared" si="37"/>
        <v>339.5</v>
      </c>
      <c r="O391" s="24">
        <f t="shared" si="35"/>
        <v>2085.5</v>
      </c>
      <c r="P391" s="24">
        <v>0</v>
      </c>
    </row>
    <row r="392" spans="1:16" ht="13.5" thickBot="1" x14ac:dyDescent="0.25">
      <c r="A392" s="189" t="s">
        <v>358</v>
      </c>
      <c r="B392" s="190"/>
      <c r="C392" s="190"/>
      <c r="D392" s="39">
        <f t="shared" ref="D392:P392" si="41">SUM(D10:D391)</f>
        <v>994846</v>
      </c>
      <c r="E392" s="39">
        <f t="shared" si="41"/>
        <v>256800</v>
      </c>
      <c r="F392" s="39">
        <f t="shared" si="41"/>
        <v>2250</v>
      </c>
      <c r="G392" s="39">
        <f t="shared" si="41"/>
        <v>51500</v>
      </c>
      <c r="H392" s="39">
        <f t="shared" si="41"/>
        <v>1800</v>
      </c>
      <c r="I392" s="39">
        <f t="shared" si="41"/>
        <v>1307196</v>
      </c>
      <c r="J392" s="39">
        <f>SUM(J10:J391)</f>
        <v>39969.129999999997</v>
      </c>
      <c r="K392" s="39">
        <f t="shared" si="41"/>
        <v>143098.04</v>
      </c>
      <c r="L392" s="39">
        <f t="shared" si="41"/>
        <v>806.18</v>
      </c>
      <c r="M392" s="39">
        <f t="shared" si="41"/>
        <v>4851.78</v>
      </c>
      <c r="N392" s="39">
        <f t="shared" si="41"/>
        <v>184710.58</v>
      </c>
      <c r="O392" s="39">
        <f t="shared" si="41"/>
        <v>1122485.42</v>
      </c>
      <c r="P392" s="39">
        <f t="shared" si="41"/>
        <v>60077.8</v>
      </c>
    </row>
  </sheetData>
  <protectedRanges>
    <protectedRange sqref="D199" name="Rango4_5_1_1_1_1_1_1_8_2"/>
  </protectedRanges>
  <sortState ref="A1:P1058">
    <sortCondition ref="B1"/>
  </sortState>
  <mergeCells count="16">
    <mergeCell ref="A392:C392"/>
    <mergeCell ref="A1:X1"/>
    <mergeCell ref="A2:X2"/>
    <mergeCell ref="A3:X3"/>
    <mergeCell ref="A4:X4"/>
    <mergeCell ref="A5:X5"/>
    <mergeCell ref="A6:X6"/>
    <mergeCell ref="A7:X7"/>
    <mergeCell ref="A8:A9"/>
    <mergeCell ref="B8:B9"/>
    <mergeCell ref="C8:C9"/>
    <mergeCell ref="D8:D9"/>
    <mergeCell ref="E8:I8"/>
    <mergeCell ref="J8:N8"/>
    <mergeCell ref="O8:O9"/>
    <mergeCell ref="P8:P9"/>
  </mergeCells>
  <printOptions horizontalCentered="1"/>
  <pageMargins left="1.3385826771653544" right="0.74803149606299213" top="1.1811023622047245" bottom="0.98425196850393704" header="0.78740157480314965" footer="0"/>
  <pageSetup paperSize="5" scale="45" firstPageNumber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showGridLines="0" topLeftCell="A54" zoomScale="95" zoomScaleNormal="95" workbookViewId="0">
      <selection activeCell="E58" sqref="E58"/>
    </sheetView>
  </sheetViews>
  <sheetFormatPr baseColWidth="10" defaultColWidth="11.5703125" defaultRowHeight="12.75" x14ac:dyDescent="0.2"/>
  <cols>
    <col min="1" max="1" width="8.42578125" customWidth="1"/>
    <col min="2" max="2" width="38.7109375" customWidth="1"/>
    <col min="3" max="3" width="32.5703125" customWidth="1"/>
    <col min="4" max="5" width="17.85546875" customWidth="1"/>
    <col min="6" max="6" width="17.5703125" customWidth="1"/>
    <col min="7" max="7" width="18.85546875" customWidth="1"/>
    <col min="8" max="8" width="16" customWidth="1"/>
    <col min="9" max="9" width="11.5703125" customWidth="1"/>
    <col min="11" max="12" width="0" hidden="1" customWidth="1"/>
    <col min="14" max="20" width="0" hidden="1" customWidth="1"/>
  </cols>
  <sheetData>
    <row r="1" spans="1:8" ht="19.5" x14ac:dyDescent="0.3">
      <c r="A1" s="197" t="s">
        <v>1</v>
      </c>
      <c r="B1" s="197"/>
      <c r="C1" s="197"/>
      <c r="D1" s="197"/>
      <c r="E1" s="197"/>
      <c r="F1" s="197"/>
      <c r="G1" s="197"/>
      <c r="H1" s="197"/>
    </row>
    <row r="2" spans="1:8" ht="19.5" x14ac:dyDescent="0.3">
      <c r="A2" s="198" t="s">
        <v>0</v>
      </c>
      <c r="B2" s="198"/>
      <c r="C2" s="198"/>
      <c r="D2" s="198"/>
      <c r="E2" s="198"/>
      <c r="F2" s="198"/>
      <c r="G2" s="198"/>
      <c r="H2" s="198"/>
    </row>
    <row r="3" spans="1:8" x14ac:dyDescent="0.2">
      <c r="A3" s="199" t="s">
        <v>26</v>
      </c>
      <c r="B3" s="199"/>
      <c r="C3" s="199"/>
      <c r="D3" s="199"/>
      <c r="E3" s="199"/>
      <c r="F3" s="199"/>
      <c r="G3" s="199"/>
      <c r="H3" s="199"/>
    </row>
    <row r="4" spans="1:8" x14ac:dyDescent="0.2">
      <c r="A4" s="199" t="s">
        <v>9</v>
      </c>
      <c r="B4" s="199"/>
      <c r="C4" s="199"/>
      <c r="D4" s="199"/>
      <c r="E4" s="199"/>
      <c r="F4" s="199"/>
      <c r="G4" s="199"/>
      <c r="H4" s="199"/>
    </row>
    <row r="5" spans="1:8" x14ac:dyDescent="0.2">
      <c r="A5" s="199" t="s">
        <v>6</v>
      </c>
      <c r="B5" s="199"/>
      <c r="C5" s="199"/>
      <c r="D5" s="199"/>
      <c r="E5" s="199"/>
      <c r="F5" s="199"/>
      <c r="G5" s="199"/>
      <c r="H5" s="199"/>
    </row>
    <row r="6" spans="1:8" ht="13.5" thickBot="1" x14ac:dyDescent="0.25">
      <c r="A6" s="200" t="str">
        <f>'RENGLON 011'!A7:W7</f>
        <v>30 DE JUNIO DE 2019</v>
      </c>
      <c r="B6" s="200"/>
      <c r="C6" s="200"/>
      <c r="D6" s="200"/>
      <c r="E6" s="200"/>
      <c r="F6" s="200"/>
      <c r="G6" s="200"/>
      <c r="H6" s="200"/>
    </row>
    <row r="7" spans="1:8" ht="31.5" customHeight="1" x14ac:dyDescent="0.2">
      <c r="A7" s="36" t="s">
        <v>1057</v>
      </c>
      <c r="B7" s="35" t="s">
        <v>11</v>
      </c>
      <c r="C7" s="35" t="s">
        <v>766</v>
      </c>
      <c r="D7" s="35" t="s">
        <v>770</v>
      </c>
      <c r="E7" s="38" t="s">
        <v>748</v>
      </c>
      <c r="F7" s="35" t="s">
        <v>22</v>
      </c>
      <c r="G7" s="35" t="s">
        <v>8</v>
      </c>
      <c r="H7" s="34" t="s">
        <v>749</v>
      </c>
    </row>
    <row r="8" spans="1:8" ht="31.5" customHeight="1" x14ac:dyDescent="0.2">
      <c r="A8" s="150">
        <v>1</v>
      </c>
      <c r="B8" s="149" t="s">
        <v>1076</v>
      </c>
      <c r="C8" s="20" t="s">
        <v>359</v>
      </c>
      <c r="D8" s="139">
        <v>8000</v>
      </c>
      <c r="E8" s="140">
        <v>0</v>
      </c>
      <c r="F8" s="140">
        <v>0</v>
      </c>
      <c r="G8" s="139">
        <f t="shared" ref="G8" si="0">D8</f>
        <v>8000</v>
      </c>
      <c r="H8" s="141">
        <v>0</v>
      </c>
    </row>
    <row r="9" spans="1:8" ht="31.5" customHeight="1" x14ac:dyDescent="0.2">
      <c r="A9" s="150">
        <v>2</v>
      </c>
      <c r="B9" s="149" t="s">
        <v>1055</v>
      </c>
      <c r="C9" s="20" t="s">
        <v>359</v>
      </c>
      <c r="D9" s="139">
        <v>10800</v>
      </c>
      <c r="E9" s="140">
        <v>0</v>
      </c>
      <c r="F9" s="140">
        <v>0</v>
      </c>
      <c r="G9" s="139">
        <f t="shared" ref="G9" si="1">D9</f>
        <v>10800</v>
      </c>
      <c r="H9" s="141">
        <v>0</v>
      </c>
    </row>
    <row r="10" spans="1:8" ht="31.5" customHeight="1" x14ac:dyDescent="0.2">
      <c r="A10" s="150">
        <v>3</v>
      </c>
      <c r="B10" s="102" t="s">
        <v>1002</v>
      </c>
      <c r="C10" s="20" t="s">
        <v>359</v>
      </c>
      <c r="D10" s="139">
        <v>10000</v>
      </c>
      <c r="E10" s="140">
        <v>0</v>
      </c>
      <c r="F10" s="140">
        <v>0</v>
      </c>
      <c r="G10" s="139">
        <f t="shared" ref="G10:G48" si="2">D10</f>
        <v>10000</v>
      </c>
      <c r="H10" s="141">
        <v>0</v>
      </c>
    </row>
    <row r="11" spans="1:8" ht="31.5" customHeight="1" x14ac:dyDescent="0.2">
      <c r="A11" s="150">
        <v>4</v>
      </c>
      <c r="B11" s="17" t="s">
        <v>1038</v>
      </c>
      <c r="C11" s="20" t="s">
        <v>359</v>
      </c>
      <c r="D11" s="139">
        <v>15000</v>
      </c>
      <c r="E11" s="140">
        <v>0</v>
      </c>
      <c r="F11" s="140">
        <v>0</v>
      </c>
      <c r="G11" s="139">
        <f t="shared" si="2"/>
        <v>15000</v>
      </c>
      <c r="H11" s="141">
        <v>0</v>
      </c>
    </row>
    <row r="12" spans="1:8" ht="31.5" customHeight="1" x14ac:dyDescent="0.2">
      <c r="A12" s="150">
        <v>5</v>
      </c>
      <c r="B12" s="64" t="s">
        <v>828</v>
      </c>
      <c r="C12" s="20" t="s">
        <v>359</v>
      </c>
      <c r="D12" s="139">
        <v>24000</v>
      </c>
      <c r="E12" s="140">
        <v>0</v>
      </c>
      <c r="F12" s="140">
        <v>0</v>
      </c>
      <c r="G12" s="139">
        <f t="shared" si="2"/>
        <v>24000</v>
      </c>
      <c r="H12" s="141">
        <v>0</v>
      </c>
    </row>
    <row r="13" spans="1:8" ht="31.5" customHeight="1" x14ac:dyDescent="0.2">
      <c r="A13" s="150">
        <v>6</v>
      </c>
      <c r="B13" s="64" t="s">
        <v>1010</v>
      </c>
      <c r="C13" s="20" t="s">
        <v>359</v>
      </c>
      <c r="D13" s="139">
        <v>18000</v>
      </c>
      <c r="E13" s="140">
        <v>0</v>
      </c>
      <c r="F13" s="140">
        <v>0</v>
      </c>
      <c r="G13" s="139">
        <f t="shared" si="2"/>
        <v>18000</v>
      </c>
      <c r="H13" s="141">
        <v>0</v>
      </c>
    </row>
    <row r="14" spans="1:8" ht="31.5" customHeight="1" x14ac:dyDescent="0.2">
      <c r="A14" s="150">
        <v>7</v>
      </c>
      <c r="B14" s="102" t="s">
        <v>861</v>
      </c>
      <c r="C14" s="17" t="s">
        <v>359</v>
      </c>
      <c r="D14" s="139">
        <v>15000</v>
      </c>
      <c r="E14" s="140">
        <v>0</v>
      </c>
      <c r="F14" s="140">
        <v>0</v>
      </c>
      <c r="G14" s="139">
        <f t="shared" si="2"/>
        <v>15000</v>
      </c>
      <c r="H14" s="141">
        <v>0</v>
      </c>
    </row>
    <row r="15" spans="1:8" ht="31.5" customHeight="1" x14ac:dyDescent="0.2">
      <c r="A15" s="150">
        <v>8</v>
      </c>
      <c r="B15" s="102" t="s">
        <v>1090</v>
      </c>
      <c r="C15" s="17" t="s">
        <v>359</v>
      </c>
      <c r="D15" s="139">
        <v>7000</v>
      </c>
      <c r="E15" s="140">
        <v>0</v>
      </c>
      <c r="F15" s="140">
        <v>0</v>
      </c>
      <c r="G15" s="139">
        <f t="shared" si="2"/>
        <v>7000</v>
      </c>
      <c r="H15" s="141">
        <v>0</v>
      </c>
    </row>
    <row r="16" spans="1:8" ht="31.5" customHeight="1" x14ac:dyDescent="0.2">
      <c r="A16" s="150">
        <v>9</v>
      </c>
      <c r="B16" s="64" t="s">
        <v>813</v>
      </c>
      <c r="C16" s="17" t="s">
        <v>359</v>
      </c>
      <c r="D16" s="139">
        <v>10000</v>
      </c>
      <c r="E16" s="140">
        <v>0</v>
      </c>
      <c r="F16" s="140">
        <v>0</v>
      </c>
      <c r="G16" s="139">
        <f t="shared" si="2"/>
        <v>10000</v>
      </c>
      <c r="H16" s="141">
        <v>0</v>
      </c>
    </row>
    <row r="17" spans="1:8" ht="31.5" customHeight="1" x14ac:dyDescent="0.2">
      <c r="A17" s="150">
        <v>10</v>
      </c>
      <c r="B17" s="133" t="s">
        <v>1030</v>
      </c>
      <c r="C17" s="17" t="s">
        <v>359</v>
      </c>
      <c r="D17" s="139">
        <v>12000</v>
      </c>
      <c r="E17" s="140">
        <v>0</v>
      </c>
      <c r="F17" s="140">
        <v>0</v>
      </c>
      <c r="G17" s="139">
        <f t="shared" si="2"/>
        <v>12000</v>
      </c>
      <c r="H17" s="141">
        <v>0</v>
      </c>
    </row>
    <row r="18" spans="1:8" ht="31.5" customHeight="1" x14ac:dyDescent="0.2">
      <c r="A18" s="150">
        <v>11</v>
      </c>
      <c r="B18" s="87" t="s">
        <v>1015</v>
      </c>
      <c r="C18" s="17" t="s">
        <v>359</v>
      </c>
      <c r="D18" s="139">
        <v>10000</v>
      </c>
      <c r="E18" s="140">
        <v>0</v>
      </c>
      <c r="F18" s="140">
        <v>0</v>
      </c>
      <c r="G18" s="139">
        <f t="shared" si="2"/>
        <v>10000</v>
      </c>
      <c r="H18" s="141">
        <v>0</v>
      </c>
    </row>
    <row r="19" spans="1:8" ht="31.5" customHeight="1" x14ac:dyDescent="0.2">
      <c r="A19" s="150">
        <v>12</v>
      </c>
      <c r="B19" s="17" t="s">
        <v>1029</v>
      </c>
      <c r="C19" s="17" t="s">
        <v>359</v>
      </c>
      <c r="D19" s="139">
        <v>10880</v>
      </c>
      <c r="E19" s="140">
        <v>0</v>
      </c>
      <c r="F19" s="140">
        <v>0</v>
      </c>
      <c r="G19" s="139">
        <f t="shared" si="2"/>
        <v>10880</v>
      </c>
      <c r="H19" s="141">
        <v>0</v>
      </c>
    </row>
    <row r="20" spans="1:8" ht="31.5" customHeight="1" x14ac:dyDescent="0.2">
      <c r="A20" s="150">
        <v>13</v>
      </c>
      <c r="B20" s="64" t="s">
        <v>847</v>
      </c>
      <c r="C20" s="17" t="s">
        <v>359</v>
      </c>
      <c r="D20" s="139">
        <v>8000</v>
      </c>
      <c r="E20" s="140">
        <v>0</v>
      </c>
      <c r="F20" s="140">
        <v>0</v>
      </c>
      <c r="G20" s="139">
        <f t="shared" si="2"/>
        <v>8000</v>
      </c>
      <c r="H20" s="141">
        <v>0</v>
      </c>
    </row>
    <row r="21" spans="1:8" ht="31.5" customHeight="1" x14ac:dyDescent="0.2">
      <c r="A21" s="150">
        <v>14</v>
      </c>
      <c r="B21" s="64" t="s">
        <v>1072</v>
      </c>
      <c r="C21" s="17" t="s">
        <v>359</v>
      </c>
      <c r="D21" s="139">
        <v>17000</v>
      </c>
      <c r="E21" s="140">
        <v>0</v>
      </c>
      <c r="F21" s="140">
        <v>0</v>
      </c>
      <c r="G21" s="139">
        <f t="shared" si="2"/>
        <v>17000</v>
      </c>
      <c r="H21" s="141">
        <v>0</v>
      </c>
    </row>
    <row r="22" spans="1:8" ht="31.5" customHeight="1" x14ac:dyDescent="0.2">
      <c r="A22" s="150">
        <v>15</v>
      </c>
      <c r="B22" s="64" t="s">
        <v>815</v>
      </c>
      <c r="C22" s="17" t="s">
        <v>359</v>
      </c>
      <c r="D22" s="139">
        <v>10000</v>
      </c>
      <c r="E22" s="140">
        <v>0</v>
      </c>
      <c r="F22" s="140">
        <v>0</v>
      </c>
      <c r="G22" s="139">
        <f t="shared" si="2"/>
        <v>10000</v>
      </c>
      <c r="H22" s="141">
        <v>0</v>
      </c>
    </row>
    <row r="23" spans="1:8" ht="31.5" customHeight="1" x14ac:dyDescent="0.2">
      <c r="A23" s="150">
        <v>16</v>
      </c>
      <c r="B23" s="75" t="s">
        <v>819</v>
      </c>
      <c r="C23" s="17" t="s">
        <v>359</v>
      </c>
      <c r="D23" s="139">
        <v>8000</v>
      </c>
      <c r="E23" s="140">
        <v>0</v>
      </c>
      <c r="F23" s="140">
        <v>0</v>
      </c>
      <c r="G23" s="139">
        <f t="shared" si="2"/>
        <v>8000</v>
      </c>
      <c r="H23" s="141">
        <v>0</v>
      </c>
    </row>
    <row r="24" spans="1:8" ht="31.5" customHeight="1" x14ac:dyDescent="0.2">
      <c r="A24" s="150">
        <v>17</v>
      </c>
      <c r="B24" s="17" t="s">
        <v>1036</v>
      </c>
      <c r="C24" s="17" t="s">
        <v>359</v>
      </c>
      <c r="D24" s="139">
        <v>8000</v>
      </c>
      <c r="E24" s="140">
        <v>0</v>
      </c>
      <c r="F24" s="140">
        <v>0</v>
      </c>
      <c r="G24" s="139">
        <f t="shared" si="2"/>
        <v>8000</v>
      </c>
      <c r="H24" s="141">
        <v>0</v>
      </c>
    </row>
    <row r="25" spans="1:8" ht="31.5" customHeight="1" x14ac:dyDescent="0.2">
      <c r="A25" s="150">
        <v>18</v>
      </c>
      <c r="B25" s="64" t="s">
        <v>1005</v>
      </c>
      <c r="C25" s="17" t="s">
        <v>359</v>
      </c>
      <c r="D25" s="135">
        <v>15000</v>
      </c>
      <c r="E25" s="140">
        <v>0</v>
      </c>
      <c r="F25" s="140">
        <v>0</v>
      </c>
      <c r="G25" s="139">
        <f t="shared" si="2"/>
        <v>15000</v>
      </c>
      <c r="H25" s="141">
        <v>0</v>
      </c>
    </row>
    <row r="26" spans="1:8" ht="31.5" customHeight="1" x14ac:dyDescent="0.2">
      <c r="A26" s="150">
        <v>19</v>
      </c>
      <c r="B26" s="133" t="s">
        <v>1048</v>
      </c>
      <c r="C26" s="17" t="s">
        <v>359</v>
      </c>
      <c r="D26" s="135">
        <v>8000</v>
      </c>
      <c r="E26" s="140">
        <v>0</v>
      </c>
      <c r="F26" s="140">
        <v>0</v>
      </c>
      <c r="G26" s="139">
        <f>D26</f>
        <v>8000</v>
      </c>
      <c r="H26" s="141">
        <v>0</v>
      </c>
    </row>
    <row r="27" spans="1:8" ht="31.5" customHeight="1" x14ac:dyDescent="0.2">
      <c r="A27" s="150">
        <v>20</v>
      </c>
      <c r="B27" s="64" t="s">
        <v>1011</v>
      </c>
      <c r="C27" s="17" t="s">
        <v>359</v>
      </c>
      <c r="D27" s="135">
        <v>15000</v>
      </c>
      <c r="E27" s="140">
        <v>0</v>
      </c>
      <c r="F27" s="140">
        <v>0</v>
      </c>
      <c r="G27" s="139">
        <f t="shared" si="2"/>
        <v>15000</v>
      </c>
      <c r="H27" s="141">
        <v>0</v>
      </c>
    </row>
    <row r="28" spans="1:8" ht="31.5" customHeight="1" x14ac:dyDescent="0.2">
      <c r="A28" s="150">
        <v>21</v>
      </c>
      <c r="B28" s="64" t="s">
        <v>392</v>
      </c>
      <c r="C28" s="20" t="s">
        <v>359</v>
      </c>
      <c r="D28" s="139">
        <v>7800</v>
      </c>
      <c r="E28" s="140">
        <v>0</v>
      </c>
      <c r="F28" s="140">
        <v>0</v>
      </c>
      <c r="G28" s="139">
        <f t="shared" si="2"/>
        <v>7800</v>
      </c>
      <c r="H28" s="141">
        <f>2621</f>
        <v>2621</v>
      </c>
    </row>
    <row r="29" spans="1:8" ht="31.5" customHeight="1" x14ac:dyDescent="0.2">
      <c r="A29" s="150">
        <v>22</v>
      </c>
      <c r="B29" s="64" t="s">
        <v>156</v>
      </c>
      <c r="C29" s="20" t="s">
        <v>359</v>
      </c>
      <c r="D29" s="142">
        <v>7000</v>
      </c>
      <c r="E29" s="140">
        <v>0</v>
      </c>
      <c r="F29" s="140">
        <v>0</v>
      </c>
      <c r="G29" s="139">
        <f t="shared" si="2"/>
        <v>7000</v>
      </c>
      <c r="H29" s="141">
        <v>0</v>
      </c>
    </row>
    <row r="30" spans="1:8" ht="31.5" customHeight="1" x14ac:dyDescent="0.2">
      <c r="A30" s="150">
        <v>23</v>
      </c>
      <c r="B30" s="64" t="s">
        <v>1089</v>
      </c>
      <c r="C30" s="20" t="s">
        <v>359</v>
      </c>
      <c r="D30" s="142">
        <v>12000</v>
      </c>
      <c r="E30" s="140">
        <v>0</v>
      </c>
      <c r="F30" s="140">
        <v>0</v>
      </c>
      <c r="G30" s="139">
        <f t="shared" si="2"/>
        <v>12000</v>
      </c>
      <c r="H30" s="141">
        <v>0</v>
      </c>
    </row>
    <row r="31" spans="1:8" ht="31.5" customHeight="1" x14ac:dyDescent="0.2">
      <c r="A31" s="150">
        <v>24</v>
      </c>
      <c r="B31" s="64" t="s">
        <v>862</v>
      </c>
      <c r="C31" s="20" t="s">
        <v>359</v>
      </c>
      <c r="D31" s="142">
        <v>5000</v>
      </c>
      <c r="E31" s="140">
        <v>0</v>
      </c>
      <c r="F31" s="140">
        <v>0</v>
      </c>
      <c r="G31" s="139">
        <f t="shared" si="2"/>
        <v>5000</v>
      </c>
      <c r="H31" s="141">
        <v>0</v>
      </c>
    </row>
    <row r="32" spans="1:8" ht="31.5" customHeight="1" x14ac:dyDescent="0.2">
      <c r="A32" s="150">
        <v>25</v>
      </c>
      <c r="B32" s="17" t="s">
        <v>1026</v>
      </c>
      <c r="C32" s="20" t="s">
        <v>359</v>
      </c>
      <c r="D32" s="142">
        <v>12000</v>
      </c>
      <c r="E32" s="140">
        <v>0</v>
      </c>
      <c r="F32" s="140">
        <v>0</v>
      </c>
      <c r="G32" s="139">
        <f t="shared" si="2"/>
        <v>12000</v>
      </c>
      <c r="H32" s="141">
        <v>0</v>
      </c>
    </row>
    <row r="33" spans="1:8" ht="31.5" customHeight="1" x14ac:dyDescent="0.2">
      <c r="A33" s="150">
        <v>26</v>
      </c>
      <c r="B33" s="17" t="s">
        <v>1070</v>
      </c>
      <c r="C33" s="20" t="s">
        <v>359</v>
      </c>
      <c r="D33" s="142">
        <v>7000</v>
      </c>
      <c r="E33" s="140">
        <v>0</v>
      </c>
      <c r="F33" s="140">
        <v>0</v>
      </c>
      <c r="G33" s="139">
        <v>7000</v>
      </c>
      <c r="H33" s="141">
        <v>0</v>
      </c>
    </row>
    <row r="34" spans="1:8" ht="31.5" customHeight="1" x14ac:dyDescent="0.2">
      <c r="A34" s="150">
        <v>27</v>
      </c>
      <c r="B34" s="65" t="s">
        <v>1014</v>
      </c>
      <c r="C34" s="20" t="s">
        <v>359</v>
      </c>
      <c r="D34" s="142">
        <v>20000</v>
      </c>
      <c r="E34" s="140">
        <v>0</v>
      </c>
      <c r="F34" s="140">
        <v>0</v>
      </c>
      <c r="G34" s="139">
        <f t="shared" si="2"/>
        <v>20000</v>
      </c>
      <c r="H34" s="141">
        <v>0</v>
      </c>
    </row>
    <row r="35" spans="1:8" ht="31.5" customHeight="1" x14ac:dyDescent="0.2">
      <c r="A35" s="150">
        <v>28</v>
      </c>
      <c r="B35" s="87" t="s">
        <v>845</v>
      </c>
      <c r="C35" s="20" t="s">
        <v>359</v>
      </c>
      <c r="D35" s="139">
        <v>6000</v>
      </c>
      <c r="E35" s="140">
        <v>0</v>
      </c>
      <c r="F35" s="140">
        <v>0</v>
      </c>
      <c r="G35" s="139">
        <f t="shared" si="2"/>
        <v>6000</v>
      </c>
      <c r="H35" s="141">
        <v>0</v>
      </c>
    </row>
    <row r="36" spans="1:8" ht="31.5" customHeight="1" x14ac:dyDescent="0.2">
      <c r="A36" s="150">
        <v>29</v>
      </c>
      <c r="B36" s="64" t="s">
        <v>821</v>
      </c>
      <c r="C36" s="17" t="s">
        <v>359</v>
      </c>
      <c r="D36" s="139">
        <v>18000</v>
      </c>
      <c r="E36" s="140">
        <v>0</v>
      </c>
      <c r="F36" s="140">
        <v>0</v>
      </c>
      <c r="G36" s="139">
        <f t="shared" si="2"/>
        <v>18000</v>
      </c>
      <c r="H36" s="141">
        <v>0</v>
      </c>
    </row>
    <row r="37" spans="1:8" ht="31.5" customHeight="1" x14ac:dyDescent="0.2">
      <c r="A37" s="150">
        <v>30</v>
      </c>
      <c r="B37" s="17" t="s">
        <v>1034</v>
      </c>
      <c r="C37" s="17" t="s">
        <v>359</v>
      </c>
      <c r="D37" s="139">
        <v>6500</v>
      </c>
      <c r="E37" s="140">
        <v>0</v>
      </c>
      <c r="F37" s="140">
        <v>0</v>
      </c>
      <c r="G37" s="139">
        <f t="shared" si="2"/>
        <v>6500</v>
      </c>
      <c r="H37" s="141">
        <v>0</v>
      </c>
    </row>
    <row r="38" spans="1:8" ht="31.5" customHeight="1" x14ac:dyDescent="0.2">
      <c r="A38" s="150">
        <v>31</v>
      </c>
      <c r="B38" s="87" t="s">
        <v>843</v>
      </c>
      <c r="C38" s="17" t="s">
        <v>359</v>
      </c>
      <c r="D38" s="139">
        <v>17000</v>
      </c>
      <c r="E38" s="140">
        <v>0</v>
      </c>
      <c r="F38" s="140">
        <v>0</v>
      </c>
      <c r="G38" s="139">
        <f t="shared" si="2"/>
        <v>17000</v>
      </c>
      <c r="H38" s="141">
        <v>0</v>
      </c>
    </row>
    <row r="39" spans="1:8" ht="31.5" customHeight="1" x14ac:dyDescent="0.2">
      <c r="A39" s="150">
        <v>32</v>
      </c>
      <c r="B39" s="64" t="s">
        <v>785</v>
      </c>
      <c r="C39" s="17" t="s">
        <v>738</v>
      </c>
      <c r="D39" s="139">
        <v>6000</v>
      </c>
      <c r="E39" s="140">
        <v>0</v>
      </c>
      <c r="F39" s="140">
        <v>0</v>
      </c>
      <c r="G39" s="139">
        <f t="shared" si="2"/>
        <v>6000</v>
      </c>
      <c r="H39" s="141">
        <f>630</f>
        <v>630</v>
      </c>
    </row>
    <row r="40" spans="1:8" ht="31.5" customHeight="1" x14ac:dyDescent="0.2">
      <c r="A40" s="150">
        <v>33</v>
      </c>
      <c r="B40" s="64" t="s">
        <v>858</v>
      </c>
      <c r="C40" s="17" t="s">
        <v>738</v>
      </c>
      <c r="D40" s="139">
        <v>5000</v>
      </c>
      <c r="E40" s="140">
        <v>0</v>
      </c>
      <c r="F40" s="140">
        <v>0</v>
      </c>
      <c r="G40" s="139">
        <f t="shared" si="2"/>
        <v>5000</v>
      </c>
      <c r="H40" s="141">
        <v>0</v>
      </c>
    </row>
    <row r="41" spans="1:8" ht="31.5" customHeight="1" x14ac:dyDescent="0.2">
      <c r="A41" s="150">
        <v>34</v>
      </c>
      <c r="B41" s="64" t="s">
        <v>880</v>
      </c>
      <c r="C41" s="17" t="s">
        <v>738</v>
      </c>
      <c r="D41" s="139">
        <v>4000</v>
      </c>
      <c r="E41" s="140">
        <v>0</v>
      </c>
      <c r="F41" s="140">
        <v>0</v>
      </c>
      <c r="G41" s="139">
        <f t="shared" si="2"/>
        <v>4000</v>
      </c>
      <c r="H41" s="141">
        <f>1418</f>
        <v>1418</v>
      </c>
    </row>
    <row r="42" spans="1:8" ht="31.5" customHeight="1" x14ac:dyDescent="0.2">
      <c r="A42" s="150">
        <v>35</v>
      </c>
      <c r="B42" s="120" t="s">
        <v>112</v>
      </c>
      <c r="C42" s="17" t="s">
        <v>738</v>
      </c>
      <c r="D42" s="139">
        <v>5500</v>
      </c>
      <c r="E42" s="140">
        <v>0</v>
      </c>
      <c r="F42" s="140">
        <v>0</v>
      </c>
      <c r="G42" s="139">
        <f t="shared" si="2"/>
        <v>5500</v>
      </c>
      <c r="H42" s="141">
        <v>0</v>
      </c>
    </row>
    <row r="43" spans="1:8" ht="31.5" customHeight="1" x14ac:dyDescent="0.2">
      <c r="A43" s="150">
        <v>36</v>
      </c>
      <c r="B43" s="120" t="s">
        <v>1073</v>
      </c>
      <c r="C43" s="17" t="s">
        <v>738</v>
      </c>
      <c r="D43" s="139">
        <v>4500</v>
      </c>
      <c r="E43" s="140">
        <v>0</v>
      </c>
      <c r="F43" s="140">
        <v>0</v>
      </c>
      <c r="G43" s="139">
        <f t="shared" si="2"/>
        <v>4500</v>
      </c>
      <c r="H43" s="141">
        <v>0</v>
      </c>
    </row>
    <row r="44" spans="1:8" ht="31.5" customHeight="1" x14ac:dyDescent="0.2">
      <c r="A44" s="150">
        <v>37</v>
      </c>
      <c r="B44" s="64" t="s">
        <v>857</v>
      </c>
      <c r="C44" s="17" t="s">
        <v>738</v>
      </c>
      <c r="D44" s="139">
        <v>4000</v>
      </c>
      <c r="E44" s="140">
        <v>0</v>
      </c>
      <c r="F44" s="140">
        <v>0</v>
      </c>
      <c r="G44" s="139">
        <f t="shared" si="2"/>
        <v>4000</v>
      </c>
      <c r="H44" s="141">
        <v>0</v>
      </c>
    </row>
    <row r="45" spans="1:8" ht="31.5" customHeight="1" x14ac:dyDescent="0.2">
      <c r="A45" s="150">
        <v>38</v>
      </c>
      <c r="B45" s="64" t="s">
        <v>1091</v>
      </c>
      <c r="C45" s="17" t="s">
        <v>738</v>
      </c>
      <c r="D45" s="139">
        <v>4000</v>
      </c>
      <c r="E45" s="140">
        <v>0</v>
      </c>
      <c r="F45" s="140">
        <v>0</v>
      </c>
      <c r="G45" s="139">
        <f t="shared" si="2"/>
        <v>4000</v>
      </c>
      <c r="H45" s="141">
        <v>0</v>
      </c>
    </row>
    <row r="46" spans="1:8" ht="31.5" customHeight="1" x14ac:dyDescent="0.2">
      <c r="A46" s="150">
        <v>39</v>
      </c>
      <c r="B46" s="65" t="s">
        <v>840</v>
      </c>
      <c r="C46" s="17" t="s">
        <v>738</v>
      </c>
      <c r="D46" s="139">
        <v>6000</v>
      </c>
      <c r="E46" s="140">
        <v>0</v>
      </c>
      <c r="F46" s="140">
        <v>0</v>
      </c>
      <c r="G46" s="139">
        <f t="shared" si="2"/>
        <v>6000</v>
      </c>
      <c r="H46" s="141">
        <v>0</v>
      </c>
    </row>
    <row r="47" spans="1:8" ht="31.5" customHeight="1" x14ac:dyDescent="0.2">
      <c r="A47" s="150">
        <v>40</v>
      </c>
      <c r="B47" s="64" t="s">
        <v>98</v>
      </c>
      <c r="C47" s="17" t="s">
        <v>738</v>
      </c>
      <c r="D47" s="139">
        <v>6000</v>
      </c>
      <c r="E47" s="140">
        <v>0</v>
      </c>
      <c r="F47" s="140">
        <v>0</v>
      </c>
      <c r="G47" s="139">
        <f t="shared" si="2"/>
        <v>6000</v>
      </c>
      <c r="H47" s="141">
        <v>0</v>
      </c>
    </row>
    <row r="48" spans="1:8" ht="31.5" customHeight="1" x14ac:dyDescent="0.2">
      <c r="A48" s="150">
        <v>41</v>
      </c>
      <c r="B48" s="64" t="s">
        <v>873</v>
      </c>
      <c r="C48" s="17" t="s">
        <v>738</v>
      </c>
      <c r="D48" s="139">
        <v>5000</v>
      </c>
      <c r="E48" s="140">
        <v>0</v>
      </c>
      <c r="F48" s="140">
        <v>0</v>
      </c>
      <c r="G48" s="139">
        <f t="shared" si="2"/>
        <v>5000</v>
      </c>
      <c r="H48" s="141">
        <v>0</v>
      </c>
    </row>
    <row r="49" spans="1:9" ht="31.5" customHeight="1" x14ac:dyDescent="0.2">
      <c r="A49" s="150">
        <v>42</v>
      </c>
      <c r="B49" s="64" t="s">
        <v>860</v>
      </c>
      <c r="C49" s="17" t="s">
        <v>738</v>
      </c>
      <c r="D49" s="139">
        <v>5500</v>
      </c>
      <c r="E49" s="140">
        <v>0</v>
      </c>
      <c r="F49" s="140">
        <v>0</v>
      </c>
      <c r="G49" s="139">
        <f t="shared" ref="G49:G71" si="3">D49</f>
        <v>5500</v>
      </c>
      <c r="H49" s="141">
        <v>0</v>
      </c>
    </row>
    <row r="50" spans="1:9" ht="31.5" customHeight="1" x14ac:dyDescent="0.2">
      <c r="A50" s="150">
        <v>43</v>
      </c>
      <c r="B50" s="64" t="s">
        <v>1071</v>
      </c>
      <c r="C50" s="17" t="s">
        <v>738</v>
      </c>
      <c r="D50" s="139">
        <v>5000</v>
      </c>
      <c r="E50" s="140">
        <v>0</v>
      </c>
      <c r="F50" s="140">
        <v>0</v>
      </c>
      <c r="G50" s="139">
        <f t="shared" si="3"/>
        <v>5000</v>
      </c>
      <c r="H50" s="141">
        <v>0</v>
      </c>
    </row>
    <row r="51" spans="1:9" ht="31.5" customHeight="1" x14ac:dyDescent="0.2">
      <c r="A51" s="150">
        <v>44</v>
      </c>
      <c r="B51" s="65" t="s">
        <v>93</v>
      </c>
      <c r="C51" s="17" t="s">
        <v>738</v>
      </c>
      <c r="D51" s="143">
        <v>6000</v>
      </c>
      <c r="E51" s="140">
        <v>0</v>
      </c>
      <c r="F51" s="140">
        <v>0</v>
      </c>
      <c r="G51" s="139">
        <f t="shared" si="3"/>
        <v>6000</v>
      </c>
      <c r="H51" s="141">
        <v>0</v>
      </c>
    </row>
    <row r="52" spans="1:9" ht="31.5" customHeight="1" x14ac:dyDescent="0.2">
      <c r="A52" s="150">
        <v>45</v>
      </c>
      <c r="B52" s="64" t="s">
        <v>859</v>
      </c>
      <c r="C52" s="17" t="s">
        <v>738</v>
      </c>
      <c r="D52" s="143">
        <v>10000</v>
      </c>
      <c r="E52" s="140">
        <v>0</v>
      </c>
      <c r="F52" s="140">
        <v>0</v>
      </c>
      <c r="G52" s="139">
        <f t="shared" si="3"/>
        <v>10000</v>
      </c>
      <c r="H52" s="141">
        <v>0</v>
      </c>
    </row>
    <row r="53" spans="1:9" ht="31.5" customHeight="1" x14ac:dyDescent="0.2">
      <c r="A53" s="150">
        <v>46</v>
      </c>
      <c r="B53" s="17" t="s">
        <v>1028</v>
      </c>
      <c r="C53" s="17" t="s">
        <v>738</v>
      </c>
      <c r="D53" s="143">
        <v>8000</v>
      </c>
      <c r="E53" s="140">
        <v>0</v>
      </c>
      <c r="F53" s="140">
        <v>0</v>
      </c>
      <c r="G53" s="139">
        <f t="shared" si="3"/>
        <v>8000</v>
      </c>
      <c r="H53" s="141">
        <v>0</v>
      </c>
    </row>
    <row r="54" spans="1:9" ht="31.5" customHeight="1" x14ac:dyDescent="0.2">
      <c r="A54" s="150">
        <v>47</v>
      </c>
      <c r="B54" s="17" t="s">
        <v>1118</v>
      </c>
      <c r="C54" s="17" t="s">
        <v>738</v>
      </c>
      <c r="D54" s="143">
        <v>5000</v>
      </c>
      <c r="E54" s="140">
        <v>0</v>
      </c>
      <c r="F54" s="140">
        <v>0</v>
      </c>
      <c r="G54" s="139">
        <f t="shared" si="3"/>
        <v>5000</v>
      </c>
      <c r="H54" s="141">
        <v>0</v>
      </c>
    </row>
    <row r="55" spans="1:9" ht="31.5" customHeight="1" x14ac:dyDescent="0.2">
      <c r="A55" s="150">
        <v>48</v>
      </c>
      <c r="B55" s="17" t="s">
        <v>1092</v>
      </c>
      <c r="C55" s="17" t="s">
        <v>738</v>
      </c>
      <c r="D55" s="143">
        <v>4000</v>
      </c>
      <c r="E55" s="140">
        <v>0</v>
      </c>
      <c r="F55" s="140">
        <v>0</v>
      </c>
      <c r="G55" s="139">
        <f t="shared" si="3"/>
        <v>4000</v>
      </c>
      <c r="H55" s="141">
        <v>0</v>
      </c>
    </row>
    <row r="56" spans="1:9" ht="31.5" customHeight="1" x14ac:dyDescent="0.2">
      <c r="A56" s="150">
        <v>49</v>
      </c>
      <c r="B56" s="65" t="s">
        <v>758</v>
      </c>
      <c r="C56" s="17" t="s">
        <v>738</v>
      </c>
      <c r="D56" s="139">
        <v>4000</v>
      </c>
      <c r="E56" s="140">
        <v>0</v>
      </c>
      <c r="F56" s="140">
        <v>0</v>
      </c>
      <c r="G56" s="139">
        <f t="shared" si="3"/>
        <v>4000</v>
      </c>
      <c r="H56" s="141">
        <v>0</v>
      </c>
      <c r="I56" s="32"/>
    </row>
    <row r="57" spans="1:9" ht="31.5" customHeight="1" x14ac:dyDescent="0.2">
      <c r="A57" s="150">
        <v>50</v>
      </c>
      <c r="B57" s="64" t="s">
        <v>890</v>
      </c>
      <c r="C57" s="22" t="s">
        <v>738</v>
      </c>
      <c r="D57" s="139">
        <v>5700</v>
      </c>
      <c r="E57" s="140">
        <v>0</v>
      </c>
      <c r="F57" s="140">
        <v>0</v>
      </c>
      <c r="G57" s="139">
        <f t="shared" si="3"/>
        <v>5700</v>
      </c>
      <c r="H57" s="141">
        <v>0</v>
      </c>
    </row>
    <row r="58" spans="1:9" ht="31.5" customHeight="1" x14ac:dyDescent="0.2">
      <c r="A58" s="150">
        <v>51</v>
      </c>
      <c r="B58" s="64" t="s">
        <v>1004</v>
      </c>
      <c r="C58" s="22" t="s">
        <v>806</v>
      </c>
      <c r="D58" s="139">
        <v>5000</v>
      </c>
      <c r="E58" s="140">
        <v>0</v>
      </c>
      <c r="F58" s="140">
        <v>0</v>
      </c>
      <c r="G58" s="139">
        <f t="shared" si="3"/>
        <v>5000</v>
      </c>
      <c r="H58" s="141">
        <v>0</v>
      </c>
    </row>
    <row r="59" spans="1:9" ht="31.5" customHeight="1" x14ac:dyDescent="0.2">
      <c r="A59" s="150">
        <v>52</v>
      </c>
      <c r="B59" s="64" t="s">
        <v>1117</v>
      </c>
      <c r="C59" s="22" t="s">
        <v>806</v>
      </c>
      <c r="D59" s="139">
        <v>7000</v>
      </c>
      <c r="E59" s="140">
        <v>0</v>
      </c>
      <c r="F59" s="140">
        <v>0</v>
      </c>
      <c r="G59" s="139">
        <f t="shared" si="3"/>
        <v>7000</v>
      </c>
      <c r="H59" s="141">
        <v>0</v>
      </c>
    </row>
    <row r="60" spans="1:9" ht="31.5" customHeight="1" x14ac:dyDescent="0.2">
      <c r="A60" s="150">
        <v>53</v>
      </c>
      <c r="B60" s="64" t="s">
        <v>1074</v>
      </c>
      <c r="C60" s="22" t="s">
        <v>806</v>
      </c>
      <c r="D60" s="139">
        <v>4500</v>
      </c>
      <c r="E60" s="140">
        <v>0</v>
      </c>
      <c r="F60" s="140">
        <v>0</v>
      </c>
      <c r="G60" s="139">
        <f t="shared" si="3"/>
        <v>4500</v>
      </c>
      <c r="H60" s="141">
        <v>0</v>
      </c>
    </row>
    <row r="61" spans="1:9" ht="31.5" customHeight="1" x14ac:dyDescent="0.2">
      <c r="A61" s="150">
        <v>54</v>
      </c>
      <c r="B61" s="64" t="s">
        <v>886</v>
      </c>
      <c r="C61" s="22" t="s">
        <v>806</v>
      </c>
      <c r="D61" s="139">
        <v>4500</v>
      </c>
      <c r="E61" s="140">
        <v>0</v>
      </c>
      <c r="F61" s="140">
        <v>0</v>
      </c>
      <c r="G61" s="139">
        <f t="shared" si="3"/>
        <v>4500</v>
      </c>
      <c r="H61" s="141">
        <v>0</v>
      </c>
    </row>
    <row r="62" spans="1:9" ht="31.5" customHeight="1" x14ac:dyDescent="0.2">
      <c r="A62" s="150">
        <v>55</v>
      </c>
      <c r="B62" s="64" t="s">
        <v>796</v>
      </c>
      <c r="C62" s="17" t="s">
        <v>738</v>
      </c>
      <c r="D62" s="139">
        <v>8000</v>
      </c>
      <c r="E62" s="140">
        <v>0</v>
      </c>
      <c r="F62" s="140">
        <v>0</v>
      </c>
      <c r="G62" s="139">
        <f t="shared" si="3"/>
        <v>8000</v>
      </c>
      <c r="H62" s="141">
        <f>2730</f>
        <v>2730</v>
      </c>
    </row>
    <row r="63" spans="1:9" ht="31.5" customHeight="1" x14ac:dyDescent="0.2">
      <c r="A63" s="150">
        <v>56</v>
      </c>
      <c r="B63" s="75" t="s">
        <v>818</v>
      </c>
      <c r="C63" s="17" t="s">
        <v>738</v>
      </c>
      <c r="D63" s="139">
        <v>10000</v>
      </c>
      <c r="E63" s="140">
        <v>0</v>
      </c>
      <c r="F63" s="140">
        <v>0</v>
      </c>
      <c r="G63" s="139">
        <f t="shared" si="3"/>
        <v>10000</v>
      </c>
      <c r="H63" s="141">
        <v>0</v>
      </c>
    </row>
    <row r="64" spans="1:9" ht="31.5" customHeight="1" x14ac:dyDescent="0.2">
      <c r="A64" s="150">
        <v>57</v>
      </c>
      <c r="B64" s="17" t="s">
        <v>1031</v>
      </c>
      <c r="C64" s="17" t="s">
        <v>738</v>
      </c>
      <c r="D64" s="139">
        <v>5000</v>
      </c>
      <c r="E64" s="140">
        <v>0</v>
      </c>
      <c r="F64" s="140">
        <v>0</v>
      </c>
      <c r="G64" s="139">
        <f t="shared" si="3"/>
        <v>5000</v>
      </c>
      <c r="H64" s="141">
        <v>0</v>
      </c>
    </row>
    <row r="65" spans="1:8" ht="31.5" customHeight="1" x14ac:dyDescent="0.2">
      <c r="A65" s="150">
        <v>58</v>
      </c>
      <c r="B65" s="17" t="s">
        <v>1067</v>
      </c>
      <c r="C65" s="17" t="s">
        <v>738</v>
      </c>
      <c r="D65" s="139">
        <v>5000</v>
      </c>
      <c r="E65" s="140">
        <v>0</v>
      </c>
      <c r="F65" s="140">
        <v>0</v>
      </c>
      <c r="G65" s="139">
        <f t="shared" ref="G65" si="4">D65</f>
        <v>5000</v>
      </c>
      <c r="H65" s="141">
        <v>0</v>
      </c>
    </row>
    <row r="66" spans="1:8" ht="31.5" customHeight="1" x14ac:dyDescent="0.2">
      <c r="A66" s="150">
        <v>59</v>
      </c>
      <c r="B66" s="65" t="s">
        <v>775</v>
      </c>
      <c r="C66" s="17" t="s">
        <v>738</v>
      </c>
      <c r="D66" s="139">
        <v>4000</v>
      </c>
      <c r="E66" s="140">
        <v>0</v>
      </c>
      <c r="F66" s="140">
        <v>0</v>
      </c>
      <c r="G66" s="139">
        <f t="shared" si="3"/>
        <v>4000</v>
      </c>
      <c r="H66" s="141">
        <v>0</v>
      </c>
    </row>
    <row r="67" spans="1:8" ht="31.5" customHeight="1" x14ac:dyDescent="0.2">
      <c r="A67" s="150">
        <v>60</v>
      </c>
      <c r="B67" s="64" t="s">
        <v>826</v>
      </c>
      <c r="C67" s="17" t="s">
        <v>738</v>
      </c>
      <c r="D67" s="139">
        <v>10000</v>
      </c>
      <c r="E67" s="140">
        <v>0</v>
      </c>
      <c r="F67" s="140">
        <v>0</v>
      </c>
      <c r="G67" s="139">
        <f t="shared" si="3"/>
        <v>10000</v>
      </c>
      <c r="H67" s="141">
        <v>0</v>
      </c>
    </row>
    <row r="68" spans="1:8" ht="31.5" customHeight="1" x14ac:dyDescent="0.2">
      <c r="A68" s="150">
        <v>61</v>
      </c>
      <c r="B68" s="64" t="s">
        <v>812</v>
      </c>
      <c r="C68" s="17" t="s">
        <v>806</v>
      </c>
      <c r="D68" s="139">
        <v>10000</v>
      </c>
      <c r="E68" s="140">
        <v>0</v>
      </c>
      <c r="F68" s="140">
        <v>0</v>
      </c>
      <c r="G68" s="139">
        <f t="shared" si="3"/>
        <v>10000</v>
      </c>
      <c r="H68" s="141">
        <v>0</v>
      </c>
    </row>
    <row r="69" spans="1:8" ht="31.5" customHeight="1" x14ac:dyDescent="0.2">
      <c r="A69" s="150">
        <v>62</v>
      </c>
      <c r="B69" s="102" t="s">
        <v>1003</v>
      </c>
      <c r="C69" s="17" t="s">
        <v>806</v>
      </c>
      <c r="D69" s="139">
        <v>8000</v>
      </c>
      <c r="E69" s="140">
        <v>0</v>
      </c>
      <c r="F69" s="140">
        <v>0</v>
      </c>
      <c r="G69" s="139">
        <f t="shared" si="3"/>
        <v>8000</v>
      </c>
      <c r="H69" s="141">
        <v>0</v>
      </c>
    </row>
    <row r="70" spans="1:8" ht="31.5" customHeight="1" x14ac:dyDescent="0.2">
      <c r="A70" s="150">
        <v>63</v>
      </c>
      <c r="B70" s="75" t="s">
        <v>814</v>
      </c>
      <c r="C70" s="17" t="s">
        <v>738</v>
      </c>
      <c r="D70" s="139">
        <v>6500</v>
      </c>
      <c r="E70" s="140">
        <v>0</v>
      </c>
      <c r="F70" s="140">
        <v>0</v>
      </c>
      <c r="G70" s="139">
        <f t="shared" si="3"/>
        <v>6500</v>
      </c>
      <c r="H70" s="141">
        <v>0</v>
      </c>
    </row>
    <row r="71" spans="1:8" ht="31.5" customHeight="1" x14ac:dyDescent="0.2">
      <c r="A71" s="150">
        <v>64</v>
      </c>
      <c r="B71" s="133" t="s">
        <v>1046</v>
      </c>
      <c r="C71" s="17" t="s">
        <v>738</v>
      </c>
      <c r="D71" s="139">
        <v>6500</v>
      </c>
      <c r="E71" s="140">
        <v>0</v>
      </c>
      <c r="F71" s="140">
        <v>0</v>
      </c>
      <c r="G71" s="139">
        <f t="shared" si="3"/>
        <v>6500</v>
      </c>
      <c r="H71" s="141">
        <v>0</v>
      </c>
    </row>
    <row r="72" spans="1:8" ht="31.5" customHeight="1" x14ac:dyDescent="0.2">
      <c r="A72" s="150">
        <v>65</v>
      </c>
      <c r="B72" s="64" t="s">
        <v>882</v>
      </c>
      <c r="C72" s="17" t="s">
        <v>738</v>
      </c>
      <c r="D72" s="139">
        <v>8000</v>
      </c>
      <c r="E72" s="140">
        <v>0</v>
      </c>
      <c r="F72" s="140">
        <v>0</v>
      </c>
      <c r="G72" s="139">
        <f t="shared" ref="G72:G107" si="5">D72</f>
        <v>8000</v>
      </c>
      <c r="H72" s="141">
        <v>0</v>
      </c>
    </row>
    <row r="73" spans="1:8" ht="31.5" customHeight="1" x14ac:dyDescent="0.2">
      <c r="A73" s="150">
        <v>66</v>
      </c>
      <c r="B73" s="64" t="s">
        <v>827</v>
      </c>
      <c r="C73" s="17" t="s">
        <v>738</v>
      </c>
      <c r="D73" s="139">
        <v>8000</v>
      </c>
      <c r="E73" s="140">
        <v>0</v>
      </c>
      <c r="F73" s="140">
        <v>0</v>
      </c>
      <c r="G73" s="139">
        <f t="shared" si="5"/>
        <v>8000</v>
      </c>
      <c r="H73" s="141">
        <v>0</v>
      </c>
    </row>
    <row r="74" spans="1:8" ht="31.5" customHeight="1" x14ac:dyDescent="0.2">
      <c r="A74" s="150">
        <v>67</v>
      </c>
      <c r="B74" s="75" t="s">
        <v>817</v>
      </c>
      <c r="C74" s="17" t="s">
        <v>738</v>
      </c>
      <c r="D74" s="139">
        <v>6500</v>
      </c>
      <c r="E74" s="140">
        <v>0</v>
      </c>
      <c r="F74" s="140">
        <v>0</v>
      </c>
      <c r="G74" s="139">
        <f t="shared" si="5"/>
        <v>6500</v>
      </c>
      <c r="H74" s="141">
        <v>0</v>
      </c>
    </row>
    <row r="75" spans="1:8" ht="31.5" customHeight="1" x14ac:dyDescent="0.2">
      <c r="A75" s="150">
        <v>68</v>
      </c>
      <c r="B75" s="64" t="s">
        <v>800</v>
      </c>
      <c r="C75" s="17" t="s">
        <v>738</v>
      </c>
      <c r="D75" s="139">
        <v>8000</v>
      </c>
      <c r="E75" s="140">
        <v>0</v>
      </c>
      <c r="F75" s="140">
        <v>0</v>
      </c>
      <c r="G75" s="139">
        <f t="shared" si="5"/>
        <v>8000</v>
      </c>
      <c r="H75" s="141">
        <v>0</v>
      </c>
    </row>
    <row r="76" spans="1:8" ht="31.5" customHeight="1" x14ac:dyDescent="0.2">
      <c r="A76" s="150">
        <v>69</v>
      </c>
      <c r="B76" s="64" t="s">
        <v>820</v>
      </c>
      <c r="C76" s="17" t="s">
        <v>738</v>
      </c>
      <c r="D76" s="139">
        <v>4000</v>
      </c>
      <c r="E76" s="140">
        <v>0</v>
      </c>
      <c r="F76" s="140">
        <v>0</v>
      </c>
      <c r="G76" s="139">
        <f t="shared" si="5"/>
        <v>4000</v>
      </c>
      <c r="H76" s="141">
        <f>1050+1470</f>
        <v>2520</v>
      </c>
    </row>
    <row r="77" spans="1:8" ht="31.5" customHeight="1" x14ac:dyDescent="0.2">
      <c r="A77" s="150">
        <v>70</v>
      </c>
      <c r="B77" s="65" t="s">
        <v>764</v>
      </c>
      <c r="C77" s="17" t="s">
        <v>738</v>
      </c>
      <c r="D77" s="139">
        <v>6000</v>
      </c>
      <c r="E77" s="140">
        <v>0</v>
      </c>
      <c r="F77" s="140">
        <v>0</v>
      </c>
      <c r="G77" s="139">
        <f t="shared" si="5"/>
        <v>6000</v>
      </c>
      <c r="H77" s="141">
        <v>0</v>
      </c>
    </row>
    <row r="78" spans="1:8" ht="31.5" customHeight="1" x14ac:dyDescent="0.2">
      <c r="A78" s="150">
        <v>71</v>
      </c>
      <c r="B78" s="65" t="s">
        <v>1075</v>
      </c>
      <c r="C78" s="17" t="s">
        <v>738</v>
      </c>
      <c r="D78" s="139">
        <v>12000</v>
      </c>
      <c r="E78" s="140">
        <v>0</v>
      </c>
      <c r="F78" s="140">
        <v>0</v>
      </c>
      <c r="G78" s="139">
        <f t="shared" si="5"/>
        <v>12000</v>
      </c>
      <c r="H78" s="141">
        <v>0</v>
      </c>
    </row>
    <row r="79" spans="1:8" ht="31.5" customHeight="1" x14ac:dyDescent="0.2">
      <c r="A79" s="150">
        <v>72</v>
      </c>
      <c r="B79" s="64" t="s">
        <v>872</v>
      </c>
      <c r="C79" s="17" t="s">
        <v>738</v>
      </c>
      <c r="D79" s="139">
        <v>12000</v>
      </c>
      <c r="E79" s="140">
        <v>0</v>
      </c>
      <c r="F79" s="140">
        <v>0</v>
      </c>
      <c r="G79" s="139">
        <f t="shared" si="5"/>
        <v>12000</v>
      </c>
      <c r="H79" s="141">
        <v>0</v>
      </c>
    </row>
    <row r="80" spans="1:8" ht="31.5" customHeight="1" x14ac:dyDescent="0.2">
      <c r="A80" s="150">
        <v>73</v>
      </c>
      <c r="B80" s="17" t="s">
        <v>1037</v>
      </c>
      <c r="C80" s="17" t="s">
        <v>738</v>
      </c>
      <c r="D80" s="139">
        <v>5000</v>
      </c>
      <c r="E80" s="140">
        <v>0</v>
      </c>
      <c r="F80" s="140">
        <v>0</v>
      </c>
      <c r="G80" s="139">
        <f t="shared" si="5"/>
        <v>5000</v>
      </c>
      <c r="H80" s="141">
        <v>0</v>
      </c>
    </row>
    <row r="81" spans="1:8" ht="31.5" customHeight="1" x14ac:dyDescent="0.2">
      <c r="A81" s="150">
        <v>74</v>
      </c>
      <c r="B81" s="65" t="s">
        <v>100</v>
      </c>
      <c r="C81" s="17" t="s">
        <v>738</v>
      </c>
      <c r="D81" s="144">
        <v>5000</v>
      </c>
      <c r="E81" s="140">
        <v>0</v>
      </c>
      <c r="F81" s="140">
        <v>0</v>
      </c>
      <c r="G81" s="139">
        <f t="shared" si="5"/>
        <v>5000</v>
      </c>
      <c r="H81" s="141">
        <v>0</v>
      </c>
    </row>
    <row r="82" spans="1:8" ht="31.5" customHeight="1" x14ac:dyDescent="0.2">
      <c r="A82" s="150">
        <v>75</v>
      </c>
      <c r="B82" s="75" t="s">
        <v>816</v>
      </c>
      <c r="C82" s="17" t="s">
        <v>738</v>
      </c>
      <c r="D82" s="139">
        <v>5000</v>
      </c>
      <c r="E82" s="140">
        <v>0</v>
      </c>
      <c r="F82" s="140">
        <v>0</v>
      </c>
      <c r="G82" s="139">
        <f t="shared" si="5"/>
        <v>5000</v>
      </c>
      <c r="H82" s="141">
        <v>0</v>
      </c>
    </row>
    <row r="83" spans="1:8" ht="31.5" customHeight="1" x14ac:dyDescent="0.2">
      <c r="A83" s="150">
        <v>76</v>
      </c>
      <c r="B83" s="17" t="s">
        <v>1035</v>
      </c>
      <c r="C83" s="17" t="s">
        <v>738</v>
      </c>
      <c r="D83" s="139">
        <v>4000</v>
      </c>
      <c r="E83" s="140">
        <v>0</v>
      </c>
      <c r="F83" s="140">
        <v>0</v>
      </c>
      <c r="G83" s="139">
        <f t="shared" si="5"/>
        <v>4000</v>
      </c>
      <c r="H83" s="141">
        <v>0</v>
      </c>
    </row>
    <row r="84" spans="1:8" ht="31.5" customHeight="1" x14ac:dyDescent="0.2">
      <c r="A84" s="150">
        <v>77</v>
      </c>
      <c r="B84" s="64" t="s">
        <v>856</v>
      </c>
      <c r="C84" s="17" t="s">
        <v>738</v>
      </c>
      <c r="D84" s="139">
        <v>8000</v>
      </c>
      <c r="E84" s="140">
        <v>0</v>
      </c>
      <c r="F84" s="140">
        <v>0</v>
      </c>
      <c r="G84" s="139">
        <f t="shared" si="5"/>
        <v>8000</v>
      </c>
      <c r="H84" s="141">
        <v>0</v>
      </c>
    </row>
    <row r="85" spans="1:8" ht="31.5" customHeight="1" x14ac:dyDescent="0.2">
      <c r="A85" s="150">
        <v>78</v>
      </c>
      <c r="B85" s="64" t="s">
        <v>875</v>
      </c>
      <c r="C85" s="17" t="s">
        <v>738</v>
      </c>
      <c r="D85" s="139">
        <v>5000</v>
      </c>
      <c r="E85" s="140">
        <v>0</v>
      </c>
      <c r="F85" s="140">
        <v>0</v>
      </c>
      <c r="G85" s="139">
        <f t="shared" si="5"/>
        <v>5000</v>
      </c>
      <c r="H85" s="141">
        <v>0</v>
      </c>
    </row>
    <row r="86" spans="1:8" ht="31.5" customHeight="1" x14ac:dyDescent="0.2">
      <c r="A86" s="150">
        <v>79</v>
      </c>
      <c r="B86" s="133" t="s">
        <v>1049</v>
      </c>
      <c r="C86" s="17" t="s">
        <v>738</v>
      </c>
      <c r="D86" s="139">
        <v>5000</v>
      </c>
      <c r="E86" s="140">
        <v>0</v>
      </c>
      <c r="F86" s="140">
        <v>0</v>
      </c>
      <c r="G86" s="139">
        <f t="shared" si="5"/>
        <v>5000</v>
      </c>
      <c r="H86" s="141">
        <v>0</v>
      </c>
    </row>
    <row r="87" spans="1:8" ht="31.5" customHeight="1" x14ac:dyDescent="0.2">
      <c r="A87" s="150">
        <v>80</v>
      </c>
      <c r="B87" s="64" t="s">
        <v>797</v>
      </c>
      <c r="C87" s="17" t="s">
        <v>738</v>
      </c>
      <c r="D87" s="139">
        <v>6500</v>
      </c>
      <c r="E87" s="140">
        <v>0</v>
      </c>
      <c r="F87" s="140">
        <v>0</v>
      </c>
      <c r="G87" s="139">
        <f t="shared" si="5"/>
        <v>6500</v>
      </c>
      <c r="H87" s="141">
        <v>0</v>
      </c>
    </row>
    <row r="88" spans="1:8" ht="31.5" customHeight="1" x14ac:dyDescent="0.2">
      <c r="A88" s="150">
        <v>81</v>
      </c>
      <c r="B88" s="120" t="s">
        <v>129</v>
      </c>
      <c r="C88" s="17" t="s">
        <v>738</v>
      </c>
      <c r="D88" s="139">
        <v>8600</v>
      </c>
      <c r="E88" s="140">
        <v>0</v>
      </c>
      <c r="F88" s="140">
        <v>0</v>
      </c>
      <c r="G88" s="139">
        <f t="shared" si="5"/>
        <v>8600</v>
      </c>
      <c r="H88" s="141">
        <v>0</v>
      </c>
    </row>
    <row r="89" spans="1:8" ht="31.5" customHeight="1" x14ac:dyDescent="0.2">
      <c r="A89" s="150">
        <v>82</v>
      </c>
      <c r="B89" s="65" t="s">
        <v>1016</v>
      </c>
      <c r="C89" s="17" t="s">
        <v>738</v>
      </c>
      <c r="D89" s="139">
        <v>4000</v>
      </c>
      <c r="E89" s="140">
        <v>0</v>
      </c>
      <c r="F89" s="140">
        <v>0</v>
      </c>
      <c r="G89" s="139">
        <f t="shared" si="5"/>
        <v>4000</v>
      </c>
      <c r="H89" s="141">
        <v>0</v>
      </c>
    </row>
    <row r="90" spans="1:8" ht="31.5" customHeight="1" x14ac:dyDescent="0.2">
      <c r="A90" s="150">
        <v>83</v>
      </c>
      <c r="B90" s="65" t="s">
        <v>765</v>
      </c>
      <c r="C90" s="17" t="s">
        <v>738</v>
      </c>
      <c r="D90" s="139">
        <v>4000</v>
      </c>
      <c r="E90" s="140">
        <v>0</v>
      </c>
      <c r="F90" s="140">
        <v>0</v>
      </c>
      <c r="G90" s="139">
        <f t="shared" si="5"/>
        <v>4000</v>
      </c>
      <c r="H90" s="141">
        <v>0</v>
      </c>
    </row>
    <row r="91" spans="1:8" ht="31.5" customHeight="1" x14ac:dyDescent="0.2">
      <c r="A91" s="150">
        <v>84</v>
      </c>
      <c r="B91" s="64" t="s">
        <v>798</v>
      </c>
      <c r="C91" s="17" t="s">
        <v>738</v>
      </c>
      <c r="D91" s="139">
        <v>7000</v>
      </c>
      <c r="E91" s="140">
        <v>0</v>
      </c>
      <c r="F91" s="140">
        <v>0</v>
      </c>
      <c r="G91" s="139">
        <f t="shared" si="5"/>
        <v>7000</v>
      </c>
      <c r="H91" s="141">
        <f>2461.4</f>
        <v>2461.4</v>
      </c>
    </row>
    <row r="92" spans="1:8" ht="31.5" customHeight="1" x14ac:dyDescent="0.2">
      <c r="A92" s="150">
        <v>85</v>
      </c>
      <c r="B92" s="64" t="s">
        <v>1069</v>
      </c>
      <c r="C92" s="17" t="s">
        <v>738</v>
      </c>
      <c r="D92" s="139">
        <v>10000</v>
      </c>
      <c r="E92" s="140">
        <v>0</v>
      </c>
      <c r="F92" s="140">
        <v>0</v>
      </c>
      <c r="G92" s="139">
        <f t="shared" si="5"/>
        <v>10000</v>
      </c>
      <c r="H92" s="141">
        <v>0</v>
      </c>
    </row>
    <row r="93" spans="1:8" ht="31.5" customHeight="1" x14ac:dyDescent="0.2">
      <c r="A93" s="150">
        <v>86</v>
      </c>
      <c r="B93" s="64" t="s">
        <v>1068</v>
      </c>
      <c r="C93" s="17" t="s">
        <v>738</v>
      </c>
      <c r="D93" s="139">
        <v>4300</v>
      </c>
      <c r="E93" s="140">
        <v>0</v>
      </c>
      <c r="F93" s="140">
        <v>0</v>
      </c>
      <c r="G93" s="139">
        <f t="shared" si="5"/>
        <v>4300</v>
      </c>
      <c r="H93" s="141">
        <v>0</v>
      </c>
    </row>
    <row r="94" spans="1:8" ht="31.5" customHeight="1" x14ac:dyDescent="0.2">
      <c r="A94" s="150">
        <v>87</v>
      </c>
      <c r="B94" s="64" t="s">
        <v>866</v>
      </c>
      <c r="C94" s="17" t="s">
        <v>738</v>
      </c>
      <c r="D94" s="139">
        <v>5000</v>
      </c>
      <c r="E94" s="140">
        <v>0</v>
      </c>
      <c r="F94" s="140">
        <v>0</v>
      </c>
      <c r="G94" s="139">
        <f t="shared" si="5"/>
        <v>5000</v>
      </c>
      <c r="H94" s="141">
        <f>1451</f>
        <v>1451</v>
      </c>
    </row>
    <row r="95" spans="1:8" ht="31.5" customHeight="1" x14ac:dyDescent="0.2">
      <c r="A95" s="150">
        <v>88</v>
      </c>
      <c r="B95" s="64" t="s">
        <v>878</v>
      </c>
      <c r="C95" s="17" t="s">
        <v>738</v>
      </c>
      <c r="D95" s="139">
        <v>4500</v>
      </c>
      <c r="E95" s="140">
        <v>0</v>
      </c>
      <c r="F95" s="140">
        <v>0</v>
      </c>
      <c r="G95" s="139">
        <f t="shared" si="5"/>
        <v>4500</v>
      </c>
      <c r="H95" s="141">
        <v>0</v>
      </c>
    </row>
    <row r="96" spans="1:8" ht="31.5" customHeight="1" x14ac:dyDescent="0.2">
      <c r="A96" s="150">
        <v>89</v>
      </c>
      <c r="B96" s="75" t="s">
        <v>1001</v>
      </c>
      <c r="C96" s="17" t="s">
        <v>806</v>
      </c>
      <c r="D96" s="139">
        <v>5000</v>
      </c>
      <c r="E96" s="140">
        <v>0</v>
      </c>
      <c r="F96" s="140">
        <v>0</v>
      </c>
      <c r="G96" s="139">
        <f t="shared" si="5"/>
        <v>5000</v>
      </c>
      <c r="H96" s="141">
        <v>0</v>
      </c>
    </row>
    <row r="97" spans="1:8" ht="31.5" customHeight="1" x14ac:dyDescent="0.2">
      <c r="A97" s="150">
        <v>90</v>
      </c>
      <c r="B97" s="65" t="s">
        <v>799</v>
      </c>
      <c r="C97" s="17" t="s">
        <v>738</v>
      </c>
      <c r="D97" s="139">
        <v>4000</v>
      </c>
      <c r="E97" s="140">
        <v>0</v>
      </c>
      <c r="F97" s="140">
        <v>0</v>
      </c>
      <c r="G97" s="139">
        <f t="shared" si="5"/>
        <v>4000</v>
      </c>
      <c r="H97" s="141">
        <v>0</v>
      </c>
    </row>
    <row r="98" spans="1:8" ht="31.5" customHeight="1" x14ac:dyDescent="0.2">
      <c r="A98" s="150">
        <v>91</v>
      </c>
      <c r="B98" s="120" t="s">
        <v>97</v>
      </c>
      <c r="C98" s="17" t="s">
        <v>738</v>
      </c>
      <c r="D98" s="139">
        <v>12000</v>
      </c>
      <c r="E98" s="140">
        <v>0</v>
      </c>
      <c r="F98" s="140">
        <v>0</v>
      </c>
      <c r="G98" s="139">
        <f t="shared" si="5"/>
        <v>12000</v>
      </c>
      <c r="H98" s="141">
        <v>0</v>
      </c>
    </row>
    <row r="99" spans="1:8" ht="31.5" customHeight="1" x14ac:dyDescent="0.2">
      <c r="A99" s="150">
        <v>92</v>
      </c>
      <c r="B99" s="65" t="s">
        <v>881</v>
      </c>
      <c r="C99" s="17" t="s">
        <v>738</v>
      </c>
      <c r="D99" s="139">
        <v>4000</v>
      </c>
      <c r="E99" s="140">
        <v>0</v>
      </c>
      <c r="F99" s="140">
        <v>0</v>
      </c>
      <c r="G99" s="139">
        <f t="shared" si="5"/>
        <v>4000</v>
      </c>
      <c r="H99" s="141">
        <v>0</v>
      </c>
    </row>
    <row r="100" spans="1:8" ht="31.5" customHeight="1" x14ac:dyDescent="0.2">
      <c r="A100" s="150">
        <v>93</v>
      </c>
      <c r="B100" s="120" t="s">
        <v>96</v>
      </c>
      <c r="C100" s="17" t="s">
        <v>738</v>
      </c>
      <c r="D100" s="139">
        <v>5500</v>
      </c>
      <c r="E100" s="140">
        <v>0</v>
      </c>
      <c r="F100" s="140">
        <v>0</v>
      </c>
      <c r="G100" s="139">
        <f t="shared" si="5"/>
        <v>5500</v>
      </c>
      <c r="H100" s="141">
        <v>0</v>
      </c>
    </row>
    <row r="101" spans="1:8" ht="31.5" customHeight="1" x14ac:dyDescent="0.2">
      <c r="A101" s="150">
        <v>94</v>
      </c>
      <c r="B101" s="17" t="s">
        <v>1033</v>
      </c>
      <c r="C101" s="17" t="s">
        <v>738</v>
      </c>
      <c r="D101" s="139">
        <v>7000</v>
      </c>
      <c r="E101" s="140">
        <v>0</v>
      </c>
      <c r="F101" s="140">
        <v>0</v>
      </c>
      <c r="G101" s="139">
        <f t="shared" si="5"/>
        <v>7000</v>
      </c>
      <c r="H101" s="141">
        <v>0</v>
      </c>
    </row>
    <row r="102" spans="1:8" ht="31.5" customHeight="1" x14ac:dyDescent="0.2">
      <c r="A102" s="150">
        <v>95</v>
      </c>
      <c r="B102" s="64" t="s">
        <v>808</v>
      </c>
      <c r="C102" s="17" t="s">
        <v>738</v>
      </c>
      <c r="D102" s="139">
        <v>6000</v>
      </c>
      <c r="E102" s="140">
        <v>0</v>
      </c>
      <c r="F102" s="140">
        <v>0</v>
      </c>
      <c r="G102" s="139">
        <f t="shared" si="5"/>
        <v>6000</v>
      </c>
      <c r="H102" s="141">
        <v>0</v>
      </c>
    </row>
    <row r="103" spans="1:8" ht="31.5" customHeight="1" x14ac:dyDescent="0.2">
      <c r="A103" s="150">
        <v>96</v>
      </c>
      <c r="B103" s="75" t="s">
        <v>850</v>
      </c>
      <c r="C103" s="17" t="s">
        <v>738</v>
      </c>
      <c r="D103" s="139">
        <v>3500</v>
      </c>
      <c r="E103" s="140">
        <v>0</v>
      </c>
      <c r="F103" s="140">
        <v>0</v>
      </c>
      <c r="G103" s="139">
        <f t="shared" si="5"/>
        <v>3500</v>
      </c>
      <c r="H103" s="141">
        <v>0</v>
      </c>
    </row>
    <row r="104" spans="1:8" ht="31.5" customHeight="1" x14ac:dyDescent="0.2">
      <c r="A104" s="150">
        <v>97</v>
      </c>
      <c r="B104" s="64" t="s">
        <v>879</v>
      </c>
      <c r="C104" s="17" t="s">
        <v>738</v>
      </c>
      <c r="D104" s="139">
        <v>4500</v>
      </c>
      <c r="E104" s="140">
        <v>0</v>
      </c>
      <c r="F104" s="140">
        <v>0</v>
      </c>
      <c r="G104" s="139">
        <f t="shared" si="5"/>
        <v>4500</v>
      </c>
      <c r="H104" s="141">
        <v>0</v>
      </c>
    </row>
    <row r="105" spans="1:8" ht="31.5" customHeight="1" x14ac:dyDescent="0.2">
      <c r="A105" s="150">
        <v>98</v>
      </c>
      <c r="B105" s="17" t="s">
        <v>1032</v>
      </c>
      <c r="C105" s="17" t="s">
        <v>738</v>
      </c>
      <c r="D105" s="139">
        <v>5000</v>
      </c>
      <c r="E105" s="140">
        <v>0</v>
      </c>
      <c r="F105" s="140">
        <v>0</v>
      </c>
      <c r="G105" s="139">
        <f t="shared" si="5"/>
        <v>5000</v>
      </c>
      <c r="H105" s="141">
        <v>0</v>
      </c>
    </row>
    <row r="106" spans="1:8" ht="31.5" customHeight="1" x14ac:dyDescent="0.2">
      <c r="A106" s="150">
        <v>99</v>
      </c>
      <c r="B106" s="64" t="s">
        <v>825</v>
      </c>
      <c r="C106" s="17" t="s">
        <v>738</v>
      </c>
      <c r="D106" s="139">
        <v>4000</v>
      </c>
      <c r="E106" s="140">
        <v>0</v>
      </c>
      <c r="F106" s="140">
        <v>0</v>
      </c>
      <c r="G106" s="139">
        <f t="shared" si="5"/>
        <v>4000</v>
      </c>
      <c r="H106" s="141">
        <v>0</v>
      </c>
    </row>
    <row r="107" spans="1:8" ht="31.5" customHeight="1" x14ac:dyDescent="0.2">
      <c r="A107" s="150">
        <v>100</v>
      </c>
      <c r="B107" s="120" t="s">
        <v>99</v>
      </c>
      <c r="C107" s="17" t="s">
        <v>738</v>
      </c>
      <c r="D107" s="139">
        <v>7000</v>
      </c>
      <c r="E107" s="140">
        <v>0</v>
      </c>
      <c r="F107" s="140">
        <v>0</v>
      </c>
      <c r="G107" s="139">
        <f t="shared" si="5"/>
        <v>7000</v>
      </c>
      <c r="H107" s="141">
        <v>0</v>
      </c>
    </row>
    <row r="108" spans="1:8" ht="31.5" customHeight="1" x14ac:dyDescent="0.2">
      <c r="A108" s="150">
        <v>101</v>
      </c>
      <c r="B108" s="133" t="s">
        <v>1047</v>
      </c>
      <c r="C108" s="17" t="s">
        <v>738</v>
      </c>
      <c r="D108" s="139">
        <v>4000</v>
      </c>
      <c r="E108" s="140">
        <v>0</v>
      </c>
      <c r="F108" s="140">
        <v>0</v>
      </c>
      <c r="G108" s="139">
        <f>D108</f>
        <v>4000</v>
      </c>
      <c r="H108" s="141">
        <v>0</v>
      </c>
    </row>
    <row r="109" spans="1:8" ht="31.5" customHeight="1" x14ac:dyDescent="0.2">
      <c r="A109" s="150">
        <v>102</v>
      </c>
      <c r="B109" s="65" t="s">
        <v>767</v>
      </c>
      <c r="C109" s="17" t="s">
        <v>738</v>
      </c>
      <c r="D109" s="139">
        <v>8000</v>
      </c>
      <c r="E109" s="140">
        <v>0</v>
      </c>
      <c r="F109" s="140">
        <v>0</v>
      </c>
      <c r="G109" s="139">
        <f t="shared" ref="G109:G125" si="6">D109</f>
        <v>8000</v>
      </c>
      <c r="H109" s="141">
        <v>0</v>
      </c>
    </row>
    <row r="110" spans="1:8" ht="31.5" customHeight="1" x14ac:dyDescent="0.2">
      <c r="A110" s="150">
        <v>103</v>
      </c>
      <c r="B110" s="65" t="s">
        <v>1093</v>
      </c>
      <c r="C110" s="17" t="s">
        <v>738</v>
      </c>
      <c r="D110" s="139">
        <v>5000</v>
      </c>
      <c r="E110" s="140">
        <v>0</v>
      </c>
      <c r="F110" s="140">
        <v>0</v>
      </c>
      <c r="G110" s="139">
        <f t="shared" si="6"/>
        <v>5000</v>
      </c>
      <c r="H110" s="141">
        <v>0</v>
      </c>
    </row>
    <row r="111" spans="1:8" ht="31.5" customHeight="1" x14ac:dyDescent="0.2">
      <c r="A111" s="150">
        <v>104</v>
      </c>
      <c r="B111" s="120" t="s">
        <v>157</v>
      </c>
      <c r="C111" s="17" t="s">
        <v>738</v>
      </c>
      <c r="D111" s="139">
        <v>6000</v>
      </c>
      <c r="E111" s="140">
        <v>0</v>
      </c>
      <c r="F111" s="140">
        <v>0</v>
      </c>
      <c r="G111" s="139">
        <f t="shared" si="6"/>
        <v>6000</v>
      </c>
      <c r="H111" s="141">
        <v>0</v>
      </c>
    </row>
    <row r="112" spans="1:8" ht="31.5" customHeight="1" x14ac:dyDescent="0.2">
      <c r="A112" s="150">
        <v>105</v>
      </c>
      <c r="B112" s="87" t="s">
        <v>844</v>
      </c>
      <c r="C112" s="17" t="s">
        <v>738</v>
      </c>
      <c r="D112" s="139">
        <v>6000</v>
      </c>
      <c r="E112" s="140">
        <v>0</v>
      </c>
      <c r="F112" s="140">
        <v>0</v>
      </c>
      <c r="G112" s="139">
        <f t="shared" si="6"/>
        <v>6000</v>
      </c>
      <c r="H112" s="141">
        <v>0</v>
      </c>
    </row>
    <row r="113" spans="1:8" ht="31.5" customHeight="1" x14ac:dyDescent="0.2">
      <c r="A113" s="150">
        <v>106</v>
      </c>
      <c r="B113" s="87" t="s">
        <v>1094</v>
      </c>
      <c r="C113" s="17" t="s">
        <v>738</v>
      </c>
      <c r="D113" s="139">
        <v>2600</v>
      </c>
      <c r="E113" s="140">
        <v>0</v>
      </c>
      <c r="F113" s="140">
        <v>0</v>
      </c>
      <c r="G113" s="139">
        <f t="shared" si="6"/>
        <v>2600</v>
      </c>
      <c r="H113" s="141">
        <v>0</v>
      </c>
    </row>
    <row r="114" spans="1:8" ht="31.5" customHeight="1" x14ac:dyDescent="0.2">
      <c r="A114" s="150">
        <v>107</v>
      </c>
      <c r="B114" s="64" t="s">
        <v>94</v>
      </c>
      <c r="C114" s="17" t="s">
        <v>738</v>
      </c>
      <c r="D114" s="142">
        <v>5500</v>
      </c>
      <c r="E114" s="140">
        <v>0</v>
      </c>
      <c r="F114" s="140">
        <v>0</v>
      </c>
      <c r="G114" s="139">
        <f t="shared" si="6"/>
        <v>5500</v>
      </c>
      <c r="H114" s="141">
        <v>0</v>
      </c>
    </row>
    <row r="115" spans="1:8" ht="31.5" customHeight="1" x14ac:dyDescent="0.2">
      <c r="A115" s="150">
        <v>108</v>
      </c>
      <c r="B115" s="64" t="s">
        <v>848</v>
      </c>
      <c r="C115" s="17" t="s">
        <v>738</v>
      </c>
      <c r="D115" s="142">
        <v>3000</v>
      </c>
      <c r="E115" s="140">
        <v>0</v>
      </c>
      <c r="F115" s="140">
        <v>0</v>
      </c>
      <c r="G115" s="139">
        <f t="shared" si="6"/>
        <v>3000</v>
      </c>
      <c r="H115" s="141">
        <v>0</v>
      </c>
    </row>
    <row r="116" spans="1:8" ht="31.5" customHeight="1" x14ac:dyDescent="0.2">
      <c r="A116" s="150">
        <v>109</v>
      </c>
      <c r="B116" s="75" t="s">
        <v>849</v>
      </c>
      <c r="C116" s="17" t="s">
        <v>738</v>
      </c>
      <c r="D116" s="142">
        <v>8000</v>
      </c>
      <c r="E116" s="140">
        <v>0</v>
      </c>
      <c r="F116" s="140">
        <v>0</v>
      </c>
      <c r="G116" s="139">
        <f t="shared" si="6"/>
        <v>8000</v>
      </c>
      <c r="H116" s="141">
        <v>0</v>
      </c>
    </row>
    <row r="117" spans="1:8" ht="31.5" customHeight="1" x14ac:dyDescent="0.2">
      <c r="A117" s="150">
        <v>110</v>
      </c>
      <c r="B117" s="64" t="s">
        <v>802</v>
      </c>
      <c r="C117" s="17" t="s">
        <v>738</v>
      </c>
      <c r="D117" s="139">
        <v>4000</v>
      </c>
      <c r="E117" s="140">
        <v>0</v>
      </c>
      <c r="F117" s="140">
        <v>0</v>
      </c>
      <c r="G117" s="139">
        <f t="shared" si="6"/>
        <v>4000</v>
      </c>
      <c r="H117" s="141">
        <v>0</v>
      </c>
    </row>
    <row r="118" spans="1:8" ht="31.5" customHeight="1" x14ac:dyDescent="0.2">
      <c r="A118" s="150">
        <v>111</v>
      </c>
      <c r="B118" s="64" t="s">
        <v>874</v>
      </c>
      <c r="C118" s="17" t="s">
        <v>738</v>
      </c>
      <c r="D118" s="139">
        <v>4000</v>
      </c>
      <c r="E118" s="140">
        <v>0</v>
      </c>
      <c r="F118" s="140">
        <v>0</v>
      </c>
      <c r="G118" s="139">
        <f t="shared" si="6"/>
        <v>4000</v>
      </c>
      <c r="H118" s="141">
        <v>0</v>
      </c>
    </row>
    <row r="119" spans="1:8" ht="31.5" customHeight="1" x14ac:dyDescent="0.2">
      <c r="A119" s="150">
        <v>112</v>
      </c>
      <c r="B119" s="65" t="s">
        <v>1017</v>
      </c>
      <c r="C119" s="17" t="s">
        <v>738</v>
      </c>
      <c r="D119" s="139">
        <v>8000</v>
      </c>
      <c r="E119" s="140">
        <v>0</v>
      </c>
      <c r="F119" s="140">
        <v>0</v>
      </c>
      <c r="G119" s="139">
        <f t="shared" si="6"/>
        <v>8000</v>
      </c>
      <c r="H119" s="141">
        <v>0</v>
      </c>
    </row>
    <row r="120" spans="1:8" ht="31.5" customHeight="1" x14ac:dyDescent="0.2">
      <c r="A120" s="150">
        <v>113</v>
      </c>
      <c r="B120" s="64" t="s">
        <v>877</v>
      </c>
      <c r="C120" s="17" t="s">
        <v>738</v>
      </c>
      <c r="D120" s="139">
        <v>10000</v>
      </c>
      <c r="E120" s="140">
        <v>0</v>
      </c>
      <c r="F120" s="140">
        <v>0</v>
      </c>
      <c r="G120" s="139">
        <f t="shared" si="6"/>
        <v>10000</v>
      </c>
      <c r="H120" s="141">
        <v>0</v>
      </c>
    </row>
    <row r="121" spans="1:8" ht="31.5" customHeight="1" x14ac:dyDescent="0.2">
      <c r="A121" s="150">
        <v>114</v>
      </c>
      <c r="B121" s="64" t="s">
        <v>801</v>
      </c>
      <c r="C121" s="17" t="s">
        <v>738</v>
      </c>
      <c r="D121" s="139">
        <v>4000</v>
      </c>
      <c r="E121" s="140">
        <v>0</v>
      </c>
      <c r="F121" s="140">
        <v>0</v>
      </c>
      <c r="G121" s="139">
        <f t="shared" si="6"/>
        <v>4000</v>
      </c>
      <c r="H121" s="141">
        <v>0</v>
      </c>
    </row>
    <row r="122" spans="1:8" ht="31.5" customHeight="1" x14ac:dyDescent="0.2">
      <c r="A122" s="150">
        <v>115</v>
      </c>
      <c r="B122" s="20" t="s">
        <v>863</v>
      </c>
      <c r="C122" s="17" t="s">
        <v>738</v>
      </c>
      <c r="D122" s="139">
        <v>5500</v>
      </c>
      <c r="E122" s="140">
        <v>0</v>
      </c>
      <c r="F122" s="140">
        <v>0</v>
      </c>
      <c r="G122" s="139">
        <f t="shared" si="6"/>
        <v>5500</v>
      </c>
      <c r="H122" s="141">
        <v>0</v>
      </c>
    </row>
    <row r="123" spans="1:8" ht="31.5" customHeight="1" x14ac:dyDescent="0.2">
      <c r="A123" s="150">
        <v>116</v>
      </c>
      <c r="B123" s="64" t="s">
        <v>760</v>
      </c>
      <c r="C123" s="17" t="s">
        <v>738</v>
      </c>
      <c r="D123" s="139">
        <v>3800</v>
      </c>
      <c r="E123" s="140">
        <v>0</v>
      </c>
      <c r="F123" s="140">
        <v>0</v>
      </c>
      <c r="G123" s="139">
        <f t="shared" si="6"/>
        <v>3800</v>
      </c>
      <c r="H123" s="141">
        <f>1890</f>
        <v>1890</v>
      </c>
    </row>
    <row r="124" spans="1:8" ht="31.5" customHeight="1" x14ac:dyDescent="0.2">
      <c r="A124" s="150">
        <v>117</v>
      </c>
      <c r="B124" s="64" t="s">
        <v>95</v>
      </c>
      <c r="C124" s="17" t="s">
        <v>738</v>
      </c>
      <c r="D124" s="139">
        <v>5500</v>
      </c>
      <c r="E124" s="140">
        <v>0</v>
      </c>
      <c r="F124" s="140">
        <v>0</v>
      </c>
      <c r="G124" s="139">
        <f t="shared" si="6"/>
        <v>5500</v>
      </c>
      <c r="H124" s="141">
        <v>0</v>
      </c>
    </row>
    <row r="125" spans="1:8" ht="31.5" customHeight="1" thickBot="1" x14ac:dyDescent="0.25">
      <c r="A125" s="150">
        <v>118</v>
      </c>
      <c r="B125" s="121" t="s">
        <v>768</v>
      </c>
      <c r="C125" s="43" t="s">
        <v>738</v>
      </c>
      <c r="D125" s="145">
        <v>6500</v>
      </c>
      <c r="E125" s="146">
        <v>0</v>
      </c>
      <c r="F125" s="146">
        <v>0</v>
      </c>
      <c r="G125" s="145">
        <f t="shared" si="6"/>
        <v>6500</v>
      </c>
      <c r="H125" s="141">
        <v>0</v>
      </c>
    </row>
    <row r="126" spans="1:8" x14ac:dyDescent="0.2">
      <c r="A126" s="194" t="s">
        <v>358</v>
      </c>
      <c r="B126" s="195"/>
      <c r="C126" s="196"/>
      <c r="D126" s="40">
        <f>SUM(D10:D125)</f>
        <v>858680</v>
      </c>
      <c r="E126" s="41">
        <f>SUM(E10:E125)</f>
        <v>0</v>
      </c>
      <c r="F126" s="41">
        <f>SUM(F10:F125)</f>
        <v>0</v>
      </c>
      <c r="G126" s="42">
        <f>SUM(G10:G125)</f>
        <v>858680</v>
      </c>
      <c r="H126" s="40">
        <f>SUM(H10:H125)</f>
        <v>15721.4</v>
      </c>
    </row>
    <row r="127" spans="1:8" x14ac:dyDescent="0.2">
      <c r="A127" s="148"/>
    </row>
    <row r="173" spans="7:7" x14ac:dyDescent="0.2">
      <c r="G173" s="4"/>
    </row>
  </sheetData>
  <protectedRanges>
    <protectedRange sqref="D103:D105" name="Rango4_5_1_1_1_1_1_1_8"/>
  </protectedRanges>
  <mergeCells count="7">
    <mergeCell ref="A126:C126"/>
    <mergeCell ref="A1:H1"/>
    <mergeCell ref="A2:H2"/>
    <mergeCell ref="A3:H3"/>
    <mergeCell ref="A4:H4"/>
    <mergeCell ref="A5:H5"/>
    <mergeCell ref="A6:H6"/>
  </mergeCells>
  <printOptions verticalCentered="1"/>
  <pageMargins left="2.0472440944881889" right="0.78740157480314965" top="0.82677165354330717" bottom="0.78740157480314965" header="0.78740157480314965" footer="0.51181102362204722"/>
  <pageSetup paperSize="5" scale="75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20"/>
  <sheetViews>
    <sheetView zoomScale="93" zoomScaleNormal="93" workbookViewId="0">
      <selection activeCell="Y11" sqref="Y11"/>
    </sheetView>
  </sheetViews>
  <sheetFormatPr baseColWidth="10" defaultColWidth="11.5703125" defaultRowHeight="12.75" x14ac:dyDescent="0.2"/>
  <cols>
    <col min="1" max="1" width="8.42578125" style="1" customWidth="1"/>
    <col min="2" max="2" width="28.42578125" style="1" customWidth="1"/>
    <col min="3" max="3" width="22.85546875" customWidth="1"/>
    <col min="4" max="4" width="10.28515625" customWidth="1"/>
    <col min="5" max="6" width="11" customWidth="1"/>
    <col min="7" max="7" width="11.85546875" customWidth="1"/>
    <col min="8" max="9" width="12.85546875" customWidth="1"/>
    <col min="10" max="10" width="12" customWidth="1"/>
    <col min="11" max="12" width="11.42578125" hidden="1" customWidth="1"/>
    <col min="13" max="13" width="14.42578125" customWidth="1"/>
    <col min="14" max="14" width="12.5703125" customWidth="1"/>
    <col min="15" max="15" width="11" customWidth="1"/>
    <col min="16" max="16" width="14.85546875" customWidth="1"/>
    <col min="17" max="19" width="11.5703125" hidden="1" customWidth="1"/>
    <col min="20" max="20" width="13.7109375" hidden="1" customWidth="1"/>
    <col min="21" max="21" width="11.5703125" customWidth="1"/>
    <col min="22" max="22" width="13.5703125" customWidth="1"/>
  </cols>
  <sheetData>
    <row r="2" spans="1:23" ht="19.5" x14ac:dyDescent="0.3">
      <c r="A2" s="198" t="s">
        <v>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23" ht="19.5" x14ac:dyDescent="0.3">
      <c r="A3" s="198" t="s">
        <v>5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23" x14ac:dyDescent="0.2">
      <c r="A4" s="199" t="s">
        <v>291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23" x14ac:dyDescent="0.2">
      <c r="A5" s="199" t="s">
        <v>10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</row>
    <row r="6" spans="1:23" x14ac:dyDescent="0.2">
      <c r="A6" s="199" t="s">
        <v>6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</row>
    <row r="7" spans="1:23" ht="13.5" thickBot="1" x14ac:dyDescent="0.25">
      <c r="A7" s="200" t="s">
        <v>1119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</row>
    <row r="8" spans="1:23" ht="13.5" hidden="1" thickBo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23" x14ac:dyDescent="0.2">
      <c r="A9" s="205" t="s">
        <v>7</v>
      </c>
      <c r="B9" s="207" t="s">
        <v>787</v>
      </c>
      <c r="C9" s="209" t="s">
        <v>788</v>
      </c>
      <c r="D9" s="210" t="s">
        <v>786</v>
      </c>
      <c r="E9" s="210" t="s">
        <v>3</v>
      </c>
      <c r="F9" s="210"/>
      <c r="G9" s="210"/>
      <c r="H9" s="210"/>
      <c r="I9" s="210"/>
      <c r="J9" s="210"/>
      <c r="K9" s="210" t="s">
        <v>22</v>
      </c>
      <c r="L9" s="210"/>
      <c r="M9" s="210"/>
      <c r="N9" s="210" t="s">
        <v>253</v>
      </c>
      <c r="O9" s="203" t="s">
        <v>737</v>
      </c>
    </row>
    <row r="10" spans="1:23" ht="25.5" x14ac:dyDescent="0.2">
      <c r="A10" s="206"/>
      <c r="B10" s="208"/>
      <c r="C10" s="192"/>
      <c r="D10" s="191"/>
      <c r="E10" s="37" t="s">
        <v>17</v>
      </c>
      <c r="F10" s="18" t="s">
        <v>1121</v>
      </c>
      <c r="G10" s="37" t="s">
        <v>16</v>
      </c>
      <c r="H10" s="37" t="s">
        <v>761</v>
      </c>
      <c r="I10" s="37" t="s">
        <v>747</v>
      </c>
      <c r="J10" s="37" t="s">
        <v>8</v>
      </c>
      <c r="K10" s="37" t="s">
        <v>18</v>
      </c>
      <c r="L10" s="37" t="s">
        <v>724</v>
      </c>
      <c r="M10" s="37" t="s">
        <v>389</v>
      </c>
      <c r="N10" s="191"/>
      <c r="O10" s="204"/>
    </row>
    <row r="11" spans="1:23" ht="27" customHeight="1" x14ac:dyDescent="0.2">
      <c r="A11" s="126">
        <v>1</v>
      </c>
      <c r="B11" s="13" t="s">
        <v>155</v>
      </c>
      <c r="C11" s="13" t="s">
        <v>138</v>
      </c>
      <c r="D11" s="27">
        <v>74.63</v>
      </c>
      <c r="E11" s="27">
        <v>250</v>
      </c>
      <c r="F11" s="31">
        <v>30</v>
      </c>
      <c r="G11" s="27">
        <v>0</v>
      </c>
      <c r="H11" s="27">
        <v>504</v>
      </c>
      <c r="I11" s="27">
        <v>0</v>
      </c>
      <c r="J11" s="16">
        <f>(D11*F11)+E11+G11+H11</f>
        <v>2992.9</v>
      </c>
      <c r="K11" s="16">
        <f t="shared" ref="K11:K19" si="0">(D11*F11+G11+H11)*4.83%</f>
        <v>132.47999999999999</v>
      </c>
      <c r="L11" s="16">
        <v>0</v>
      </c>
      <c r="M11" s="16">
        <f t="shared" ref="M11:M45" si="1">K11+L11</f>
        <v>132.47999999999999</v>
      </c>
      <c r="N11" s="16">
        <f>J11-M11</f>
        <v>2860.42</v>
      </c>
      <c r="O11" s="46">
        <v>0</v>
      </c>
      <c r="P11" s="3"/>
      <c r="Q11" s="3"/>
      <c r="R11" s="3"/>
      <c r="S11" s="3"/>
      <c r="T11" s="3"/>
      <c r="U11" s="3"/>
      <c r="V11" s="3"/>
      <c r="W11" s="3"/>
    </row>
    <row r="12" spans="1:23" ht="27" customHeight="1" x14ac:dyDescent="0.2">
      <c r="A12" s="126">
        <v>2</v>
      </c>
      <c r="B12" s="13" t="s">
        <v>404</v>
      </c>
      <c r="C12" s="13" t="s">
        <v>136</v>
      </c>
      <c r="D12" s="27">
        <v>75.64</v>
      </c>
      <c r="E12" s="27">
        <v>250</v>
      </c>
      <c r="F12" s="31">
        <v>30</v>
      </c>
      <c r="G12" s="27">
        <f>50</f>
        <v>50</v>
      </c>
      <c r="H12" s="27">
        <f>500</f>
        <v>500</v>
      </c>
      <c r="I12" s="27">
        <v>0</v>
      </c>
      <c r="J12" s="16">
        <f t="shared" ref="J12:J77" si="2">(D12*F12)+E12+G12+H12</f>
        <v>3069.2</v>
      </c>
      <c r="K12" s="16">
        <f t="shared" si="0"/>
        <v>136.16999999999999</v>
      </c>
      <c r="L12" s="16">
        <v>318.43</v>
      </c>
      <c r="M12" s="16">
        <f t="shared" si="1"/>
        <v>454.6</v>
      </c>
      <c r="N12" s="16">
        <f t="shared" ref="N12:N43" si="3">J12-M12</f>
        <v>2614.6</v>
      </c>
      <c r="O12" s="46">
        <v>0</v>
      </c>
      <c r="P12" s="3"/>
      <c r="Q12" s="3"/>
      <c r="R12" s="3"/>
      <c r="S12" s="3"/>
      <c r="T12" s="3"/>
      <c r="U12" s="3"/>
      <c r="V12" s="3"/>
      <c r="W12" s="3"/>
    </row>
    <row r="13" spans="1:23" ht="27" customHeight="1" x14ac:dyDescent="0.2">
      <c r="A13" s="126">
        <v>3</v>
      </c>
      <c r="B13" s="13" t="s">
        <v>413</v>
      </c>
      <c r="C13" s="13" t="s">
        <v>143</v>
      </c>
      <c r="D13" s="27">
        <v>72.540000000000006</v>
      </c>
      <c r="E13" s="27">
        <v>250</v>
      </c>
      <c r="F13" s="31">
        <v>30</v>
      </c>
      <c r="G13" s="27">
        <v>50</v>
      </c>
      <c r="H13" s="27">
        <v>517</v>
      </c>
      <c r="I13" s="27">
        <v>0</v>
      </c>
      <c r="J13" s="16">
        <f t="shared" si="2"/>
        <v>2993.2</v>
      </c>
      <c r="K13" s="16">
        <f t="shared" si="0"/>
        <v>132.5</v>
      </c>
      <c r="L13" s="16">
        <v>0</v>
      </c>
      <c r="M13" s="16">
        <f t="shared" si="1"/>
        <v>132.5</v>
      </c>
      <c r="N13" s="16">
        <f t="shared" si="3"/>
        <v>2860.7</v>
      </c>
      <c r="O13" s="46">
        <v>0</v>
      </c>
      <c r="P13" s="3"/>
      <c r="Q13" s="3"/>
      <c r="R13" s="3"/>
      <c r="S13" s="3"/>
      <c r="T13" s="3"/>
      <c r="U13" s="3"/>
      <c r="V13" s="3"/>
      <c r="W13" s="3"/>
    </row>
    <row r="14" spans="1:23" ht="27" customHeight="1" x14ac:dyDescent="0.2">
      <c r="A14" s="126">
        <v>4</v>
      </c>
      <c r="B14" s="25" t="s">
        <v>794</v>
      </c>
      <c r="C14" s="28" t="s">
        <v>24</v>
      </c>
      <c r="D14" s="27">
        <v>71.400000000000006</v>
      </c>
      <c r="E14" s="27">
        <v>250</v>
      </c>
      <c r="F14" s="31">
        <v>30</v>
      </c>
      <c r="G14" s="27">
        <v>0</v>
      </c>
      <c r="H14" s="27">
        <v>601</v>
      </c>
      <c r="I14" s="27">
        <v>0</v>
      </c>
      <c r="J14" s="16">
        <f t="shared" si="2"/>
        <v>2993</v>
      </c>
      <c r="K14" s="16">
        <f t="shared" si="0"/>
        <v>132.49</v>
      </c>
      <c r="L14" s="16">
        <v>0</v>
      </c>
      <c r="M14" s="16">
        <f t="shared" si="1"/>
        <v>132.49</v>
      </c>
      <c r="N14" s="16">
        <f t="shared" si="3"/>
        <v>2860.51</v>
      </c>
      <c r="O14" s="46">
        <v>0</v>
      </c>
      <c r="P14" s="3"/>
      <c r="Q14" s="3"/>
      <c r="R14" s="3"/>
      <c r="S14" s="3"/>
      <c r="T14" s="3"/>
      <c r="U14" s="3"/>
      <c r="V14" s="3"/>
      <c r="W14" s="3"/>
    </row>
    <row r="15" spans="1:23" ht="27" customHeight="1" x14ac:dyDescent="0.2">
      <c r="A15" s="126">
        <v>5</v>
      </c>
      <c r="B15" s="14" t="s">
        <v>405</v>
      </c>
      <c r="C15" s="13" t="s">
        <v>138</v>
      </c>
      <c r="D15" s="27">
        <v>74.63</v>
      </c>
      <c r="E15" s="27">
        <v>250</v>
      </c>
      <c r="F15" s="31">
        <v>30</v>
      </c>
      <c r="G15" s="27">
        <v>0</v>
      </c>
      <c r="H15" s="27">
        <f>504</f>
        <v>504</v>
      </c>
      <c r="I15" s="27">
        <v>0</v>
      </c>
      <c r="J15" s="16">
        <f t="shared" si="2"/>
        <v>2992.9</v>
      </c>
      <c r="K15" s="16">
        <f t="shared" si="0"/>
        <v>132.47999999999999</v>
      </c>
      <c r="L15" s="16">
        <v>0</v>
      </c>
      <c r="M15" s="16">
        <f t="shared" si="1"/>
        <v>132.47999999999999</v>
      </c>
      <c r="N15" s="16">
        <f t="shared" si="3"/>
        <v>2860.42</v>
      </c>
      <c r="O15" s="46">
        <v>0</v>
      </c>
      <c r="P15" s="3"/>
      <c r="Q15" s="3"/>
      <c r="R15" s="3"/>
      <c r="S15" s="3"/>
      <c r="T15" s="3"/>
      <c r="U15" s="3"/>
      <c r="V15" s="3"/>
      <c r="W15" s="3"/>
    </row>
    <row r="16" spans="1:23" ht="27" customHeight="1" x14ac:dyDescent="0.2">
      <c r="A16" s="126">
        <v>6</v>
      </c>
      <c r="B16" s="13" t="s">
        <v>393</v>
      </c>
      <c r="C16" s="13" t="s">
        <v>24</v>
      </c>
      <c r="D16" s="27">
        <v>71.400000000000006</v>
      </c>
      <c r="E16" s="27">
        <v>250</v>
      </c>
      <c r="F16" s="31">
        <v>30</v>
      </c>
      <c r="G16" s="27">
        <f>50</f>
        <v>50</v>
      </c>
      <c r="H16" s="27">
        <v>551</v>
      </c>
      <c r="I16" s="27">
        <v>0</v>
      </c>
      <c r="J16" s="16">
        <f t="shared" si="2"/>
        <v>2993</v>
      </c>
      <c r="K16" s="16">
        <f t="shared" si="0"/>
        <v>132.49</v>
      </c>
      <c r="L16" s="16">
        <v>0</v>
      </c>
      <c r="M16" s="16">
        <f t="shared" si="1"/>
        <v>132.49</v>
      </c>
      <c r="N16" s="16">
        <f t="shared" si="3"/>
        <v>2860.51</v>
      </c>
      <c r="O16" s="46">
        <v>0</v>
      </c>
      <c r="P16" s="3"/>
      <c r="Q16" s="3"/>
      <c r="R16" s="3"/>
      <c r="S16" s="3"/>
      <c r="T16" s="3"/>
      <c r="U16" s="3"/>
      <c r="V16" s="3"/>
      <c r="W16" s="3"/>
    </row>
    <row r="17" spans="1:23" ht="27" customHeight="1" x14ac:dyDescent="0.2">
      <c r="A17" s="126">
        <v>7</v>
      </c>
      <c r="B17" s="13" t="s">
        <v>107</v>
      </c>
      <c r="C17" s="13" t="s">
        <v>136</v>
      </c>
      <c r="D17" s="27">
        <v>75.64</v>
      </c>
      <c r="E17" s="27">
        <v>250</v>
      </c>
      <c r="F17" s="31">
        <v>30</v>
      </c>
      <c r="G17" s="27">
        <f>35</f>
        <v>35</v>
      </c>
      <c r="H17" s="27">
        <f>500</f>
        <v>500</v>
      </c>
      <c r="I17" s="27">
        <v>0</v>
      </c>
      <c r="J17" s="16">
        <f t="shared" si="2"/>
        <v>3054.2</v>
      </c>
      <c r="K17" s="16">
        <f t="shared" si="0"/>
        <v>135.44</v>
      </c>
      <c r="L17" s="16">
        <v>316.77999999999997</v>
      </c>
      <c r="M17" s="16">
        <f t="shared" si="1"/>
        <v>452.22</v>
      </c>
      <c r="N17" s="16">
        <f t="shared" si="3"/>
        <v>2601.98</v>
      </c>
      <c r="O17" s="46">
        <v>0</v>
      </c>
      <c r="P17" s="3"/>
      <c r="Q17" s="3"/>
      <c r="R17" s="3"/>
      <c r="S17" s="3"/>
      <c r="T17" s="3"/>
      <c r="U17" s="3"/>
      <c r="V17" s="3"/>
      <c r="W17" s="3"/>
    </row>
    <row r="18" spans="1:23" ht="27" customHeight="1" x14ac:dyDescent="0.2">
      <c r="A18" s="126">
        <v>8</v>
      </c>
      <c r="B18" s="30" t="s">
        <v>864</v>
      </c>
      <c r="C18" s="13" t="s">
        <v>24</v>
      </c>
      <c r="D18" s="27">
        <v>71.400000000000006</v>
      </c>
      <c r="E18" s="27">
        <v>250</v>
      </c>
      <c r="F18" s="31">
        <v>30</v>
      </c>
      <c r="G18" s="27">
        <v>0</v>
      </c>
      <c r="H18" s="27">
        <v>500</v>
      </c>
      <c r="I18" s="27">
        <v>0</v>
      </c>
      <c r="J18" s="16">
        <f t="shared" si="2"/>
        <v>2892</v>
      </c>
      <c r="K18" s="16">
        <f>(D18*F18+G18+H18)*4.83%</f>
        <v>127.61</v>
      </c>
      <c r="L18" s="16">
        <v>316.77999999999997</v>
      </c>
      <c r="M18" s="16">
        <f>K18+L18</f>
        <v>444.39</v>
      </c>
      <c r="N18" s="16">
        <f t="shared" si="3"/>
        <v>2447.61</v>
      </c>
      <c r="O18" s="46">
        <v>0</v>
      </c>
      <c r="P18" s="3"/>
      <c r="Q18" s="3"/>
      <c r="R18" s="3"/>
      <c r="S18" s="3"/>
      <c r="T18" s="3"/>
      <c r="U18" s="3"/>
      <c r="V18" s="3"/>
      <c r="W18" s="3"/>
    </row>
    <row r="19" spans="1:23" ht="27" customHeight="1" x14ac:dyDescent="0.2">
      <c r="A19" s="126">
        <v>9</v>
      </c>
      <c r="B19" s="13" t="s">
        <v>109</v>
      </c>
      <c r="C19" s="13" t="s">
        <v>24</v>
      </c>
      <c r="D19" s="27">
        <v>71.400000000000006</v>
      </c>
      <c r="E19" s="27">
        <v>250</v>
      </c>
      <c r="F19" s="31">
        <v>30</v>
      </c>
      <c r="G19" s="27">
        <v>50</v>
      </c>
      <c r="H19" s="27">
        <v>551</v>
      </c>
      <c r="I19" s="27">
        <v>0</v>
      </c>
      <c r="J19" s="16">
        <f t="shared" si="2"/>
        <v>2993</v>
      </c>
      <c r="K19" s="16">
        <f t="shared" si="0"/>
        <v>132.49</v>
      </c>
      <c r="L19" s="16">
        <v>0</v>
      </c>
      <c r="M19" s="16">
        <f t="shared" si="1"/>
        <v>132.49</v>
      </c>
      <c r="N19" s="16">
        <f t="shared" si="3"/>
        <v>2860.51</v>
      </c>
      <c r="O19" s="46">
        <v>0</v>
      </c>
      <c r="P19" s="3"/>
      <c r="Q19" s="3"/>
      <c r="R19" s="3"/>
      <c r="S19" s="3"/>
      <c r="T19" s="3"/>
      <c r="U19" s="3"/>
      <c r="V19" s="3"/>
      <c r="W19" s="3"/>
    </row>
    <row r="20" spans="1:23" ht="27" customHeight="1" x14ac:dyDescent="0.2">
      <c r="A20" s="126">
        <v>10</v>
      </c>
      <c r="B20" s="25" t="s">
        <v>791</v>
      </c>
      <c r="C20" s="13" t="s">
        <v>24</v>
      </c>
      <c r="D20" s="27">
        <v>71.400000000000006</v>
      </c>
      <c r="E20" s="27">
        <v>250</v>
      </c>
      <c r="F20" s="31">
        <v>30</v>
      </c>
      <c r="G20" s="27">
        <v>0</v>
      </c>
      <c r="H20" s="27">
        <v>601</v>
      </c>
      <c r="I20" s="27">
        <v>0</v>
      </c>
      <c r="J20" s="16">
        <f t="shared" si="2"/>
        <v>2993</v>
      </c>
      <c r="K20" s="16">
        <f>(D20*F20)*4.83%</f>
        <v>103.46</v>
      </c>
      <c r="L20" s="16">
        <v>0</v>
      </c>
      <c r="M20" s="16">
        <f t="shared" si="1"/>
        <v>103.46</v>
      </c>
      <c r="N20" s="16">
        <f t="shared" si="3"/>
        <v>2889.54</v>
      </c>
      <c r="O20" s="46">
        <v>0</v>
      </c>
      <c r="P20" s="3"/>
      <c r="Q20" s="3"/>
      <c r="R20" s="3"/>
      <c r="S20" s="3"/>
      <c r="T20" s="3"/>
      <c r="U20" s="3"/>
      <c r="V20" s="3"/>
      <c r="W20" s="3"/>
    </row>
    <row r="21" spans="1:23" ht="27" customHeight="1" x14ac:dyDescent="0.2">
      <c r="A21" s="126">
        <v>11</v>
      </c>
      <c r="B21" s="13" t="s">
        <v>399</v>
      </c>
      <c r="C21" s="13" t="s">
        <v>25</v>
      </c>
      <c r="D21" s="27">
        <v>72.540000000000006</v>
      </c>
      <c r="E21" s="27">
        <v>250</v>
      </c>
      <c r="F21" s="31">
        <v>30</v>
      </c>
      <c r="G21" s="27">
        <f>35</f>
        <v>35</v>
      </c>
      <c r="H21" s="27">
        <v>532</v>
      </c>
      <c r="I21" s="27">
        <v>0</v>
      </c>
      <c r="J21" s="16">
        <f t="shared" si="2"/>
        <v>2993.2</v>
      </c>
      <c r="K21" s="16">
        <f t="shared" ref="K21:K64" si="4">(D21*F21+G21+H21)*4.83%</f>
        <v>132.5</v>
      </c>
      <c r="L21" s="16">
        <v>0</v>
      </c>
      <c r="M21" s="16">
        <f t="shared" si="1"/>
        <v>132.5</v>
      </c>
      <c r="N21" s="16">
        <f t="shared" si="3"/>
        <v>2860.7</v>
      </c>
      <c r="O21" s="46">
        <v>0</v>
      </c>
      <c r="P21" s="3"/>
      <c r="Q21" s="3"/>
      <c r="R21" s="3"/>
      <c r="S21" s="3"/>
      <c r="T21" s="3"/>
      <c r="U21" s="3"/>
      <c r="V21" s="3"/>
      <c r="W21" s="3"/>
    </row>
    <row r="22" spans="1:23" ht="27" customHeight="1" x14ac:dyDescent="0.2">
      <c r="A22" s="126">
        <v>12</v>
      </c>
      <c r="B22" s="13" t="s">
        <v>414</v>
      </c>
      <c r="C22" s="13" t="s">
        <v>136</v>
      </c>
      <c r="D22" s="27">
        <v>75.64</v>
      </c>
      <c r="E22" s="27">
        <v>250</v>
      </c>
      <c r="F22" s="31">
        <v>30</v>
      </c>
      <c r="G22" s="27">
        <f>35</f>
        <v>35</v>
      </c>
      <c r="H22" s="27">
        <f>500</f>
        <v>500</v>
      </c>
      <c r="I22" s="27">
        <v>0</v>
      </c>
      <c r="J22" s="16">
        <f t="shared" si="2"/>
        <v>3054.2</v>
      </c>
      <c r="K22" s="16">
        <f t="shared" si="4"/>
        <v>135.44</v>
      </c>
      <c r="L22" s="16">
        <v>316.77999999999997</v>
      </c>
      <c r="M22" s="16">
        <f t="shared" si="1"/>
        <v>452.22</v>
      </c>
      <c r="N22" s="16">
        <f t="shared" si="3"/>
        <v>2601.98</v>
      </c>
      <c r="O22" s="46">
        <v>0</v>
      </c>
      <c r="P22" s="3"/>
      <c r="Q22" s="3"/>
      <c r="R22" s="3"/>
      <c r="S22" s="3"/>
      <c r="T22" s="3"/>
      <c r="U22" s="3"/>
      <c r="V22" s="3"/>
      <c r="W22" s="3"/>
    </row>
    <row r="23" spans="1:23" ht="27" customHeight="1" x14ac:dyDescent="0.2">
      <c r="A23" s="126">
        <v>13</v>
      </c>
      <c r="B23" s="26" t="s">
        <v>851</v>
      </c>
      <c r="C23" s="30" t="s">
        <v>852</v>
      </c>
      <c r="D23" s="27">
        <v>78.25</v>
      </c>
      <c r="E23" s="27">
        <v>250</v>
      </c>
      <c r="F23" s="31">
        <v>30</v>
      </c>
      <c r="G23" s="27">
        <v>0</v>
      </c>
      <c r="H23" s="27">
        <v>0</v>
      </c>
      <c r="I23" s="27">
        <v>0</v>
      </c>
      <c r="J23" s="16">
        <f t="shared" si="2"/>
        <v>2597.5</v>
      </c>
      <c r="K23" s="16">
        <f t="shared" si="4"/>
        <v>113.38</v>
      </c>
      <c r="L23" s="16">
        <v>0</v>
      </c>
      <c r="M23" s="16">
        <f t="shared" si="1"/>
        <v>113.38</v>
      </c>
      <c r="N23" s="16">
        <f t="shared" si="3"/>
        <v>2484.12</v>
      </c>
      <c r="O23" s="46">
        <v>0</v>
      </c>
      <c r="P23" s="3"/>
      <c r="Q23" s="3"/>
      <c r="R23" s="3"/>
      <c r="S23" s="3"/>
      <c r="T23" s="3"/>
      <c r="U23" s="3"/>
      <c r="V23" s="3"/>
      <c r="W23" s="3"/>
    </row>
    <row r="24" spans="1:23" ht="27" customHeight="1" x14ac:dyDescent="0.2">
      <c r="A24" s="126">
        <v>14</v>
      </c>
      <c r="B24" s="12" t="s">
        <v>190</v>
      </c>
      <c r="C24" s="13" t="s">
        <v>138</v>
      </c>
      <c r="D24" s="27">
        <v>74.63</v>
      </c>
      <c r="E24" s="27">
        <v>250</v>
      </c>
      <c r="F24" s="31">
        <v>30</v>
      </c>
      <c r="G24" s="27">
        <v>0</v>
      </c>
      <c r="H24" s="27">
        <v>504</v>
      </c>
      <c r="I24" s="27">
        <v>0</v>
      </c>
      <c r="J24" s="16">
        <f t="shared" si="2"/>
        <v>2992.9</v>
      </c>
      <c r="K24" s="16">
        <f t="shared" si="4"/>
        <v>132.47999999999999</v>
      </c>
      <c r="L24" s="16">
        <f>(J24-E24)*11%</f>
        <v>301.72000000000003</v>
      </c>
      <c r="M24" s="16">
        <f t="shared" si="1"/>
        <v>434.2</v>
      </c>
      <c r="N24" s="16">
        <f t="shared" si="3"/>
        <v>2558.6999999999998</v>
      </c>
      <c r="O24" s="46">
        <v>0</v>
      </c>
      <c r="P24" s="3"/>
      <c r="Q24" s="3"/>
      <c r="R24" s="3"/>
      <c r="S24" s="3"/>
      <c r="T24" s="3"/>
      <c r="U24" s="3"/>
      <c r="V24" s="3"/>
      <c r="W24" s="3"/>
    </row>
    <row r="25" spans="1:23" ht="27" customHeight="1" x14ac:dyDescent="0.2">
      <c r="A25" s="126">
        <v>15</v>
      </c>
      <c r="B25" s="13" t="s">
        <v>426</v>
      </c>
      <c r="C25" s="13" t="s">
        <v>136</v>
      </c>
      <c r="D25" s="27">
        <v>75.64</v>
      </c>
      <c r="E25" s="27">
        <v>250</v>
      </c>
      <c r="F25" s="31">
        <v>30</v>
      </c>
      <c r="G25" s="27">
        <f>35</f>
        <v>35</v>
      </c>
      <c r="H25" s="27">
        <f>500</f>
        <v>500</v>
      </c>
      <c r="I25" s="27">
        <v>0</v>
      </c>
      <c r="J25" s="16">
        <f t="shared" si="2"/>
        <v>3054.2</v>
      </c>
      <c r="K25" s="16">
        <f t="shared" si="4"/>
        <v>135.44</v>
      </c>
      <c r="L25" s="16">
        <v>316.77999999999997</v>
      </c>
      <c r="M25" s="16">
        <f t="shared" si="1"/>
        <v>452.22</v>
      </c>
      <c r="N25" s="16">
        <f t="shared" si="3"/>
        <v>2601.98</v>
      </c>
      <c r="O25" s="46">
        <v>0</v>
      </c>
      <c r="P25" s="3"/>
      <c r="Q25" s="3"/>
      <c r="R25" s="3"/>
      <c r="S25" s="3"/>
      <c r="T25" s="3"/>
      <c r="U25" s="3"/>
      <c r="V25" s="3"/>
      <c r="W25" s="3"/>
    </row>
    <row r="26" spans="1:23" ht="27" customHeight="1" x14ac:dyDescent="0.2">
      <c r="A26" s="126">
        <v>16</v>
      </c>
      <c r="B26" s="13" t="s">
        <v>104</v>
      </c>
      <c r="C26" s="13" t="s">
        <v>137</v>
      </c>
      <c r="D26" s="27">
        <v>74.63</v>
      </c>
      <c r="E26" s="27">
        <v>250</v>
      </c>
      <c r="F26" s="31">
        <v>30</v>
      </c>
      <c r="G26" s="27">
        <v>50</v>
      </c>
      <c r="H26" s="27">
        <f>500</f>
        <v>500</v>
      </c>
      <c r="I26" s="27">
        <v>0</v>
      </c>
      <c r="J26" s="16">
        <f t="shared" si="2"/>
        <v>3038.9</v>
      </c>
      <c r="K26" s="16">
        <f t="shared" si="4"/>
        <v>134.69999999999999</v>
      </c>
      <c r="L26" s="16">
        <v>0</v>
      </c>
      <c r="M26" s="16">
        <f t="shared" si="1"/>
        <v>134.69999999999999</v>
      </c>
      <c r="N26" s="16">
        <f t="shared" si="3"/>
        <v>2904.2</v>
      </c>
      <c r="O26" s="46">
        <v>0</v>
      </c>
      <c r="P26" s="3"/>
      <c r="Q26" s="3"/>
      <c r="R26" s="3"/>
      <c r="S26" s="3"/>
      <c r="T26" s="3"/>
      <c r="U26" s="3"/>
      <c r="V26" s="3"/>
      <c r="W26" s="3"/>
    </row>
    <row r="27" spans="1:23" ht="27" customHeight="1" x14ac:dyDescent="0.2">
      <c r="A27" s="126">
        <v>17</v>
      </c>
      <c r="B27" s="12" t="s">
        <v>415</v>
      </c>
      <c r="C27" s="12" t="s">
        <v>185</v>
      </c>
      <c r="D27" s="27">
        <v>76.59</v>
      </c>
      <c r="E27" s="27">
        <v>250</v>
      </c>
      <c r="F27" s="31">
        <v>30</v>
      </c>
      <c r="G27" s="27">
        <v>0</v>
      </c>
      <c r="H27" s="27">
        <f>500</f>
        <v>500</v>
      </c>
      <c r="I27" s="27">
        <v>0</v>
      </c>
      <c r="J27" s="16">
        <f t="shared" si="2"/>
        <v>3047.7</v>
      </c>
      <c r="K27" s="16">
        <f t="shared" si="4"/>
        <v>135.13</v>
      </c>
      <c r="L27" s="16">
        <v>0</v>
      </c>
      <c r="M27" s="16">
        <f t="shared" si="1"/>
        <v>135.13</v>
      </c>
      <c r="N27" s="16">
        <f t="shared" si="3"/>
        <v>2912.57</v>
      </c>
      <c r="O27" s="46">
        <v>0</v>
      </c>
      <c r="P27" s="3"/>
      <c r="Q27" s="3"/>
      <c r="R27" s="3"/>
      <c r="S27" s="3"/>
      <c r="T27" s="3"/>
      <c r="U27" s="3"/>
      <c r="V27" s="3"/>
      <c r="W27" s="3"/>
    </row>
    <row r="28" spans="1:23" ht="27" customHeight="1" x14ac:dyDescent="0.2">
      <c r="A28" s="126">
        <v>18</v>
      </c>
      <c r="B28" s="13" t="s">
        <v>108</v>
      </c>
      <c r="C28" s="13" t="s">
        <v>141</v>
      </c>
      <c r="D28" s="27">
        <v>74.63</v>
      </c>
      <c r="E28" s="27">
        <v>250</v>
      </c>
      <c r="F28" s="31">
        <v>30</v>
      </c>
      <c r="G28" s="27">
        <v>50</v>
      </c>
      <c r="H28" s="27">
        <f>500</f>
        <v>500</v>
      </c>
      <c r="I28" s="27">
        <v>0</v>
      </c>
      <c r="J28" s="16">
        <f t="shared" si="2"/>
        <v>3038.9</v>
      </c>
      <c r="K28" s="16">
        <f t="shared" si="4"/>
        <v>134.69999999999999</v>
      </c>
      <c r="L28" s="16">
        <v>0</v>
      </c>
      <c r="M28" s="16">
        <f t="shared" si="1"/>
        <v>134.69999999999999</v>
      </c>
      <c r="N28" s="16">
        <f t="shared" si="3"/>
        <v>2904.2</v>
      </c>
      <c r="O28" s="46">
        <v>0</v>
      </c>
      <c r="P28" s="3"/>
      <c r="Q28" s="3"/>
      <c r="R28" s="3"/>
      <c r="S28" s="3"/>
      <c r="T28" s="3"/>
      <c r="U28" s="3"/>
      <c r="V28" s="3"/>
      <c r="W28" s="3"/>
    </row>
    <row r="29" spans="1:23" ht="27" customHeight="1" x14ac:dyDescent="0.2">
      <c r="A29" s="126">
        <v>19</v>
      </c>
      <c r="B29" s="13" t="s">
        <v>105</v>
      </c>
      <c r="C29" s="13" t="s">
        <v>136</v>
      </c>
      <c r="D29" s="27">
        <v>75.64</v>
      </c>
      <c r="E29" s="27">
        <v>250</v>
      </c>
      <c r="F29" s="31">
        <v>30</v>
      </c>
      <c r="G29" s="27">
        <v>35</v>
      </c>
      <c r="H29" s="27">
        <f>500</f>
        <v>500</v>
      </c>
      <c r="I29" s="27">
        <v>0</v>
      </c>
      <c r="J29" s="16">
        <f t="shared" si="2"/>
        <v>3054.2</v>
      </c>
      <c r="K29" s="16">
        <f t="shared" si="4"/>
        <v>135.44</v>
      </c>
      <c r="L29" s="16">
        <v>0</v>
      </c>
      <c r="M29" s="16">
        <f t="shared" si="1"/>
        <v>135.44</v>
      </c>
      <c r="N29" s="16">
        <f t="shared" si="3"/>
        <v>2918.76</v>
      </c>
      <c r="O29" s="46">
        <v>0</v>
      </c>
      <c r="P29" s="3"/>
      <c r="Q29" s="3"/>
      <c r="R29" s="3"/>
      <c r="S29" s="3"/>
      <c r="T29" s="3"/>
      <c r="U29" s="3"/>
      <c r="V29" s="3"/>
      <c r="W29" s="3"/>
    </row>
    <row r="30" spans="1:23" ht="27" customHeight="1" x14ac:dyDescent="0.2">
      <c r="A30" s="126">
        <v>20</v>
      </c>
      <c r="B30" s="13" t="s">
        <v>406</v>
      </c>
      <c r="C30" s="13" t="s">
        <v>24</v>
      </c>
      <c r="D30" s="27">
        <v>71.400000000000006</v>
      </c>
      <c r="E30" s="27">
        <v>250</v>
      </c>
      <c r="F30" s="31">
        <v>30</v>
      </c>
      <c r="G30" s="27">
        <v>75</v>
      </c>
      <c r="H30" s="27">
        <v>525</v>
      </c>
      <c r="I30" s="27">
        <v>0</v>
      </c>
      <c r="J30" s="16">
        <f t="shared" si="2"/>
        <v>2992</v>
      </c>
      <c r="K30" s="16">
        <f t="shared" si="4"/>
        <v>132.44</v>
      </c>
      <c r="L30" s="16">
        <v>0</v>
      </c>
      <c r="M30" s="16">
        <f t="shared" si="1"/>
        <v>132.44</v>
      </c>
      <c r="N30" s="16">
        <f t="shared" si="3"/>
        <v>2859.56</v>
      </c>
      <c r="O30" s="46">
        <v>0</v>
      </c>
      <c r="P30" s="3"/>
      <c r="Q30" s="3"/>
      <c r="R30" s="3"/>
      <c r="S30" s="3"/>
      <c r="T30" s="3"/>
      <c r="U30" s="3"/>
      <c r="V30" s="3"/>
      <c r="W30" s="3"/>
    </row>
    <row r="31" spans="1:23" ht="27" customHeight="1" x14ac:dyDescent="0.2">
      <c r="A31" s="126">
        <v>21</v>
      </c>
      <c r="B31" s="13" t="s">
        <v>394</v>
      </c>
      <c r="C31" s="13" t="s">
        <v>25</v>
      </c>
      <c r="D31" s="27">
        <v>72.540000000000006</v>
      </c>
      <c r="E31" s="27">
        <v>250</v>
      </c>
      <c r="F31" s="31">
        <v>30</v>
      </c>
      <c r="G31" s="27">
        <v>0</v>
      </c>
      <c r="H31" s="27">
        <v>567</v>
      </c>
      <c r="I31" s="27">
        <v>0</v>
      </c>
      <c r="J31" s="16">
        <f t="shared" si="2"/>
        <v>2993.2</v>
      </c>
      <c r="K31" s="16">
        <f t="shared" si="4"/>
        <v>132.5</v>
      </c>
      <c r="L31" s="16">
        <v>0</v>
      </c>
      <c r="M31" s="16">
        <f t="shared" si="1"/>
        <v>132.5</v>
      </c>
      <c r="N31" s="16">
        <f t="shared" si="3"/>
        <v>2860.7</v>
      </c>
      <c r="O31" s="46">
        <v>0</v>
      </c>
      <c r="P31" s="3"/>
      <c r="Q31" s="3"/>
      <c r="R31" s="3"/>
      <c r="S31" s="3"/>
      <c r="T31" s="3"/>
      <c r="U31" s="3"/>
      <c r="V31" s="3"/>
      <c r="W31" s="3"/>
    </row>
    <row r="32" spans="1:23" ht="27" customHeight="1" x14ac:dyDescent="0.2">
      <c r="A32" s="126">
        <v>22</v>
      </c>
      <c r="B32" s="13" t="s">
        <v>416</v>
      </c>
      <c r="C32" s="13" t="s">
        <v>25</v>
      </c>
      <c r="D32" s="27">
        <v>72.540000000000006</v>
      </c>
      <c r="E32" s="27">
        <v>250</v>
      </c>
      <c r="F32" s="31">
        <v>30</v>
      </c>
      <c r="G32" s="27">
        <f>35</f>
        <v>35</v>
      </c>
      <c r="H32" s="27">
        <v>532</v>
      </c>
      <c r="I32" s="27">
        <v>0</v>
      </c>
      <c r="J32" s="16">
        <f t="shared" si="2"/>
        <v>2993.2</v>
      </c>
      <c r="K32" s="16">
        <f t="shared" si="4"/>
        <v>132.5</v>
      </c>
      <c r="L32" s="16">
        <v>0</v>
      </c>
      <c r="M32" s="16">
        <f t="shared" si="1"/>
        <v>132.5</v>
      </c>
      <c r="N32" s="16">
        <f t="shared" si="3"/>
        <v>2860.7</v>
      </c>
      <c r="O32" s="46">
        <v>0</v>
      </c>
      <c r="P32" s="3"/>
      <c r="Q32" s="3"/>
      <c r="R32" s="3"/>
      <c r="S32" s="3"/>
      <c r="T32" s="3"/>
      <c r="U32" s="3"/>
      <c r="V32" s="3"/>
      <c r="W32" s="3"/>
    </row>
    <row r="33" spans="1:23" ht="27" customHeight="1" x14ac:dyDescent="0.2">
      <c r="A33" s="126">
        <v>23</v>
      </c>
      <c r="B33" s="13" t="s">
        <v>400</v>
      </c>
      <c r="C33" s="13" t="s">
        <v>145</v>
      </c>
      <c r="D33" s="27">
        <v>71.400000000000006</v>
      </c>
      <c r="E33" s="27">
        <v>250</v>
      </c>
      <c r="F33" s="31">
        <v>30</v>
      </c>
      <c r="G33" s="27">
        <v>0</v>
      </c>
      <c r="H33" s="27">
        <v>601</v>
      </c>
      <c r="I33" s="27">
        <v>0</v>
      </c>
      <c r="J33" s="16">
        <f t="shared" si="2"/>
        <v>2993</v>
      </c>
      <c r="K33" s="16">
        <f t="shared" si="4"/>
        <v>132.49</v>
      </c>
      <c r="L33" s="16">
        <v>0</v>
      </c>
      <c r="M33" s="16">
        <f t="shared" si="1"/>
        <v>132.49</v>
      </c>
      <c r="N33" s="16">
        <f t="shared" si="3"/>
        <v>2860.51</v>
      </c>
      <c r="O33" s="46">
        <v>0</v>
      </c>
      <c r="P33" s="3"/>
      <c r="Q33" s="3"/>
      <c r="R33" s="3"/>
      <c r="S33" s="3"/>
      <c r="T33" s="3"/>
      <c r="U33" s="3"/>
      <c r="V33" s="3"/>
      <c r="W33" s="3"/>
    </row>
    <row r="34" spans="1:23" ht="27" customHeight="1" x14ac:dyDescent="0.2">
      <c r="A34" s="126">
        <v>24</v>
      </c>
      <c r="B34" s="26" t="s">
        <v>853</v>
      </c>
      <c r="C34" s="30" t="s">
        <v>24</v>
      </c>
      <c r="D34" s="27">
        <v>71.400000000000006</v>
      </c>
      <c r="E34" s="27">
        <v>250</v>
      </c>
      <c r="F34" s="31">
        <v>30</v>
      </c>
      <c r="G34" s="27">
        <v>0</v>
      </c>
      <c r="H34" s="27">
        <v>0</v>
      </c>
      <c r="I34" s="27">
        <v>0</v>
      </c>
      <c r="J34" s="16">
        <f t="shared" si="2"/>
        <v>2392</v>
      </c>
      <c r="K34" s="16">
        <f t="shared" si="4"/>
        <v>103.46</v>
      </c>
      <c r="L34" s="16">
        <v>0</v>
      </c>
      <c r="M34" s="16">
        <f t="shared" si="1"/>
        <v>103.46</v>
      </c>
      <c r="N34" s="16">
        <f t="shared" si="3"/>
        <v>2288.54</v>
      </c>
      <c r="O34" s="46">
        <v>0</v>
      </c>
      <c r="P34" s="3"/>
      <c r="Q34" s="3"/>
      <c r="R34" s="3"/>
      <c r="S34" s="3"/>
      <c r="T34" s="3"/>
      <c r="U34" s="3"/>
      <c r="V34" s="3"/>
      <c r="W34" s="3"/>
    </row>
    <row r="35" spans="1:23" ht="27" customHeight="1" x14ac:dyDescent="0.2">
      <c r="A35" s="126">
        <v>25</v>
      </c>
      <c r="B35" s="13" t="s">
        <v>417</v>
      </c>
      <c r="C35" s="13" t="s">
        <v>138</v>
      </c>
      <c r="D35" s="27">
        <v>74.63</v>
      </c>
      <c r="E35" s="27">
        <v>250</v>
      </c>
      <c r="F35" s="31">
        <v>30</v>
      </c>
      <c r="G35" s="27">
        <v>0</v>
      </c>
      <c r="H35" s="27">
        <v>504</v>
      </c>
      <c r="I35" s="27">
        <v>0</v>
      </c>
      <c r="J35" s="16">
        <f t="shared" si="2"/>
        <v>2992.9</v>
      </c>
      <c r="K35" s="16">
        <f t="shared" si="4"/>
        <v>132.47999999999999</v>
      </c>
      <c r="L35" s="16">
        <v>0</v>
      </c>
      <c r="M35" s="16">
        <f t="shared" si="1"/>
        <v>132.47999999999999</v>
      </c>
      <c r="N35" s="16">
        <f t="shared" si="3"/>
        <v>2860.42</v>
      </c>
      <c r="O35" s="46">
        <v>0</v>
      </c>
      <c r="P35" s="3"/>
      <c r="Q35" s="3"/>
      <c r="R35" s="3"/>
      <c r="S35" s="3"/>
      <c r="T35" s="3"/>
      <c r="U35" s="3"/>
      <c r="V35" s="3"/>
      <c r="W35" s="3"/>
    </row>
    <row r="36" spans="1:23" ht="27" customHeight="1" x14ac:dyDescent="0.2">
      <c r="A36" s="126">
        <v>26</v>
      </c>
      <c r="B36" s="13" t="s">
        <v>113</v>
      </c>
      <c r="C36" s="13" t="s">
        <v>143</v>
      </c>
      <c r="D36" s="27">
        <v>72.540000000000006</v>
      </c>
      <c r="E36" s="27">
        <v>250</v>
      </c>
      <c r="F36" s="31">
        <v>30</v>
      </c>
      <c r="G36" s="27">
        <f>35</f>
        <v>35</v>
      </c>
      <c r="H36" s="27">
        <v>532</v>
      </c>
      <c r="I36" s="27">
        <v>0</v>
      </c>
      <c r="J36" s="16">
        <f t="shared" si="2"/>
        <v>2993.2</v>
      </c>
      <c r="K36" s="16">
        <f t="shared" si="4"/>
        <v>132.5</v>
      </c>
      <c r="L36" s="16">
        <v>306.20999999999998</v>
      </c>
      <c r="M36" s="16">
        <f t="shared" si="1"/>
        <v>438.71</v>
      </c>
      <c r="N36" s="16">
        <f t="shared" si="3"/>
        <v>2554.4899999999998</v>
      </c>
      <c r="O36" s="46">
        <v>0</v>
      </c>
      <c r="P36" s="3"/>
      <c r="Q36" s="3"/>
      <c r="R36" s="3"/>
      <c r="S36" s="3"/>
      <c r="T36" s="3"/>
      <c r="U36" s="3"/>
      <c r="V36" s="3"/>
      <c r="W36" s="3"/>
    </row>
    <row r="37" spans="1:23" ht="27" customHeight="1" x14ac:dyDescent="0.2">
      <c r="A37" s="126">
        <v>27</v>
      </c>
      <c r="B37" s="13" t="s">
        <v>401</v>
      </c>
      <c r="C37" s="13" t="s">
        <v>136</v>
      </c>
      <c r="D37" s="27">
        <v>75.64</v>
      </c>
      <c r="E37" s="27">
        <v>250</v>
      </c>
      <c r="F37" s="31">
        <v>30</v>
      </c>
      <c r="G37" s="27">
        <v>50</v>
      </c>
      <c r="H37" s="27">
        <f>500</f>
        <v>500</v>
      </c>
      <c r="I37" s="27">
        <v>0</v>
      </c>
      <c r="J37" s="16">
        <f t="shared" si="2"/>
        <v>3069.2</v>
      </c>
      <c r="K37" s="16">
        <f t="shared" si="4"/>
        <v>136.16999999999999</v>
      </c>
      <c r="L37" s="16">
        <v>318.43</v>
      </c>
      <c r="M37" s="16">
        <f t="shared" si="1"/>
        <v>454.6</v>
      </c>
      <c r="N37" s="16">
        <f t="shared" si="3"/>
        <v>2614.6</v>
      </c>
      <c r="O37" s="46">
        <v>0</v>
      </c>
      <c r="P37" s="3"/>
      <c r="Q37" s="3"/>
      <c r="R37" s="3"/>
      <c r="S37" s="3"/>
      <c r="T37" s="3"/>
      <c r="U37" s="3"/>
      <c r="V37" s="3"/>
      <c r="W37" s="3"/>
    </row>
    <row r="38" spans="1:23" ht="27" customHeight="1" x14ac:dyDescent="0.2">
      <c r="A38" s="126">
        <v>28</v>
      </c>
      <c r="B38" s="13" t="s">
        <v>56</v>
      </c>
      <c r="C38" s="13" t="s">
        <v>138</v>
      </c>
      <c r="D38" s="27">
        <v>74.63</v>
      </c>
      <c r="E38" s="27">
        <v>250</v>
      </c>
      <c r="F38" s="31">
        <v>30</v>
      </c>
      <c r="G38" s="27">
        <v>50</v>
      </c>
      <c r="H38" s="27">
        <f>500</f>
        <v>500</v>
      </c>
      <c r="I38" s="27">
        <v>0</v>
      </c>
      <c r="J38" s="16">
        <f t="shared" si="2"/>
        <v>3038.9</v>
      </c>
      <c r="K38" s="16">
        <f t="shared" si="4"/>
        <v>134.69999999999999</v>
      </c>
      <c r="L38" s="16">
        <v>0</v>
      </c>
      <c r="M38" s="16">
        <f t="shared" si="1"/>
        <v>134.69999999999999</v>
      </c>
      <c r="N38" s="16">
        <f t="shared" si="3"/>
        <v>2904.2</v>
      </c>
      <c r="O38" s="46">
        <v>0</v>
      </c>
      <c r="P38" s="3"/>
      <c r="Q38" s="3"/>
      <c r="R38" s="3"/>
      <c r="S38" s="3"/>
      <c r="T38" s="3"/>
      <c r="U38" s="3"/>
      <c r="V38" s="3"/>
      <c r="W38" s="3"/>
    </row>
    <row r="39" spans="1:23" ht="27" customHeight="1" x14ac:dyDescent="0.2">
      <c r="A39" s="126">
        <v>29</v>
      </c>
      <c r="B39" s="13" t="s">
        <v>116</v>
      </c>
      <c r="C39" s="12" t="s">
        <v>185</v>
      </c>
      <c r="D39" s="27">
        <v>76.59</v>
      </c>
      <c r="E39" s="27">
        <v>250</v>
      </c>
      <c r="F39" s="31">
        <v>30</v>
      </c>
      <c r="G39" s="27">
        <v>0</v>
      </c>
      <c r="H39" s="27">
        <f>500</f>
        <v>500</v>
      </c>
      <c r="I39" s="27">
        <v>0</v>
      </c>
      <c r="J39" s="16">
        <f t="shared" si="2"/>
        <v>3047.7</v>
      </c>
      <c r="K39" s="16">
        <f t="shared" si="4"/>
        <v>135.13</v>
      </c>
      <c r="L39" s="16">
        <v>0</v>
      </c>
      <c r="M39" s="16">
        <f t="shared" si="1"/>
        <v>135.13</v>
      </c>
      <c r="N39" s="16">
        <f t="shared" si="3"/>
        <v>2912.57</v>
      </c>
      <c r="O39" s="46">
        <v>0</v>
      </c>
      <c r="P39" s="3"/>
      <c r="Q39" s="3"/>
      <c r="R39" s="3"/>
      <c r="S39" s="3"/>
      <c r="T39" s="3"/>
      <c r="U39" s="3"/>
      <c r="V39" s="3"/>
      <c r="W39" s="3"/>
    </row>
    <row r="40" spans="1:23" ht="27" customHeight="1" x14ac:dyDescent="0.2">
      <c r="A40" s="126">
        <v>30</v>
      </c>
      <c r="B40" s="147" t="s">
        <v>1050</v>
      </c>
      <c r="C40" s="12" t="s">
        <v>24</v>
      </c>
      <c r="D40" s="27">
        <v>71.400000000000006</v>
      </c>
      <c r="E40" s="27">
        <v>250</v>
      </c>
      <c r="F40" s="31">
        <v>30</v>
      </c>
      <c r="G40" s="27">
        <v>0</v>
      </c>
      <c r="H40" s="27">
        <v>0</v>
      </c>
      <c r="I40" s="27">
        <v>0</v>
      </c>
      <c r="J40" s="16">
        <f t="shared" si="2"/>
        <v>2392</v>
      </c>
      <c r="K40" s="16">
        <f t="shared" si="4"/>
        <v>103.46</v>
      </c>
      <c r="L40" s="16">
        <v>0</v>
      </c>
      <c r="M40" s="16">
        <f t="shared" si="1"/>
        <v>103.46</v>
      </c>
      <c r="N40" s="16">
        <f t="shared" si="3"/>
        <v>2288.54</v>
      </c>
      <c r="O40" s="46">
        <v>0</v>
      </c>
      <c r="P40" s="3"/>
      <c r="Q40" s="3"/>
      <c r="R40" s="3"/>
      <c r="S40" s="3"/>
      <c r="T40" s="3"/>
      <c r="U40" s="3"/>
      <c r="V40" s="3"/>
      <c r="W40" s="3"/>
    </row>
    <row r="41" spans="1:23" ht="27" customHeight="1" x14ac:dyDescent="0.2">
      <c r="A41" s="126">
        <v>31</v>
      </c>
      <c r="B41" s="12" t="s">
        <v>189</v>
      </c>
      <c r="C41" s="12" t="s">
        <v>25</v>
      </c>
      <c r="D41" s="27">
        <v>72.540000000000006</v>
      </c>
      <c r="E41" s="27">
        <v>250</v>
      </c>
      <c r="F41" s="31">
        <v>30</v>
      </c>
      <c r="G41" s="27">
        <v>0</v>
      </c>
      <c r="H41" s="27">
        <v>567</v>
      </c>
      <c r="I41" s="27">
        <v>0</v>
      </c>
      <c r="J41" s="16">
        <f t="shared" si="2"/>
        <v>2993.2</v>
      </c>
      <c r="K41" s="16">
        <f t="shared" si="4"/>
        <v>132.5</v>
      </c>
      <c r="L41" s="16">
        <v>0</v>
      </c>
      <c r="M41" s="16">
        <f t="shared" si="1"/>
        <v>132.5</v>
      </c>
      <c r="N41" s="16">
        <f t="shared" si="3"/>
        <v>2860.7</v>
      </c>
      <c r="O41" s="46">
        <v>0</v>
      </c>
      <c r="P41" s="3"/>
      <c r="Q41" s="3"/>
      <c r="R41" s="3"/>
      <c r="S41" s="3"/>
      <c r="T41" s="3"/>
      <c r="U41" s="3"/>
      <c r="V41" s="3"/>
      <c r="W41" s="3"/>
    </row>
    <row r="42" spans="1:23" ht="27" customHeight="1" x14ac:dyDescent="0.2">
      <c r="A42" s="126">
        <v>32</v>
      </c>
      <c r="B42" s="15" t="s">
        <v>402</v>
      </c>
      <c r="C42" s="13" t="s">
        <v>136</v>
      </c>
      <c r="D42" s="27">
        <v>75.64</v>
      </c>
      <c r="E42" s="27">
        <v>250</v>
      </c>
      <c r="F42" s="31">
        <v>30</v>
      </c>
      <c r="G42" s="27">
        <v>0</v>
      </c>
      <c r="H42" s="27">
        <f>500</f>
        <v>500</v>
      </c>
      <c r="I42" s="27">
        <v>0</v>
      </c>
      <c r="J42" s="16">
        <f t="shared" si="2"/>
        <v>3019.2</v>
      </c>
      <c r="K42" s="16">
        <f t="shared" si="4"/>
        <v>133.75</v>
      </c>
      <c r="L42" s="16">
        <v>0</v>
      </c>
      <c r="M42" s="16">
        <f t="shared" si="1"/>
        <v>133.75</v>
      </c>
      <c r="N42" s="16">
        <f t="shared" si="3"/>
        <v>2885.45</v>
      </c>
      <c r="O42" s="46">
        <v>0</v>
      </c>
      <c r="P42" s="3"/>
      <c r="Q42" s="3"/>
      <c r="R42" s="3"/>
      <c r="S42" s="3"/>
      <c r="T42" s="3"/>
      <c r="U42" s="3"/>
      <c r="V42" s="3"/>
      <c r="W42" s="3"/>
    </row>
    <row r="43" spans="1:23" ht="27" customHeight="1" x14ac:dyDescent="0.2">
      <c r="A43" s="126">
        <v>33</v>
      </c>
      <c r="B43" s="13" t="s">
        <v>115</v>
      </c>
      <c r="C43" s="13" t="s">
        <v>24</v>
      </c>
      <c r="D43" s="27">
        <v>71.400000000000006</v>
      </c>
      <c r="E43" s="27">
        <v>250</v>
      </c>
      <c r="F43" s="31">
        <v>30</v>
      </c>
      <c r="G43" s="27">
        <v>35</v>
      </c>
      <c r="H43" s="27">
        <v>566</v>
      </c>
      <c r="I43" s="27">
        <v>0</v>
      </c>
      <c r="J43" s="16">
        <f t="shared" si="2"/>
        <v>2993</v>
      </c>
      <c r="K43" s="16">
        <f t="shared" si="4"/>
        <v>132.49</v>
      </c>
      <c r="L43" s="16">
        <v>0</v>
      </c>
      <c r="M43" s="16">
        <f t="shared" si="1"/>
        <v>132.49</v>
      </c>
      <c r="N43" s="16">
        <f t="shared" si="3"/>
        <v>2860.51</v>
      </c>
      <c r="O43" s="46">
        <v>0</v>
      </c>
      <c r="P43" s="3"/>
      <c r="Q43" s="3"/>
      <c r="R43" s="3"/>
      <c r="S43" s="3"/>
      <c r="T43" s="3"/>
      <c r="U43" s="3"/>
      <c r="V43" s="3"/>
      <c r="W43" s="3"/>
    </row>
    <row r="44" spans="1:23" ht="27" customHeight="1" x14ac:dyDescent="0.2">
      <c r="A44" s="126">
        <v>34</v>
      </c>
      <c r="B44" s="13" t="s">
        <v>124</v>
      </c>
      <c r="C44" s="13" t="s">
        <v>140</v>
      </c>
      <c r="D44" s="27">
        <v>73.59</v>
      </c>
      <c r="E44" s="27">
        <v>250</v>
      </c>
      <c r="F44" s="31">
        <v>30</v>
      </c>
      <c r="G44" s="27">
        <v>50</v>
      </c>
      <c r="H44" s="27">
        <f>500</f>
        <v>500</v>
      </c>
      <c r="I44" s="27">
        <v>0</v>
      </c>
      <c r="J44" s="16">
        <f t="shared" si="2"/>
        <v>3007.7</v>
      </c>
      <c r="K44" s="16">
        <f t="shared" si="4"/>
        <v>133.19999999999999</v>
      </c>
      <c r="L44" s="16">
        <v>0</v>
      </c>
      <c r="M44" s="16">
        <f t="shared" si="1"/>
        <v>133.19999999999999</v>
      </c>
      <c r="N44" s="16">
        <f t="shared" ref="N44:N76" si="5">J44-M44</f>
        <v>2874.5</v>
      </c>
      <c r="O44" s="46">
        <v>0</v>
      </c>
      <c r="P44" s="3"/>
      <c r="Q44" s="3"/>
      <c r="R44" s="3"/>
      <c r="S44" s="3"/>
      <c r="T44" s="3"/>
      <c r="U44" s="3"/>
      <c r="V44" s="3"/>
      <c r="W44" s="3"/>
    </row>
    <row r="45" spans="1:23" ht="27" customHeight="1" x14ac:dyDescent="0.2">
      <c r="A45" s="126">
        <v>35</v>
      </c>
      <c r="B45" s="12" t="s">
        <v>369</v>
      </c>
      <c r="C45" s="13" t="s">
        <v>143</v>
      </c>
      <c r="D45" s="27">
        <v>72.540000000000006</v>
      </c>
      <c r="E45" s="27">
        <v>250</v>
      </c>
      <c r="F45" s="31">
        <v>30</v>
      </c>
      <c r="G45" s="27">
        <v>0</v>
      </c>
      <c r="H45" s="27">
        <v>567</v>
      </c>
      <c r="I45" s="27">
        <v>0</v>
      </c>
      <c r="J45" s="16">
        <f t="shared" si="2"/>
        <v>2993.2</v>
      </c>
      <c r="K45" s="16">
        <f t="shared" si="4"/>
        <v>132.5</v>
      </c>
      <c r="L45" s="16">
        <f>(J45-E45)*11%</f>
        <v>301.75</v>
      </c>
      <c r="M45" s="16">
        <f t="shared" si="1"/>
        <v>434.25</v>
      </c>
      <c r="N45" s="16">
        <f t="shared" si="5"/>
        <v>2558.9499999999998</v>
      </c>
      <c r="O45" s="46">
        <v>0</v>
      </c>
      <c r="P45" s="3"/>
      <c r="Q45" s="3"/>
      <c r="R45" s="3"/>
      <c r="S45" s="3"/>
      <c r="T45" s="3"/>
      <c r="U45" s="3"/>
      <c r="V45" s="3"/>
      <c r="W45" s="3"/>
    </row>
    <row r="46" spans="1:23" ht="27" customHeight="1" x14ac:dyDescent="0.2">
      <c r="A46" s="126">
        <v>36</v>
      </c>
      <c r="B46" s="15" t="s">
        <v>408</v>
      </c>
      <c r="C46" s="13" t="s">
        <v>138</v>
      </c>
      <c r="D46" s="27">
        <v>74.63</v>
      </c>
      <c r="E46" s="27">
        <v>250</v>
      </c>
      <c r="F46" s="31">
        <v>30</v>
      </c>
      <c r="G46" s="27">
        <v>50</v>
      </c>
      <c r="H46" s="27">
        <f>500</f>
        <v>500</v>
      </c>
      <c r="I46" s="27">
        <v>0</v>
      </c>
      <c r="J46" s="16">
        <f t="shared" si="2"/>
        <v>3038.9</v>
      </c>
      <c r="K46" s="16">
        <f t="shared" si="4"/>
        <v>134.69999999999999</v>
      </c>
      <c r="L46" s="16">
        <v>0</v>
      </c>
      <c r="M46" s="16">
        <f t="shared" ref="M46:M78" si="6">K46+L46</f>
        <v>134.69999999999999</v>
      </c>
      <c r="N46" s="16">
        <f t="shared" si="5"/>
        <v>2904.2</v>
      </c>
      <c r="O46" s="46">
        <v>0</v>
      </c>
      <c r="P46" s="3"/>
      <c r="Q46" s="3"/>
      <c r="R46" s="3"/>
      <c r="S46" s="3"/>
      <c r="T46" s="3"/>
      <c r="U46" s="3"/>
      <c r="V46" s="3"/>
      <c r="W46" s="3"/>
    </row>
    <row r="47" spans="1:23" ht="27" customHeight="1" x14ac:dyDescent="0.2">
      <c r="A47" s="126">
        <v>37</v>
      </c>
      <c r="B47" s="13" t="s">
        <v>395</v>
      </c>
      <c r="C47" s="13" t="s">
        <v>139</v>
      </c>
      <c r="D47" s="27">
        <v>72.540000000000006</v>
      </c>
      <c r="E47" s="27">
        <v>250</v>
      </c>
      <c r="F47" s="31">
        <v>30</v>
      </c>
      <c r="G47" s="27">
        <v>50</v>
      </c>
      <c r="H47" s="27">
        <v>517</v>
      </c>
      <c r="I47" s="27">
        <v>0</v>
      </c>
      <c r="J47" s="16">
        <f t="shared" si="2"/>
        <v>2993.2</v>
      </c>
      <c r="K47" s="16">
        <f t="shared" si="4"/>
        <v>132.5</v>
      </c>
      <c r="L47" s="16">
        <v>306.20999999999998</v>
      </c>
      <c r="M47" s="16">
        <f t="shared" si="6"/>
        <v>438.71</v>
      </c>
      <c r="N47" s="16">
        <f t="shared" si="5"/>
        <v>2554.4899999999998</v>
      </c>
      <c r="O47" s="46">
        <v>0</v>
      </c>
      <c r="P47" s="3"/>
      <c r="Q47" s="3"/>
      <c r="R47" s="3"/>
      <c r="S47" s="3"/>
      <c r="T47" s="3"/>
      <c r="U47" s="3"/>
      <c r="V47" s="3"/>
      <c r="W47" s="3"/>
    </row>
    <row r="48" spans="1:23" ht="27" customHeight="1" x14ac:dyDescent="0.2">
      <c r="A48" s="126">
        <v>38</v>
      </c>
      <c r="B48" s="13" t="s">
        <v>418</v>
      </c>
      <c r="C48" s="13" t="s">
        <v>136</v>
      </c>
      <c r="D48" s="27">
        <v>75.64</v>
      </c>
      <c r="E48" s="27">
        <v>250</v>
      </c>
      <c r="F48" s="31">
        <v>30</v>
      </c>
      <c r="G48" s="27">
        <v>0</v>
      </c>
      <c r="H48" s="27">
        <f>500</f>
        <v>500</v>
      </c>
      <c r="I48" s="27">
        <v>0</v>
      </c>
      <c r="J48" s="16">
        <f t="shared" si="2"/>
        <v>3019.2</v>
      </c>
      <c r="K48" s="16">
        <f t="shared" si="4"/>
        <v>133.75</v>
      </c>
      <c r="L48" s="16">
        <v>0</v>
      </c>
      <c r="M48" s="16">
        <f t="shared" si="6"/>
        <v>133.75</v>
      </c>
      <c r="N48" s="16">
        <f t="shared" si="5"/>
        <v>2885.45</v>
      </c>
      <c r="O48" s="46">
        <v>0</v>
      </c>
      <c r="P48" s="3"/>
      <c r="Q48" s="3"/>
      <c r="R48" s="3"/>
      <c r="S48" s="3"/>
      <c r="T48" s="3"/>
      <c r="U48" s="3"/>
      <c r="V48" s="3"/>
      <c r="W48" s="3"/>
    </row>
    <row r="49" spans="1:23" ht="27" customHeight="1" x14ac:dyDescent="0.2">
      <c r="A49" s="126">
        <v>39</v>
      </c>
      <c r="B49" s="13" t="s">
        <v>419</v>
      </c>
      <c r="C49" s="13" t="s">
        <v>763</v>
      </c>
      <c r="D49" s="27">
        <v>75.64</v>
      </c>
      <c r="E49" s="27">
        <v>250</v>
      </c>
      <c r="F49" s="31">
        <v>30</v>
      </c>
      <c r="G49" s="27">
        <f>35</f>
        <v>35</v>
      </c>
      <c r="H49" s="27">
        <f>500</f>
        <v>500</v>
      </c>
      <c r="I49" s="27">
        <v>0</v>
      </c>
      <c r="J49" s="16">
        <f t="shared" si="2"/>
        <v>3054.2</v>
      </c>
      <c r="K49" s="16">
        <f t="shared" si="4"/>
        <v>135.44</v>
      </c>
      <c r="L49" s="16">
        <v>316.77999999999997</v>
      </c>
      <c r="M49" s="16">
        <f t="shared" si="6"/>
        <v>452.22</v>
      </c>
      <c r="N49" s="16">
        <f t="shared" si="5"/>
        <v>2601.98</v>
      </c>
      <c r="O49" s="46">
        <v>0</v>
      </c>
      <c r="P49" s="3"/>
      <c r="Q49" s="3"/>
      <c r="R49" s="3"/>
      <c r="S49" s="3"/>
      <c r="T49" s="3"/>
      <c r="U49" s="3"/>
      <c r="V49" s="3"/>
      <c r="W49" s="3"/>
    </row>
    <row r="50" spans="1:23" ht="27" customHeight="1" x14ac:dyDescent="0.2">
      <c r="A50" s="126">
        <v>40</v>
      </c>
      <c r="B50" s="12" t="s">
        <v>368</v>
      </c>
      <c r="C50" s="12" t="s">
        <v>25</v>
      </c>
      <c r="D50" s="27">
        <v>72.540000000000006</v>
      </c>
      <c r="E50" s="27">
        <v>250</v>
      </c>
      <c r="F50" s="31">
        <v>30</v>
      </c>
      <c r="G50" s="27">
        <v>0</v>
      </c>
      <c r="H50" s="27">
        <v>567</v>
      </c>
      <c r="I50" s="27">
        <v>0</v>
      </c>
      <c r="J50" s="16">
        <f t="shared" si="2"/>
        <v>2993.2</v>
      </c>
      <c r="K50" s="16">
        <f t="shared" si="4"/>
        <v>132.5</v>
      </c>
      <c r="L50" s="16">
        <v>0</v>
      </c>
      <c r="M50" s="16">
        <f t="shared" si="6"/>
        <v>132.5</v>
      </c>
      <c r="N50" s="16">
        <f t="shared" si="5"/>
        <v>2860.7</v>
      </c>
      <c r="O50" s="46">
        <v>0</v>
      </c>
      <c r="P50" s="3"/>
      <c r="Q50" s="3"/>
      <c r="R50" s="3"/>
      <c r="S50" s="3"/>
      <c r="T50" s="3"/>
      <c r="U50" s="3"/>
      <c r="V50" s="3"/>
      <c r="W50" s="3"/>
    </row>
    <row r="51" spans="1:23" ht="27" customHeight="1" x14ac:dyDescent="0.2">
      <c r="A51" s="126">
        <v>41</v>
      </c>
      <c r="B51" s="15" t="s">
        <v>420</v>
      </c>
      <c r="C51" s="13" t="s">
        <v>136</v>
      </c>
      <c r="D51" s="27">
        <v>75.64</v>
      </c>
      <c r="E51" s="27">
        <v>250</v>
      </c>
      <c r="F51" s="31">
        <v>30</v>
      </c>
      <c r="G51" s="27">
        <v>0</v>
      </c>
      <c r="H51" s="27">
        <f>500</f>
        <v>500</v>
      </c>
      <c r="I51" s="27">
        <v>0</v>
      </c>
      <c r="J51" s="16">
        <f t="shared" si="2"/>
        <v>3019.2</v>
      </c>
      <c r="K51" s="16">
        <f t="shared" si="4"/>
        <v>133.75</v>
      </c>
      <c r="L51" s="16">
        <v>0</v>
      </c>
      <c r="M51" s="16">
        <f t="shared" si="6"/>
        <v>133.75</v>
      </c>
      <c r="N51" s="16">
        <f t="shared" si="5"/>
        <v>2885.45</v>
      </c>
      <c r="O51" s="46">
        <v>0</v>
      </c>
      <c r="P51" s="3"/>
      <c r="Q51" s="3"/>
      <c r="R51" s="3"/>
      <c r="S51" s="3"/>
      <c r="T51" s="3"/>
      <c r="U51" s="3"/>
      <c r="V51" s="3"/>
      <c r="W51" s="3"/>
    </row>
    <row r="52" spans="1:23" ht="27" customHeight="1" x14ac:dyDescent="0.2">
      <c r="A52" s="126">
        <v>42</v>
      </c>
      <c r="B52" s="13" t="s">
        <v>421</v>
      </c>
      <c r="C52" s="13" t="s">
        <v>25</v>
      </c>
      <c r="D52" s="27">
        <v>72.540000000000006</v>
      </c>
      <c r="E52" s="27">
        <v>250</v>
      </c>
      <c r="F52" s="31">
        <v>30</v>
      </c>
      <c r="G52" s="27">
        <f>35</f>
        <v>35</v>
      </c>
      <c r="H52" s="27">
        <v>532</v>
      </c>
      <c r="I52" s="27">
        <v>0</v>
      </c>
      <c r="J52" s="16">
        <f t="shared" si="2"/>
        <v>2993.2</v>
      </c>
      <c r="K52" s="16">
        <f t="shared" si="4"/>
        <v>132.5</v>
      </c>
      <c r="L52" s="16">
        <v>0</v>
      </c>
      <c r="M52" s="16">
        <f t="shared" si="6"/>
        <v>132.5</v>
      </c>
      <c r="N52" s="16">
        <f t="shared" si="5"/>
        <v>2860.7</v>
      </c>
      <c r="O52" s="46">
        <v>0</v>
      </c>
      <c r="P52" s="3"/>
      <c r="Q52" s="3"/>
      <c r="R52" s="3"/>
      <c r="S52" s="3"/>
      <c r="T52" s="3"/>
      <c r="U52" s="3"/>
      <c r="V52" s="3"/>
      <c r="W52" s="3"/>
    </row>
    <row r="53" spans="1:23" ht="27" customHeight="1" x14ac:dyDescent="0.2">
      <c r="A53" s="126">
        <v>43</v>
      </c>
      <c r="B53" s="13" t="s">
        <v>1051</v>
      </c>
      <c r="C53" s="13" t="s">
        <v>183</v>
      </c>
      <c r="D53" s="27">
        <v>78.25</v>
      </c>
      <c r="E53" s="27">
        <v>250</v>
      </c>
      <c r="F53" s="31">
        <v>30</v>
      </c>
      <c r="G53" s="27">
        <v>0</v>
      </c>
      <c r="H53" s="27">
        <v>0</v>
      </c>
      <c r="I53" s="27">
        <v>0</v>
      </c>
      <c r="J53" s="16">
        <f t="shared" si="2"/>
        <v>2597.5</v>
      </c>
      <c r="K53" s="16">
        <f t="shared" ref="K53" si="7">(D53*F53+G53+H53)*4.83%</f>
        <v>113.38</v>
      </c>
      <c r="L53" s="16">
        <v>0</v>
      </c>
      <c r="M53" s="16">
        <f t="shared" ref="M53" si="8">K53+L53</f>
        <v>113.38</v>
      </c>
      <c r="N53" s="16">
        <f t="shared" ref="N53" si="9">J53-M53</f>
        <v>2484.12</v>
      </c>
      <c r="O53" s="46">
        <f>1885</f>
        <v>1885</v>
      </c>
      <c r="P53" s="3"/>
      <c r="Q53" s="3"/>
      <c r="R53" s="3"/>
      <c r="S53" s="3"/>
      <c r="T53" s="3"/>
      <c r="U53" s="3"/>
      <c r="V53" s="3"/>
      <c r="W53" s="3"/>
    </row>
    <row r="54" spans="1:23" ht="27" customHeight="1" x14ac:dyDescent="0.2">
      <c r="A54" s="126">
        <v>44</v>
      </c>
      <c r="B54" s="12" t="s">
        <v>184</v>
      </c>
      <c r="C54" s="13" t="s">
        <v>138</v>
      </c>
      <c r="D54" s="27">
        <v>74.63</v>
      </c>
      <c r="E54" s="27">
        <v>250</v>
      </c>
      <c r="F54" s="31">
        <v>30</v>
      </c>
      <c r="G54" s="27">
        <v>0</v>
      </c>
      <c r="H54" s="27">
        <v>504</v>
      </c>
      <c r="I54" s="27">
        <v>0</v>
      </c>
      <c r="J54" s="16">
        <f t="shared" si="2"/>
        <v>2992.9</v>
      </c>
      <c r="K54" s="16">
        <f t="shared" si="4"/>
        <v>132.47999999999999</v>
      </c>
      <c r="L54" s="16">
        <v>0</v>
      </c>
      <c r="M54" s="16">
        <f t="shared" si="6"/>
        <v>132.47999999999999</v>
      </c>
      <c r="N54" s="16">
        <f t="shared" si="5"/>
        <v>2860.42</v>
      </c>
      <c r="O54" s="46">
        <v>0</v>
      </c>
      <c r="P54" s="3"/>
      <c r="Q54" s="3"/>
      <c r="R54" s="3"/>
      <c r="S54" s="3"/>
      <c r="T54" s="3"/>
      <c r="U54" s="3"/>
      <c r="V54" s="3"/>
      <c r="W54" s="3"/>
    </row>
    <row r="55" spans="1:23" ht="27" customHeight="1" x14ac:dyDescent="0.2">
      <c r="A55" s="126">
        <v>45</v>
      </c>
      <c r="B55" s="13" t="s">
        <v>57</v>
      </c>
      <c r="C55" s="13" t="s">
        <v>58</v>
      </c>
      <c r="D55" s="27">
        <v>72.540000000000006</v>
      </c>
      <c r="E55" s="27">
        <v>250</v>
      </c>
      <c r="F55" s="31">
        <v>30</v>
      </c>
      <c r="G55" s="27">
        <v>0</v>
      </c>
      <c r="H55" s="27">
        <v>567</v>
      </c>
      <c r="I55" s="27">
        <v>0</v>
      </c>
      <c r="J55" s="16">
        <f t="shared" si="2"/>
        <v>2993.2</v>
      </c>
      <c r="K55" s="16">
        <f t="shared" si="4"/>
        <v>132.5</v>
      </c>
      <c r="L55" s="16">
        <v>0</v>
      </c>
      <c r="M55" s="16">
        <f t="shared" si="6"/>
        <v>132.5</v>
      </c>
      <c r="N55" s="16">
        <f t="shared" si="5"/>
        <v>2860.7</v>
      </c>
      <c r="O55" s="46">
        <v>0</v>
      </c>
      <c r="P55" s="3"/>
      <c r="Q55" s="3"/>
      <c r="R55" s="3"/>
      <c r="S55" s="3"/>
      <c r="T55" s="3"/>
      <c r="U55" s="3"/>
      <c r="V55" s="3"/>
      <c r="W55" s="3"/>
    </row>
    <row r="56" spans="1:23" ht="27" customHeight="1" x14ac:dyDescent="0.2">
      <c r="A56" s="126">
        <v>46</v>
      </c>
      <c r="B56" s="26" t="s">
        <v>854</v>
      </c>
      <c r="C56" s="30" t="s">
        <v>762</v>
      </c>
      <c r="D56" s="27">
        <v>78.25</v>
      </c>
      <c r="E56" s="27">
        <v>250</v>
      </c>
      <c r="F56" s="31">
        <v>30</v>
      </c>
      <c r="G56" s="27">
        <v>0</v>
      </c>
      <c r="H56" s="27">
        <v>0</v>
      </c>
      <c r="I56" s="27">
        <v>0</v>
      </c>
      <c r="J56" s="16">
        <f t="shared" si="2"/>
        <v>2597.5</v>
      </c>
      <c r="K56" s="16">
        <f t="shared" si="4"/>
        <v>113.38</v>
      </c>
      <c r="L56" s="16">
        <v>0</v>
      </c>
      <c r="M56" s="16">
        <f t="shared" si="6"/>
        <v>113.38</v>
      </c>
      <c r="N56" s="16">
        <f t="shared" si="5"/>
        <v>2484.12</v>
      </c>
      <c r="O56" s="46">
        <v>0</v>
      </c>
      <c r="P56" s="3"/>
      <c r="Q56" s="3"/>
      <c r="R56" s="3"/>
      <c r="S56" s="3"/>
      <c r="T56" s="3"/>
      <c r="U56" s="3"/>
      <c r="V56" s="3"/>
      <c r="W56" s="3"/>
    </row>
    <row r="57" spans="1:23" ht="27" customHeight="1" x14ac:dyDescent="0.2">
      <c r="A57" s="126">
        <v>47</v>
      </c>
      <c r="B57" s="15" t="s">
        <v>102</v>
      </c>
      <c r="C57" s="13" t="s">
        <v>138</v>
      </c>
      <c r="D57" s="27">
        <v>74.63</v>
      </c>
      <c r="E57" s="27">
        <v>250</v>
      </c>
      <c r="F57" s="31">
        <v>30</v>
      </c>
      <c r="G57" s="27">
        <v>0</v>
      </c>
      <c r="H57" s="27">
        <v>504</v>
      </c>
      <c r="I57" s="27">
        <v>0</v>
      </c>
      <c r="J57" s="16">
        <f t="shared" si="2"/>
        <v>2992.9</v>
      </c>
      <c r="K57" s="16">
        <f t="shared" si="4"/>
        <v>132.47999999999999</v>
      </c>
      <c r="L57" s="16">
        <v>0</v>
      </c>
      <c r="M57" s="16">
        <f t="shared" si="6"/>
        <v>132.47999999999999</v>
      </c>
      <c r="N57" s="16">
        <f t="shared" si="5"/>
        <v>2860.42</v>
      </c>
      <c r="O57" s="46">
        <v>0</v>
      </c>
      <c r="P57" s="3"/>
      <c r="Q57" s="3"/>
      <c r="R57" s="3"/>
      <c r="S57" s="3"/>
      <c r="T57" s="3"/>
      <c r="U57" s="3"/>
      <c r="V57" s="3"/>
      <c r="W57" s="3"/>
    </row>
    <row r="58" spans="1:23" ht="27" customHeight="1" x14ac:dyDescent="0.2">
      <c r="A58" s="126">
        <v>48</v>
      </c>
      <c r="B58" s="13" t="s">
        <v>422</v>
      </c>
      <c r="C58" s="13" t="s">
        <v>136</v>
      </c>
      <c r="D58" s="27">
        <v>75.64</v>
      </c>
      <c r="E58" s="27">
        <v>250</v>
      </c>
      <c r="F58" s="31">
        <v>30</v>
      </c>
      <c r="G58" s="27">
        <f>35</f>
        <v>35</v>
      </c>
      <c r="H58" s="27">
        <f>500</f>
        <v>500</v>
      </c>
      <c r="I58" s="27">
        <v>0</v>
      </c>
      <c r="J58" s="16">
        <f t="shared" si="2"/>
        <v>3054.2</v>
      </c>
      <c r="K58" s="16">
        <f t="shared" si="4"/>
        <v>135.44</v>
      </c>
      <c r="L58" s="16">
        <v>316.77999999999997</v>
      </c>
      <c r="M58" s="16">
        <f t="shared" si="6"/>
        <v>452.22</v>
      </c>
      <c r="N58" s="16">
        <f t="shared" si="5"/>
        <v>2601.98</v>
      </c>
      <c r="O58" s="46">
        <v>0</v>
      </c>
      <c r="P58" s="3"/>
      <c r="Q58" s="3"/>
      <c r="R58" s="3"/>
      <c r="S58" s="3"/>
      <c r="T58" s="3"/>
      <c r="U58" s="3"/>
      <c r="V58" s="3"/>
      <c r="W58" s="3"/>
    </row>
    <row r="59" spans="1:23" ht="27" customHeight="1" x14ac:dyDescent="0.2">
      <c r="A59" s="126">
        <v>49</v>
      </c>
      <c r="B59" s="12" t="s">
        <v>409</v>
      </c>
      <c r="C59" s="13" t="s">
        <v>136</v>
      </c>
      <c r="D59" s="27">
        <v>75.64</v>
      </c>
      <c r="E59" s="27">
        <v>250</v>
      </c>
      <c r="F59" s="31">
        <v>30</v>
      </c>
      <c r="G59" s="27">
        <v>0</v>
      </c>
      <c r="H59" s="27">
        <f>500</f>
        <v>500</v>
      </c>
      <c r="I59" s="27">
        <v>0</v>
      </c>
      <c r="J59" s="16">
        <f t="shared" si="2"/>
        <v>3019.2</v>
      </c>
      <c r="K59" s="16">
        <f t="shared" si="4"/>
        <v>133.75</v>
      </c>
      <c r="L59" s="16">
        <v>0</v>
      </c>
      <c r="M59" s="16">
        <f t="shared" si="6"/>
        <v>133.75</v>
      </c>
      <c r="N59" s="16">
        <f t="shared" si="5"/>
        <v>2885.45</v>
      </c>
      <c r="O59" s="46">
        <v>0</v>
      </c>
      <c r="P59" s="3"/>
      <c r="Q59" s="3"/>
      <c r="R59" s="3"/>
      <c r="S59" s="3"/>
      <c r="T59" s="3"/>
      <c r="U59" s="3"/>
      <c r="V59" s="3"/>
      <c r="W59" s="3"/>
    </row>
    <row r="60" spans="1:23" ht="27" customHeight="1" x14ac:dyDescent="0.2">
      <c r="A60" s="126">
        <v>50</v>
      </c>
      <c r="B60" s="13" t="s">
        <v>396</v>
      </c>
      <c r="C60" s="13" t="s">
        <v>144</v>
      </c>
      <c r="D60" s="27">
        <v>75.64</v>
      </c>
      <c r="E60" s="27">
        <v>250</v>
      </c>
      <c r="F60" s="31">
        <v>30</v>
      </c>
      <c r="G60" s="27">
        <v>0</v>
      </c>
      <c r="H60" s="27">
        <f>500</f>
        <v>500</v>
      </c>
      <c r="I60" s="27">
        <v>0</v>
      </c>
      <c r="J60" s="16">
        <f t="shared" si="2"/>
        <v>3019.2</v>
      </c>
      <c r="K60" s="16">
        <f t="shared" si="4"/>
        <v>133.75</v>
      </c>
      <c r="L60" s="16">
        <v>0</v>
      </c>
      <c r="M60" s="16">
        <f t="shared" si="6"/>
        <v>133.75</v>
      </c>
      <c r="N60" s="16">
        <f t="shared" si="5"/>
        <v>2885.45</v>
      </c>
      <c r="O60" s="46">
        <v>0</v>
      </c>
      <c r="P60" s="3"/>
      <c r="Q60" s="3"/>
      <c r="R60" s="3"/>
      <c r="S60" s="3"/>
      <c r="T60" s="3"/>
      <c r="U60" s="3"/>
      <c r="V60" s="3"/>
      <c r="W60" s="3"/>
    </row>
    <row r="61" spans="1:23" ht="27" customHeight="1" x14ac:dyDescent="0.2">
      <c r="A61" s="126">
        <v>51</v>
      </c>
      <c r="B61" s="25" t="s">
        <v>793</v>
      </c>
      <c r="C61" s="12" t="s">
        <v>24</v>
      </c>
      <c r="D61" s="27">
        <v>71.400000000000006</v>
      </c>
      <c r="E61" s="27">
        <v>250</v>
      </c>
      <c r="F61" s="31">
        <v>30</v>
      </c>
      <c r="G61" s="27">
        <v>0</v>
      </c>
      <c r="H61" s="27">
        <v>601</v>
      </c>
      <c r="I61" s="27">
        <v>0</v>
      </c>
      <c r="J61" s="16">
        <f t="shared" si="2"/>
        <v>2993</v>
      </c>
      <c r="K61" s="16">
        <f t="shared" si="4"/>
        <v>132.49</v>
      </c>
      <c r="L61" s="16">
        <v>0</v>
      </c>
      <c r="M61" s="16">
        <f t="shared" si="6"/>
        <v>132.49</v>
      </c>
      <c r="N61" s="16">
        <f t="shared" si="5"/>
        <v>2860.51</v>
      </c>
      <c r="O61" s="46">
        <v>0</v>
      </c>
      <c r="P61" s="3"/>
      <c r="Q61" s="3"/>
      <c r="R61" s="3"/>
      <c r="S61" s="3"/>
      <c r="T61" s="3"/>
      <c r="U61" s="3"/>
      <c r="V61" s="3"/>
      <c r="W61" s="3"/>
    </row>
    <row r="62" spans="1:23" ht="27" customHeight="1" x14ac:dyDescent="0.2">
      <c r="A62" s="126">
        <v>52</v>
      </c>
      <c r="B62" s="13" t="s">
        <v>410</v>
      </c>
      <c r="C62" s="12" t="s">
        <v>762</v>
      </c>
      <c r="D62" s="27">
        <v>78.25</v>
      </c>
      <c r="E62" s="27">
        <v>250</v>
      </c>
      <c r="F62" s="31">
        <v>30</v>
      </c>
      <c r="G62" s="27">
        <v>50</v>
      </c>
      <c r="H62" s="27">
        <f>500</f>
        <v>500</v>
      </c>
      <c r="I62" s="27">
        <v>0</v>
      </c>
      <c r="J62" s="16">
        <f t="shared" si="2"/>
        <v>3147.5</v>
      </c>
      <c r="K62" s="16">
        <f t="shared" si="4"/>
        <v>139.94999999999999</v>
      </c>
      <c r="L62" s="16">
        <v>0</v>
      </c>
      <c r="M62" s="16">
        <f t="shared" si="6"/>
        <v>139.94999999999999</v>
      </c>
      <c r="N62" s="16">
        <f t="shared" si="5"/>
        <v>3007.55</v>
      </c>
      <c r="O62" s="46">
        <v>0</v>
      </c>
      <c r="P62" s="3"/>
      <c r="Q62" s="3"/>
      <c r="R62" s="3"/>
      <c r="S62" s="3"/>
      <c r="T62" s="3"/>
      <c r="U62" s="3"/>
      <c r="V62" s="3"/>
      <c r="W62" s="3"/>
    </row>
    <row r="63" spans="1:23" ht="27" customHeight="1" x14ac:dyDescent="0.2">
      <c r="A63" s="126">
        <v>53</v>
      </c>
      <c r="B63" s="25" t="s">
        <v>792</v>
      </c>
      <c r="C63" s="12" t="s">
        <v>24</v>
      </c>
      <c r="D63" s="27">
        <v>71.400000000000006</v>
      </c>
      <c r="E63" s="27">
        <v>250</v>
      </c>
      <c r="F63" s="31">
        <v>30</v>
      </c>
      <c r="G63" s="27">
        <v>0</v>
      </c>
      <c r="H63" s="27">
        <v>601</v>
      </c>
      <c r="I63" s="27">
        <v>0</v>
      </c>
      <c r="J63" s="16">
        <f t="shared" si="2"/>
        <v>2993</v>
      </c>
      <c r="K63" s="16">
        <f t="shared" si="4"/>
        <v>132.49</v>
      </c>
      <c r="L63" s="16">
        <v>0</v>
      </c>
      <c r="M63" s="16">
        <f t="shared" si="6"/>
        <v>132.49</v>
      </c>
      <c r="N63" s="16">
        <f t="shared" si="5"/>
        <v>2860.51</v>
      </c>
      <c r="O63" s="46">
        <v>0</v>
      </c>
      <c r="P63" s="3"/>
      <c r="Q63" s="3"/>
      <c r="R63" s="3"/>
      <c r="S63" s="3"/>
      <c r="T63" s="3"/>
      <c r="U63" s="3"/>
      <c r="V63" s="3"/>
      <c r="W63" s="3"/>
    </row>
    <row r="64" spans="1:23" ht="27" customHeight="1" x14ac:dyDescent="0.2">
      <c r="A64" s="126">
        <v>54</v>
      </c>
      <c r="B64" s="13" t="s">
        <v>411</v>
      </c>
      <c r="C64" s="13" t="s">
        <v>25</v>
      </c>
      <c r="D64" s="27">
        <v>72.540000000000006</v>
      </c>
      <c r="E64" s="27">
        <v>250</v>
      </c>
      <c r="F64" s="31">
        <v>30</v>
      </c>
      <c r="G64" s="27">
        <v>0</v>
      </c>
      <c r="H64" s="27">
        <v>567</v>
      </c>
      <c r="I64" s="27">
        <v>0</v>
      </c>
      <c r="J64" s="16">
        <f t="shared" si="2"/>
        <v>2993.2</v>
      </c>
      <c r="K64" s="16">
        <f t="shared" si="4"/>
        <v>132.5</v>
      </c>
      <c r="L64" s="16">
        <v>0</v>
      </c>
      <c r="M64" s="16">
        <f t="shared" si="6"/>
        <v>132.5</v>
      </c>
      <c r="N64" s="16">
        <f t="shared" si="5"/>
        <v>2860.7</v>
      </c>
      <c r="O64" s="46">
        <v>0</v>
      </c>
      <c r="P64" s="3"/>
      <c r="Q64" s="3"/>
      <c r="R64" s="3"/>
      <c r="S64" s="3"/>
      <c r="T64" s="3"/>
      <c r="U64" s="3"/>
      <c r="V64" s="3"/>
      <c r="W64" s="3"/>
    </row>
    <row r="65" spans="1:23" ht="27" customHeight="1" x14ac:dyDescent="0.2">
      <c r="A65" s="126">
        <v>55</v>
      </c>
      <c r="B65" s="16" t="s">
        <v>789</v>
      </c>
      <c r="C65" s="12" t="s">
        <v>24</v>
      </c>
      <c r="D65" s="119">
        <v>71.400000000000006</v>
      </c>
      <c r="E65" s="27">
        <v>250</v>
      </c>
      <c r="F65" s="31">
        <v>30</v>
      </c>
      <c r="G65" s="27">
        <v>0</v>
      </c>
      <c r="H65" s="27">
        <v>601</v>
      </c>
      <c r="I65" s="27">
        <v>0</v>
      </c>
      <c r="J65" s="16">
        <f t="shared" si="2"/>
        <v>2993</v>
      </c>
      <c r="K65" s="16">
        <v>131.06</v>
      </c>
      <c r="L65" s="16"/>
      <c r="M65" s="16">
        <f t="shared" si="6"/>
        <v>131.06</v>
      </c>
      <c r="N65" s="16">
        <f t="shared" si="5"/>
        <v>2861.94</v>
      </c>
      <c r="O65" s="46">
        <v>0</v>
      </c>
      <c r="P65" s="3"/>
      <c r="Q65" s="3"/>
      <c r="R65" s="3"/>
      <c r="S65" s="3"/>
      <c r="T65" s="3"/>
      <c r="U65" s="3"/>
      <c r="V65" s="3"/>
      <c r="W65" s="3"/>
    </row>
    <row r="66" spans="1:23" ht="27" customHeight="1" x14ac:dyDescent="0.2">
      <c r="A66" s="126">
        <v>56</v>
      </c>
      <c r="B66" s="12" t="s">
        <v>192</v>
      </c>
      <c r="C66" s="12" t="s">
        <v>183</v>
      </c>
      <c r="D66" s="27">
        <v>78.25</v>
      </c>
      <c r="E66" s="27">
        <v>250</v>
      </c>
      <c r="F66" s="31">
        <v>30</v>
      </c>
      <c r="G66" s="27">
        <v>0</v>
      </c>
      <c r="H66" s="27">
        <f>500</f>
        <v>500</v>
      </c>
      <c r="I66" s="27">
        <v>0</v>
      </c>
      <c r="J66" s="16">
        <f t="shared" si="2"/>
        <v>3097.5</v>
      </c>
      <c r="K66" s="16">
        <f t="shared" ref="K66:K88" si="10">(D66*F66+G66+H66)*4.83%</f>
        <v>137.53</v>
      </c>
      <c r="L66" s="16">
        <f>(J66-E66)*11%</f>
        <v>313.23</v>
      </c>
      <c r="M66" s="16">
        <f t="shared" si="6"/>
        <v>450.76</v>
      </c>
      <c r="N66" s="16">
        <f t="shared" si="5"/>
        <v>2646.74</v>
      </c>
      <c r="O66" s="46">
        <v>0</v>
      </c>
      <c r="P66" s="3"/>
      <c r="Q66" s="3"/>
      <c r="R66" s="3"/>
      <c r="S66" s="3"/>
      <c r="T66" s="3"/>
      <c r="U66" s="3"/>
      <c r="V66" s="3"/>
      <c r="W66" s="3"/>
    </row>
    <row r="67" spans="1:23" ht="27" customHeight="1" x14ac:dyDescent="0.2">
      <c r="A67" s="126">
        <v>57</v>
      </c>
      <c r="B67" s="13" t="s">
        <v>106</v>
      </c>
      <c r="C67" s="13" t="s">
        <v>136</v>
      </c>
      <c r="D67" s="27">
        <v>75.64</v>
      </c>
      <c r="E67" s="27">
        <v>250</v>
      </c>
      <c r="F67" s="31">
        <v>30</v>
      </c>
      <c r="G67" s="27">
        <v>75</v>
      </c>
      <c r="H67" s="27">
        <f>500</f>
        <v>500</v>
      </c>
      <c r="I67" s="27">
        <v>0</v>
      </c>
      <c r="J67" s="16">
        <f t="shared" si="2"/>
        <v>3094.2</v>
      </c>
      <c r="K67" s="16">
        <f t="shared" si="10"/>
        <v>137.37</v>
      </c>
      <c r="L67" s="16">
        <v>0</v>
      </c>
      <c r="M67" s="16">
        <f t="shared" si="6"/>
        <v>137.37</v>
      </c>
      <c r="N67" s="16">
        <f t="shared" si="5"/>
        <v>2956.83</v>
      </c>
      <c r="O67" s="46">
        <v>0</v>
      </c>
      <c r="P67" s="3"/>
      <c r="Q67" s="3"/>
      <c r="R67" s="3"/>
      <c r="S67" s="3"/>
      <c r="T67" s="3"/>
      <c r="U67" s="3"/>
      <c r="V67" s="3"/>
      <c r="W67" s="3"/>
    </row>
    <row r="68" spans="1:23" ht="27" customHeight="1" x14ac:dyDescent="0.2">
      <c r="A68" s="126">
        <v>58</v>
      </c>
      <c r="B68" s="13" t="s">
        <v>428</v>
      </c>
      <c r="C68" s="13" t="s">
        <v>136</v>
      </c>
      <c r="D68" s="27">
        <v>75.64</v>
      </c>
      <c r="E68" s="27">
        <v>250</v>
      </c>
      <c r="F68" s="31">
        <v>30</v>
      </c>
      <c r="G68" s="27">
        <v>0</v>
      </c>
      <c r="H68" s="27">
        <f>500</f>
        <v>500</v>
      </c>
      <c r="I68" s="27">
        <v>0</v>
      </c>
      <c r="J68" s="16">
        <f t="shared" si="2"/>
        <v>3019.2</v>
      </c>
      <c r="K68" s="16">
        <f t="shared" si="10"/>
        <v>133.75</v>
      </c>
      <c r="L68" s="16">
        <v>0</v>
      </c>
      <c r="M68" s="16">
        <f t="shared" si="6"/>
        <v>133.75</v>
      </c>
      <c r="N68" s="16">
        <f t="shared" si="5"/>
        <v>2885.45</v>
      </c>
      <c r="O68" s="46">
        <v>0</v>
      </c>
      <c r="P68" s="3"/>
      <c r="Q68" s="3"/>
      <c r="R68" s="3"/>
      <c r="S68" s="3"/>
      <c r="T68" s="3"/>
      <c r="U68" s="3"/>
      <c r="V68" s="3"/>
      <c r="W68" s="3"/>
    </row>
    <row r="69" spans="1:23" ht="27" customHeight="1" x14ac:dyDescent="0.2">
      <c r="A69" s="126">
        <v>59</v>
      </c>
      <c r="B69" s="13" t="s">
        <v>125</v>
      </c>
      <c r="C69" s="13" t="s">
        <v>136</v>
      </c>
      <c r="D69" s="27">
        <v>75.64</v>
      </c>
      <c r="E69" s="27">
        <v>250</v>
      </c>
      <c r="F69" s="31">
        <v>30</v>
      </c>
      <c r="G69" s="27">
        <v>0</v>
      </c>
      <c r="H69" s="27">
        <f>500</f>
        <v>500</v>
      </c>
      <c r="I69" s="27">
        <v>0</v>
      </c>
      <c r="J69" s="16">
        <f t="shared" si="2"/>
        <v>3019.2</v>
      </c>
      <c r="K69" s="16">
        <f t="shared" si="10"/>
        <v>133.75</v>
      </c>
      <c r="L69" s="16">
        <v>0</v>
      </c>
      <c r="M69" s="16">
        <f t="shared" si="6"/>
        <v>133.75</v>
      </c>
      <c r="N69" s="16">
        <f t="shared" si="5"/>
        <v>2885.45</v>
      </c>
      <c r="O69" s="46">
        <v>0</v>
      </c>
      <c r="P69" s="3"/>
      <c r="Q69" s="3"/>
      <c r="R69" s="3"/>
      <c r="S69" s="3"/>
      <c r="T69" s="3"/>
      <c r="U69" s="3"/>
      <c r="V69" s="3"/>
      <c r="W69" s="3"/>
    </row>
    <row r="70" spans="1:23" ht="27" customHeight="1" x14ac:dyDescent="0.2">
      <c r="A70" s="126">
        <v>60</v>
      </c>
      <c r="B70" s="13" t="s">
        <v>403</v>
      </c>
      <c r="C70" s="13" t="s">
        <v>24</v>
      </c>
      <c r="D70" s="27">
        <v>71.400000000000006</v>
      </c>
      <c r="E70" s="27">
        <v>250</v>
      </c>
      <c r="F70" s="31">
        <v>30</v>
      </c>
      <c r="G70" s="27">
        <v>50</v>
      </c>
      <c r="H70" s="27">
        <v>551</v>
      </c>
      <c r="I70" s="27">
        <v>0</v>
      </c>
      <c r="J70" s="16">
        <f t="shared" si="2"/>
        <v>2993</v>
      </c>
      <c r="K70" s="16">
        <f t="shared" si="10"/>
        <v>132.49</v>
      </c>
      <c r="L70" s="16">
        <v>303.97000000000003</v>
      </c>
      <c r="M70" s="16">
        <f t="shared" si="6"/>
        <v>436.46</v>
      </c>
      <c r="N70" s="16">
        <f t="shared" si="5"/>
        <v>2556.54</v>
      </c>
      <c r="O70" s="46">
        <v>0</v>
      </c>
      <c r="P70" s="3"/>
      <c r="Q70" s="3"/>
      <c r="R70" s="3"/>
      <c r="S70" s="3"/>
      <c r="T70" s="3"/>
      <c r="U70" s="3"/>
      <c r="V70" s="3"/>
      <c r="W70" s="3"/>
    </row>
    <row r="71" spans="1:23" ht="27" customHeight="1" x14ac:dyDescent="0.2">
      <c r="A71" s="126">
        <v>61</v>
      </c>
      <c r="B71" s="13" t="s">
        <v>397</v>
      </c>
      <c r="C71" s="13" t="s">
        <v>25</v>
      </c>
      <c r="D71" s="27">
        <v>72.540000000000006</v>
      </c>
      <c r="E71" s="27">
        <v>250</v>
      </c>
      <c r="F71" s="31">
        <v>30</v>
      </c>
      <c r="G71" s="27">
        <v>50</v>
      </c>
      <c r="H71" s="27">
        <v>517</v>
      </c>
      <c r="I71" s="27">
        <v>0</v>
      </c>
      <c r="J71" s="16">
        <f t="shared" si="2"/>
        <v>2993.2</v>
      </c>
      <c r="K71" s="16">
        <f t="shared" si="10"/>
        <v>132.5</v>
      </c>
      <c r="L71" s="16">
        <v>0</v>
      </c>
      <c r="M71" s="16">
        <f t="shared" si="6"/>
        <v>132.5</v>
      </c>
      <c r="N71" s="16">
        <f t="shared" si="5"/>
        <v>2860.7</v>
      </c>
      <c r="O71" s="46">
        <v>0</v>
      </c>
      <c r="P71" s="3"/>
      <c r="Q71" s="3"/>
      <c r="R71" s="3"/>
      <c r="S71" s="3"/>
      <c r="T71" s="3"/>
      <c r="U71" s="3"/>
      <c r="V71" s="3"/>
      <c r="W71" s="3"/>
    </row>
    <row r="72" spans="1:23" ht="27" customHeight="1" x14ac:dyDescent="0.2">
      <c r="A72" s="126">
        <v>62</v>
      </c>
      <c r="B72" s="13" t="s">
        <v>110</v>
      </c>
      <c r="C72" s="13" t="s">
        <v>142</v>
      </c>
      <c r="D72" s="27">
        <v>73.59</v>
      </c>
      <c r="E72" s="27">
        <v>250</v>
      </c>
      <c r="F72" s="31">
        <v>30</v>
      </c>
      <c r="G72" s="27">
        <v>50</v>
      </c>
      <c r="H72" s="27">
        <f>500</f>
        <v>500</v>
      </c>
      <c r="I72" s="27">
        <v>0</v>
      </c>
      <c r="J72" s="16">
        <f t="shared" si="2"/>
        <v>3007.7</v>
      </c>
      <c r="K72" s="16">
        <f t="shared" si="10"/>
        <v>133.19999999999999</v>
      </c>
      <c r="L72" s="16">
        <v>0</v>
      </c>
      <c r="M72" s="16">
        <f t="shared" si="6"/>
        <v>133.19999999999999</v>
      </c>
      <c r="N72" s="16">
        <f t="shared" si="5"/>
        <v>2874.5</v>
      </c>
      <c r="O72" s="46">
        <v>0</v>
      </c>
      <c r="P72" s="3"/>
      <c r="Q72" s="3"/>
      <c r="R72" s="3"/>
      <c r="S72" s="3"/>
      <c r="T72" s="3"/>
      <c r="U72" s="3"/>
      <c r="V72" s="3"/>
      <c r="W72" s="3"/>
    </row>
    <row r="73" spans="1:23" ht="27" customHeight="1" x14ac:dyDescent="0.2">
      <c r="A73" s="126">
        <v>63</v>
      </c>
      <c r="B73" s="13" t="s">
        <v>423</v>
      </c>
      <c r="C73" s="13" t="s">
        <v>24</v>
      </c>
      <c r="D73" s="27">
        <v>71.400000000000006</v>
      </c>
      <c r="E73" s="27">
        <v>250</v>
      </c>
      <c r="F73" s="31">
        <v>30</v>
      </c>
      <c r="G73" s="27">
        <v>50</v>
      </c>
      <c r="H73" s="27">
        <v>551</v>
      </c>
      <c r="I73" s="27">
        <v>0</v>
      </c>
      <c r="J73" s="16">
        <f t="shared" si="2"/>
        <v>2993</v>
      </c>
      <c r="K73" s="16">
        <f t="shared" si="10"/>
        <v>132.49</v>
      </c>
      <c r="L73" s="16">
        <v>303.97000000000003</v>
      </c>
      <c r="M73" s="16">
        <f t="shared" si="6"/>
        <v>436.46</v>
      </c>
      <c r="N73" s="16">
        <f t="shared" si="5"/>
        <v>2556.54</v>
      </c>
      <c r="O73" s="46">
        <v>0</v>
      </c>
      <c r="P73" s="3"/>
      <c r="Q73" s="3"/>
      <c r="R73" s="3"/>
      <c r="S73" s="3"/>
      <c r="T73" s="3"/>
      <c r="U73" s="3"/>
      <c r="V73" s="3"/>
      <c r="W73" s="3"/>
    </row>
    <row r="74" spans="1:23" ht="27" customHeight="1" x14ac:dyDescent="0.2">
      <c r="A74" s="126">
        <v>64</v>
      </c>
      <c r="B74" s="13" t="s">
        <v>126</v>
      </c>
      <c r="C74" s="13" t="s">
        <v>24</v>
      </c>
      <c r="D74" s="27">
        <v>71.400000000000006</v>
      </c>
      <c r="E74" s="27">
        <v>250</v>
      </c>
      <c r="F74" s="31">
        <v>30</v>
      </c>
      <c r="G74" s="27">
        <v>0</v>
      </c>
      <c r="H74" s="27">
        <v>601</v>
      </c>
      <c r="I74" s="27">
        <v>0</v>
      </c>
      <c r="J74" s="16">
        <f t="shared" si="2"/>
        <v>2993</v>
      </c>
      <c r="K74" s="16">
        <f t="shared" si="10"/>
        <v>132.49</v>
      </c>
      <c r="L74" s="16">
        <v>0</v>
      </c>
      <c r="M74" s="16">
        <f t="shared" si="6"/>
        <v>132.49</v>
      </c>
      <c r="N74" s="16">
        <f t="shared" si="5"/>
        <v>2860.51</v>
      </c>
      <c r="O74" s="46">
        <v>0</v>
      </c>
      <c r="P74" s="3"/>
      <c r="Q74" s="3"/>
      <c r="R74" s="3"/>
      <c r="S74" s="3"/>
      <c r="T74" s="3"/>
      <c r="U74" s="3"/>
      <c r="V74" s="3"/>
      <c r="W74" s="3"/>
    </row>
    <row r="75" spans="1:23" ht="27" customHeight="1" x14ac:dyDescent="0.2">
      <c r="A75" s="126">
        <v>65</v>
      </c>
      <c r="B75" s="13" t="s">
        <v>424</v>
      </c>
      <c r="C75" s="13" t="s">
        <v>24</v>
      </c>
      <c r="D75" s="27">
        <v>71.400000000000006</v>
      </c>
      <c r="E75" s="27">
        <v>250</v>
      </c>
      <c r="F75" s="31">
        <v>30</v>
      </c>
      <c r="G75" s="27">
        <v>75</v>
      </c>
      <c r="H75" s="27">
        <v>526</v>
      </c>
      <c r="I75" s="27">
        <v>0</v>
      </c>
      <c r="J75" s="16">
        <f t="shared" si="2"/>
        <v>2993</v>
      </c>
      <c r="K75" s="16">
        <f t="shared" si="10"/>
        <v>132.49</v>
      </c>
      <c r="L75" s="16">
        <v>303.97000000000003</v>
      </c>
      <c r="M75" s="16">
        <f t="shared" si="6"/>
        <v>436.46</v>
      </c>
      <c r="N75" s="16">
        <f t="shared" si="5"/>
        <v>2556.54</v>
      </c>
      <c r="O75" s="46">
        <v>0</v>
      </c>
      <c r="P75" s="3"/>
      <c r="Q75" s="3"/>
      <c r="R75" s="3"/>
      <c r="S75" s="3"/>
      <c r="T75" s="3"/>
      <c r="U75" s="3"/>
      <c r="V75" s="3"/>
      <c r="W75" s="3"/>
    </row>
    <row r="76" spans="1:23" ht="27" customHeight="1" x14ac:dyDescent="0.2">
      <c r="A76" s="126">
        <v>66</v>
      </c>
      <c r="B76" s="12" t="s">
        <v>362</v>
      </c>
      <c r="C76" s="12" t="s">
        <v>25</v>
      </c>
      <c r="D76" s="27">
        <v>72.540000000000006</v>
      </c>
      <c r="E76" s="27">
        <v>250</v>
      </c>
      <c r="F76" s="31">
        <v>30</v>
      </c>
      <c r="G76" s="29"/>
      <c r="H76" s="27">
        <v>567</v>
      </c>
      <c r="I76" s="27">
        <v>0</v>
      </c>
      <c r="J76" s="16">
        <f t="shared" si="2"/>
        <v>2993.2</v>
      </c>
      <c r="K76" s="16">
        <f t="shared" si="10"/>
        <v>132.5</v>
      </c>
      <c r="L76" s="16">
        <v>0</v>
      </c>
      <c r="M76" s="16">
        <f t="shared" si="6"/>
        <v>132.5</v>
      </c>
      <c r="N76" s="16">
        <f t="shared" si="5"/>
        <v>2860.7</v>
      </c>
      <c r="O76" s="46">
        <v>0</v>
      </c>
      <c r="P76" s="3"/>
      <c r="Q76" s="3"/>
      <c r="R76" s="3"/>
      <c r="S76" s="3"/>
      <c r="T76" s="3"/>
      <c r="U76" s="3"/>
      <c r="V76" s="3"/>
      <c r="W76" s="3"/>
    </row>
    <row r="77" spans="1:23" ht="27" customHeight="1" x14ac:dyDescent="0.2">
      <c r="A77" s="126">
        <v>67</v>
      </c>
      <c r="B77" s="15" t="s">
        <v>101</v>
      </c>
      <c r="C77" s="13" t="s">
        <v>138</v>
      </c>
      <c r="D77" s="27">
        <v>74.63</v>
      </c>
      <c r="E77" s="27">
        <v>250</v>
      </c>
      <c r="F77" s="31">
        <v>30</v>
      </c>
      <c r="G77" s="27">
        <v>0</v>
      </c>
      <c r="H77" s="27">
        <v>504</v>
      </c>
      <c r="I77" s="27">
        <v>0</v>
      </c>
      <c r="J77" s="16">
        <f t="shared" si="2"/>
        <v>2992.9</v>
      </c>
      <c r="K77" s="16">
        <f t="shared" si="10"/>
        <v>132.47999999999999</v>
      </c>
      <c r="L77" s="16">
        <v>0</v>
      </c>
      <c r="M77" s="16">
        <f t="shared" si="6"/>
        <v>132.47999999999999</v>
      </c>
      <c r="N77" s="16">
        <f t="shared" ref="N77:N88" si="11">J77-M77</f>
        <v>2860.42</v>
      </c>
      <c r="O77" s="46">
        <v>0</v>
      </c>
      <c r="P77" s="3"/>
      <c r="Q77" s="3"/>
      <c r="R77" s="3"/>
      <c r="S77" s="3"/>
      <c r="T77" s="3"/>
      <c r="U77" s="3"/>
      <c r="V77" s="3"/>
      <c r="W77" s="3"/>
    </row>
    <row r="78" spans="1:23" ht="27" customHeight="1" x14ac:dyDescent="0.2">
      <c r="A78" s="126">
        <v>68</v>
      </c>
      <c r="B78" s="13" t="s">
        <v>427</v>
      </c>
      <c r="C78" s="13" t="s">
        <v>143</v>
      </c>
      <c r="D78" s="27">
        <v>72.540000000000006</v>
      </c>
      <c r="E78" s="27">
        <v>250</v>
      </c>
      <c r="F78" s="31">
        <v>30</v>
      </c>
      <c r="G78" s="27">
        <v>0</v>
      </c>
      <c r="H78" s="27">
        <v>567</v>
      </c>
      <c r="I78" s="27">
        <v>0</v>
      </c>
      <c r="J78" s="16">
        <f t="shared" ref="J78:J88" si="12">(D78*F78)+E78+G78+H78</f>
        <v>2993.2</v>
      </c>
      <c r="K78" s="16">
        <f t="shared" si="10"/>
        <v>132.5</v>
      </c>
      <c r="L78" s="16">
        <v>0</v>
      </c>
      <c r="M78" s="16">
        <f t="shared" si="6"/>
        <v>132.5</v>
      </c>
      <c r="N78" s="16">
        <f t="shared" si="11"/>
        <v>2860.7</v>
      </c>
      <c r="O78" s="46">
        <v>0</v>
      </c>
      <c r="P78" s="3"/>
      <c r="Q78" s="3"/>
      <c r="R78" s="3"/>
      <c r="S78" s="3"/>
      <c r="T78" s="3"/>
      <c r="U78" s="3"/>
      <c r="V78" s="3"/>
      <c r="W78" s="3"/>
    </row>
    <row r="79" spans="1:23" ht="27" customHeight="1" x14ac:dyDescent="0.2">
      <c r="A79" s="126">
        <v>69</v>
      </c>
      <c r="B79" s="12" t="s">
        <v>367</v>
      </c>
      <c r="C79" s="12" t="s">
        <v>143</v>
      </c>
      <c r="D79" s="27">
        <v>72.540000000000006</v>
      </c>
      <c r="E79" s="27">
        <v>250</v>
      </c>
      <c r="F79" s="31">
        <v>30</v>
      </c>
      <c r="G79" s="27">
        <v>0</v>
      </c>
      <c r="H79" s="27">
        <v>567</v>
      </c>
      <c r="I79" s="27">
        <v>0</v>
      </c>
      <c r="J79" s="16">
        <f t="shared" si="12"/>
        <v>2993.2</v>
      </c>
      <c r="K79" s="16">
        <f t="shared" si="10"/>
        <v>132.5</v>
      </c>
      <c r="L79" s="16">
        <f>(J79-E79)*11%</f>
        <v>301.75</v>
      </c>
      <c r="M79" s="16">
        <f t="shared" ref="M79:M88" si="13">K79+L79</f>
        <v>434.25</v>
      </c>
      <c r="N79" s="16">
        <f t="shared" si="11"/>
        <v>2558.9499999999998</v>
      </c>
      <c r="O79" s="46">
        <v>0</v>
      </c>
      <c r="P79" s="3"/>
      <c r="Q79" s="3"/>
      <c r="R79" s="3"/>
      <c r="S79" s="3"/>
      <c r="T79" s="3"/>
      <c r="U79" s="3"/>
      <c r="V79" s="3"/>
      <c r="W79" s="3"/>
    </row>
    <row r="80" spans="1:23" ht="27" customHeight="1" x14ac:dyDescent="0.2">
      <c r="A80" s="126">
        <v>70</v>
      </c>
      <c r="B80" s="13" t="s">
        <v>103</v>
      </c>
      <c r="C80" s="13" t="s">
        <v>136</v>
      </c>
      <c r="D80" s="27">
        <v>75.64</v>
      </c>
      <c r="E80" s="27">
        <v>250</v>
      </c>
      <c r="F80" s="31">
        <v>30</v>
      </c>
      <c r="G80" s="27">
        <v>0</v>
      </c>
      <c r="H80" s="27">
        <f>500</f>
        <v>500</v>
      </c>
      <c r="I80" s="27">
        <v>0</v>
      </c>
      <c r="J80" s="16">
        <f t="shared" si="12"/>
        <v>3019.2</v>
      </c>
      <c r="K80" s="16">
        <f t="shared" si="10"/>
        <v>133.75</v>
      </c>
      <c r="L80" s="16">
        <v>0</v>
      </c>
      <c r="M80" s="16">
        <f t="shared" si="13"/>
        <v>133.75</v>
      </c>
      <c r="N80" s="16">
        <f t="shared" si="11"/>
        <v>2885.45</v>
      </c>
      <c r="O80" s="46">
        <v>0</v>
      </c>
      <c r="P80" s="3"/>
      <c r="Q80" s="3"/>
      <c r="R80" s="3"/>
      <c r="S80" s="3"/>
      <c r="T80" s="3"/>
      <c r="U80" s="3"/>
      <c r="V80" s="3"/>
      <c r="W80" s="3"/>
    </row>
    <row r="81" spans="1:23" ht="27" customHeight="1" x14ac:dyDescent="0.2">
      <c r="A81" s="126">
        <v>71</v>
      </c>
      <c r="B81" s="13" t="s">
        <v>55</v>
      </c>
      <c r="C81" s="13" t="s">
        <v>138</v>
      </c>
      <c r="D81" s="27">
        <v>74.63</v>
      </c>
      <c r="E81" s="27">
        <v>250</v>
      </c>
      <c r="F81" s="31">
        <v>30</v>
      </c>
      <c r="G81" s="27">
        <v>50</v>
      </c>
      <c r="H81" s="27">
        <v>500</v>
      </c>
      <c r="I81" s="27">
        <v>0</v>
      </c>
      <c r="J81" s="16">
        <f t="shared" si="12"/>
        <v>3038.9</v>
      </c>
      <c r="K81" s="16">
        <f t="shared" si="10"/>
        <v>134.69999999999999</v>
      </c>
      <c r="L81" s="16">
        <v>0</v>
      </c>
      <c r="M81" s="16">
        <f t="shared" si="13"/>
        <v>134.69999999999999</v>
      </c>
      <c r="N81" s="16">
        <f t="shared" si="11"/>
        <v>2904.2</v>
      </c>
      <c r="O81" s="46">
        <v>0</v>
      </c>
      <c r="P81" s="3"/>
      <c r="Q81" s="3"/>
      <c r="R81" s="3"/>
      <c r="S81" s="3"/>
      <c r="T81" s="3"/>
      <c r="U81" s="3"/>
      <c r="V81" s="3"/>
      <c r="W81" s="3"/>
    </row>
    <row r="82" spans="1:23" ht="27" customHeight="1" x14ac:dyDescent="0.2">
      <c r="A82" s="126">
        <v>72</v>
      </c>
      <c r="B82" s="13" t="s">
        <v>114</v>
      </c>
      <c r="C82" s="13" t="s">
        <v>136</v>
      </c>
      <c r="D82" s="27">
        <v>75.64</v>
      </c>
      <c r="E82" s="27">
        <v>250</v>
      </c>
      <c r="F82" s="31">
        <v>30</v>
      </c>
      <c r="G82" s="27">
        <v>50</v>
      </c>
      <c r="H82" s="27">
        <f>500</f>
        <v>500</v>
      </c>
      <c r="I82" s="27">
        <v>0</v>
      </c>
      <c r="J82" s="16">
        <f t="shared" si="12"/>
        <v>3069.2</v>
      </c>
      <c r="K82" s="16">
        <f t="shared" si="10"/>
        <v>136.16999999999999</v>
      </c>
      <c r="L82" s="16">
        <v>0</v>
      </c>
      <c r="M82" s="16">
        <f t="shared" si="13"/>
        <v>136.16999999999999</v>
      </c>
      <c r="N82" s="16">
        <f t="shared" si="11"/>
        <v>2933.03</v>
      </c>
      <c r="O82" s="46">
        <v>0</v>
      </c>
      <c r="P82" s="3"/>
      <c r="Q82" s="3"/>
      <c r="R82" s="3"/>
      <c r="S82" s="3"/>
      <c r="T82" s="3"/>
      <c r="U82" s="3"/>
      <c r="V82" s="3"/>
      <c r="W82" s="3"/>
    </row>
    <row r="83" spans="1:23" ht="27" customHeight="1" x14ac:dyDescent="0.2">
      <c r="A83" s="126">
        <v>73</v>
      </c>
      <c r="B83" s="15" t="s">
        <v>188</v>
      </c>
      <c r="C83" s="13" t="s">
        <v>136</v>
      </c>
      <c r="D83" s="27">
        <v>75.64</v>
      </c>
      <c r="E83" s="27">
        <v>250</v>
      </c>
      <c r="F83" s="31">
        <v>30</v>
      </c>
      <c r="G83" s="27">
        <v>0</v>
      </c>
      <c r="H83" s="27">
        <f>500</f>
        <v>500</v>
      </c>
      <c r="I83" s="27">
        <v>0</v>
      </c>
      <c r="J83" s="16">
        <f t="shared" si="12"/>
        <v>3019.2</v>
      </c>
      <c r="K83" s="16">
        <f t="shared" si="10"/>
        <v>133.75</v>
      </c>
      <c r="L83" s="16">
        <v>0</v>
      </c>
      <c r="M83" s="16">
        <f t="shared" si="13"/>
        <v>133.75</v>
      </c>
      <c r="N83" s="16">
        <f t="shared" si="11"/>
        <v>2885.45</v>
      </c>
      <c r="O83" s="46">
        <v>0</v>
      </c>
      <c r="P83" s="3"/>
      <c r="Q83" s="3"/>
      <c r="R83" s="3"/>
      <c r="S83" s="3"/>
      <c r="T83" s="3"/>
      <c r="U83" s="3"/>
      <c r="V83" s="3"/>
      <c r="W83" s="3"/>
    </row>
    <row r="84" spans="1:23" ht="27" customHeight="1" x14ac:dyDescent="0.2">
      <c r="A84" s="126">
        <v>74</v>
      </c>
      <c r="B84" s="13" t="s">
        <v>425</v>
      </c>
      <c r="C84" s="13" t="s">
        <v>137</v>
      </c>
      <c r="D84" s="27">
        <v>74.63</v>
      </c>
      <c r="E84" s="27">
        <v>250</v>
      </c>
      <c r="F84" s="31">
        <v>30</v>
      </c>
      <c r="G84" s="27">
        <v>0</v>
      </c>
      <c r="H84" s="27">
        <v>504</v>
      </c>
      <c r="I84" s="27">
        <v>0</v>
      </c>
      <c r="J84" s="16">
        <f t="shared" si="12"/>
        <v>2992.9</v>
      </c>
      <c r="K84" s="16">
        <f t="shared" si="10"/>
        <v>132.47999999999999</v>
      </c>
      <c r="L84" s="16">
        <v>0</v>
      </c>
      <c r="M84" s="16">
        <f t="shared" si="13"/>
        <v>132.47999999999999</v>
      </c>
      <c r="N84" s="16">
        <f t="shared" si="11"/>
        <v>2860.42</v>
      </c>
      <c r="O84" s="46">
        <v>0</v>
      </c>
      <c r="P84" s="3"/>
      <c r="Q84" s="3"/>
      <c r="R84" s="3"/>
      <c r="S84" s="3"/>
      <c r="T84" s="3"/>
      <c r="U84" s="3"/>
      <c r="V84" s="3"/>
      <c r="W84" s="3"/>
    </row>
    <row r="85" spans="1:23" ht="27" customHeight="1" x14ac:dyDescent="0.2">
      <c r="A85" s="126">
        <v>75</v>
      </c>
      <c r="B85" s="13" t="s">
        <v>127</v>
      </c>
      <c r="C85" s="13" t="s">
        <v>24</v>
      </c>
      <c r="D85" s="27">
        <v>71.400000000000006</v>
      </c>
      <c r="E85" s="27">
        <v>250</v>
      </c>
      <c r="F85" s="31">
        <v>30</v>
      </c>
      <c r="G85" s="27">
        <v>0</v>
      </c>
      <c r="H85" s="27">
        <v>601</v>
      </c>
      <c r="I85" s="27">
        <v>0</v>
      </c>
      <c r="J85" s="16">
        <f t="shared" si="12"/>
        <v>2993</v>
      </c>
      <c r="K85" s="16">
        <f t="shared" si="10"/>
        <v>132.49</v>
      </c>
      <c r="L85" s="16">
        <v>0</v>
      </c>
      <c r="M85" s="16">
        <f t="shared" si="13"/>
        <v>132.49</v>
      </c>
      <c r="N85" s="16">
        <f t="shared" si="11"/>
        <v>2860.51</v>
      </c>
      <c r="O85" s="46">
        <v>0</v>
      </c>
      <c r="P85" s="3"/>
      <c r="Q85" s="3"/>
      <c r="R85" s="3"/>
      <c r="S85" s="3"/>
      <c r="T85" s="3"/>
      <c r="U85" s="3"/>
      <c r="V85" s="3"/>
      <c r="W85" s="3"/>
    </row>
    <row r="86" spans="1:23" ht="27" customHeight="1" x14ac:dyDescent="0.2">
      <c r="A86" s="126">
        <v>76</v>
      </c>
      <c r="B86" s="13" t="s">
        <v>412</v>
      </c>
      <c r="C86" s="13" t="s">
        <v>136</v>
      </c>
      <c r="D86" s="27">
        <v>75.64</v>
      </c>
      <c r="E86" s="27">
        <v>250</v>
      </c>
      <c r="F86" s="31">
        <v>30</v>
      </c>
      <c r="G86" s="27">
        <f>35</f>
        <v>35</v>
      </c>
      <c r="H86" s="27">
        <f>500</f>
        <v>500</v>
      </c>
      <c r="I86" s="27">
        <v>0</v>
      </c>
      <c r="J86" s="16">
        <f t="shared" si="12"/>
        <v>3054.2</v>
      </c>
      <c r="K86" s="16">
        <f t="shared" si="10"/>
        <v>135.44</v>
      </c>
      <c r="L86" s="16">
        <v>0</v>
      </c>
      <c r="M86" s="16">
        <f t="shared" si="13"/>
        <v>135.44</v>
      </c>
      <c r="N86" s="16">
        <f t="shared" si="11"/>
        <v>2918.76</v>
      </c>
      <c r="O86" s="46">
        <v>0</v>
      </c>
      <c r="P86" s="3"/>
      <c r="Q86" s="3"/>
      <c r="R86" s="3"/>
      <c r="S86" s="3"/>
      <c r="T86" s="3"/>
      <c r="U86" s="3"/>
      <c r="V86" s="3"/>
      <c r="W86" s="3"/>
    </row>
    <row r="87" spans="1:23" ht="27" customHeight="1" x14ac:dyDescent="0.2">
      <c r="A87" s="126">
        <v>77</v>
      </c>
      <c r="B87" s="25" t="s">
        <v>810</v>
      </c>
      <c r="C87" s="30" t="s">
        <v>822</v>
      </c>
      <c r="D87" s="27">
        <v>78.25</v>
      </c>
      <c r="E87" s="27">
        <v>250</v>
      </c>
      <c r="F87" s="31">
        <v>30</v>
      </c>
      <c r="G87" s="27">
        <v>0</v>
      </c>
      <c r="H87" s="27">
        <v>395</v>
      </c>
      <c r="I87" s="27">
        <v>0</v>
      </c>
      <c r="J87" s="16">
        <f t="shared" si="12"/>
        <v>2992.5</v>
      </c>
      <c r="K87" s="16">
        <f t="shared" si="10"/>
        <v>132.46</v>
      </c>
      <c r="L87" s="16">
        <v>0</v>
      </c>
      <c r="M87" s="16">
        <f t="shared" si="13"/>
        <v>132.46</v>
      </c>
      <c r="N87" s="16">
        <f t="shared" si="11"/>
        <v>2860.04</v>
      </c>
      <c r="O87" s="46">
        <f>1017.24+630+1890+1890</f>
        <v>5427.24</v>
      </c>
      <c r="P87" s="3"/>
      <c r="Q87" s="3"/>
      <c r="R87" s="3"/>
      <c r="S87" s="3"/>
      <c r="T87" s="3"/>
      <c r="U87" s="3"/>
      <c r="V87" s="3"/>
      <c r="W87" s="3"/>
    </row>
    <row r="88" spans="1:23" ht="27" customHeight="1" thickBot="1" x14ac:dyDescent="0.25">
      <c r="A88" s="126">
        <v>78</v>
      </c>
      <c r="B88" s="47" t="s">
        <v>398</v>
      </c>
      <c r="C88" s="48" t="s">
        <v>138</v>
      </c>
      <c r="D88" s="49">
        <v>74.63</v>
      </c>
      <c r="E88" s="49">
        <v>250</v>
      </c>
      <c r="F88" s="31">
        <v>30</v>
      </c>
      <c r="G88" s="49">
        <v>0</v>
      </c>
      <c r="H88" s="49">
        <f>504</f>
        <v>504</v>
      </c>
      <c r="I88" s="49">
        <v>0</v>
      </c>
      <c r="J88" s="50">
        <f t="shared" si="12"/>
        <v>2992.9</v>
      </c>
      <c r="K88" s="50">
        <f t="shared" si="10"/>
        <v>132.47999999999999</v>
      </c>
      <c r="L88" s="50">
        <v>0</v>
      </c>
      <c r="M88" s="50">
        <f t="shared" si="13"/>
        <v>132.47999999999999</v>
      </c>
      <c r="N88" s="50">
        <f t="shared" si="11"/>
        <v>2860.42</v>
      </c>
      <c r="O88" s="51">
        <v>0</v>
      </c>
      <c r="P88" s="3"/>
      <c r="Q88" s="3"/>
      <c r="R88" s="3"/>
      <c r="S88" s="3"/>
      <c r="T88" s="3"/>
      <c r="U88" s="3"/>
      <c r="V88" s="3"/>
      <c r="W88" s="3"/>
    </row>
    <row r="89" spans="1:23" ht="13.5" thickBot="1" x14ac:dyDescent="0.25">
      <c r="A89" s="201" t="s">
        <v>358</v>
      </c>
      <c r="B89" s="202"/>
      <c r="C89" s="202"/>
      <c r="D89" s="202"/>
      <c r="E89" s="53"/>
      <c r="F89" s="54"/>
      <c r="G89" s="44">
        <f t="shared" ref="G89:N89" si="14">SUM(G11:G88)</f>
        <v>1545</v>
      </c>
      <c r="H89" s="44">
        <f t="shared" si="14"/>
        <v>38342</v>
      </c>
      <c r="I89" s="44">
        <f t="shared" si="14"/>
        <v>0</v>
      </c>
      <c r="J89" s="44">
        <f t="shared" si="14"/>
        <v>232586.6</v>
      </c>
      <c r="K89" s="44">
        <f t="shared" si="14"/>
        <v>10261.64</v>
      </c>
      <c r="L89" s="44">
        <f t="shared" si="14"/>
        <v>5280.32</v>
      </c>
      <c r="M89" s="44">
        <f t="shared" si="14"/>
        <v>15541.96</v>
      </c>
      <c r="N89" s="44">
        <f t="shared" si="14"/>
        <v>217044.64</v>
      </c>
      <c r="O89" s="45">
        <f>SUM(O11:O88)</f>
        <v>7312.24</v>
      </c>
      <c r="P89" s="3"/>
      <c r="Q89" s="3"/>
      <c r="R89" s="3"/>
      <c r="S89" s="3"/>
      <c r="T89" s="3"/>
      <c r="U89" s="3"/>
      <c r="V89" s="3"/>
      <c r="W89" s="3"/>
    </row>
    <row r="90" spans="1:23" x14ac:dyDescent="0.2">
      <c r="A90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2">
      <c r="A91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2">
      <c r="A9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x14ac:dyDescent="0.2">
      <c r="A9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2">
      <c r="A9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2">
      <c r="A9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x14ac:dyDescent="0.2">
      <c r="A96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2">
      <c r="A97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x14ac:dyDescent="0.2">
      <c r="A98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2">
      <c r="A99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2">
      <c r="A100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x14ac:dyDescent="0.2">
      <c r="A101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x14ac:dyDescent="0.2">
      <c r="A10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x14ac:dyDescent="0.2">
      <c r="A10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x14ac:dyDescent="0.2">
      <c r="A10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x14ac:dyDescent="0.2">
      <c r="A10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x14ac:dyDescent="0.2">
      <c r="A10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x14ac:dyDescent="0.2">
      <c r="A107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2">
      <c r="A108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x14ac:dyDescent="0.2">
      <c r="A109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x14ac:dyDescent="0.2">
      <c r="A110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x14ac:dyDescent="0.2">
      <c r="A111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x14ac:dyDescent="0.2">
      <c r="A11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x14ac:dyDescent="0.2">
      <c r="A11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x14ac:dyDescent="0.2">
      <c r="A11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x14ac:dyDescent="0.2">
      <c r="A11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x14ac:dyDescent="0.2">
      <c r="A11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x14ac:dyDescent="0.2">
      <c r="A117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2">
      <c r="A11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x14ac:dyDescent="0.2">
      <c r="A119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x14ac:dyDescent="0.2">
      <c r="A120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x14ac:dyDescent="0.2">
      <c r="A121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x14ac:dyDescent="0.2">
      <c r="A12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x14ac:dyDescent="0.2">
      <c r="A12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x14ac:dyDescent="0.2">
      <c r="A12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x14ac:dyDescent="0.2">
      <c r="A12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x14ac:dyDescent="0.2">
      <c r="A126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x14ac:dyDescent="0.2">
      <c r="A12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x14ac:dyDescent="0.2">
      <c r="A128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x14ac:dyDescent="0.2">
      <c r="A12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x14ac:dyDescent="0.2">
      <c r="A130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x14ac:dyDescent="0.2">
      <c r="A131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x14ac:dyDescent="0.2">
      <c r="A13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x14ac:dyDescent="0.2">
      <c r="A13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x14ac:dyDescent="0.2">
      <c r="A13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x14ac:dyDescent="0.2">
      <c r="A13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x14ac:dyDescent="0.2">
      <c r="A136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x14ac:dyDescent="0.2">
      <c r="A137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x14ac:dyDescent="0.2">
      <c r="A138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x14ac:dyDescent="0.2">
      <c r="A139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x14ac:dyDescent="0.2">
      <c r="A140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x14ac:dyDescent="0.2">
      <c r="A141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x14ac:dyDescent="0.2">
      <c r="A14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x14ac:dyDescent="0.2">
      <c r="A14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x14ac:dyDescent="0.2">
      <c r="A14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x14ac:dyDescent="0.2">
      <c r="A14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x14ac:dyDescent="0.2">
      <c r="A146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x14ac:dyDescent="0.2">
      <c r="A147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x14ac:dyDescent="0.2">
      <c r="A148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x14ac:dyDescent="0.2">
      <c r="A149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x14ac:dyDescent="0.2">
      <c r="A150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x14ac:dyDescent="0.2">
      <c r="A151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x14ac:dyDescent="0.2">
      <c r="A15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x14ac:dyDescent="0.2">
      <c r="A15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x14ac:dyDescent="0.2">
      <c r="A15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x14ac:dyDescent="0.2">
      <c r="A15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x14ac:dyDescent="0.2">
      <c r="A156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x14ac:dyDescent="0.2">
      <c r="A157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x14ac:dyDescent="0.2">
      <c r="A158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x14ac:dyDescent="0.2">
      <c r="A159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x14ac:dyDescent="0.2">
      <c r="A160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x14ac:dyDescent="0.2">
      <c r="A161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x14ac:dyDescent="0.2">
      <c r="A16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x14ac:dyDescent="0.2">
      <c r="A16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x14ac:dyDescent="0.2">
      <c r="A16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x14ac:dyDescent="0.2">
      <c r="A16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x14ac:dyDescent="0.2">
      <c r="A166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x14ac:dyDescent="0.2">
      <c r="A167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x14ac:dyDescent="0.2">
      <c r="A168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x14ac:dyDescent="0.2">
      <c r="A169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x14ac:dyDescent="0.2">
      <c r="A170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x14ac:dyDescent="0.2">
      <c r="A171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x14ac:dyDescent="0.2">
      <c r="A17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x14ac:dyDescent="0.2">
      <c r="A17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x14ac:dyDescent="0.2">
      <c r="A17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x14ac:dyDescent="0.2">
      <c r="A17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x14ac:dyDescent="0.2">
      <c r="A176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x14ac:dyDescent="0.2">
      <c r="A177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x14ac:dyDescent="0.2">
      <c r="A178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x14ac:dyDescent="0.2">
      <c r="A179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x14ac:dyDescent="0.2">
      <c r="A180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x14ac:dyDescent="0.2">
      <c r="A18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x14ac:dyDescent="0.2">
      <c r="A18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x14ac:dyDescent="0.2">
      <c r="A18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x14ac:dyDescent="0.2">
      <c r="A18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x14ac:dyDescent="0.2">
      <c r="A185"/>
      <c r="W185" s="3"/>
    </row>
    <row r="186" spans="1:23" x14ac:dyDescent="0.2">
      <c r="A186"/>
      <c r="W186" s="3"/>
    </row>
    <row r="187" spans="1:23" x14ac:dyDescent="0.2">
      <c r="A187"/>
      <c r="W187" s="3"/>
    </row>
    <row r="188" spans="1:23" x14ac:dyDescent="0.2">
      <c r="A188"/>
      <c r="W188" s="3"/>
    </row>
    <row r="189" spans="1:23" x14ac:dyDescent="0.2">
      <c r="A189"/>
      <c r="W189" s="3"/>
    </row>
    <row r="190" spans="1:23" x14ac:dyDescent="0.2">
      <c r="A190"/>
      <c r="W190" s="3"/>
    </row>
    <row r="191" spans="1:23" x14ac:dyDescent="0.2">
      <c r="A191"/>
      <c r="W191" s="3"/>
    </row>
    <row r="192" spans="1:23" x14ac:dyDescent="0.2">
      <c r="A192"/>
      <c r="W192" s="3"/>
    </row>
    <row r="193" spans="1:23" x14ac:dyDescent="0.2">
      <c r="A193"/>
      <c r="W193" s="3"/>
    </row>
    <row r="194" spans="1:23" x14ac:dyDescent="0.2">
      <c r="A194"/>
      <c r="W194" s="3"/>
    </row>
    <row r="195" spans="1:23" x14ac:dyDescent="0.2">
      <c r="A195"/>
      <c r="W195" s="3"/>
    </row>
    <row r="196" spans="1:23" x14ac:dyDescent="0.2">
      <c r="A196"/>
      <c r="W196" s="3"/>
    </row>
    <row r="197" spans="1:23" x14ac:dyDescent="0.2">
      <c r="A197"/>
      <c r="W197" s="3"/>
    </row>
    <row r="198" spans="1:23" x14ac:dyDescent="0.2">
      <c r="A198"/>
      <c r="W198" s="3"/>
    </row>
    <row r="199" spans="1:23" x14ac:dyDescent="0.2">
      <c r="A199"/>
      <c r="W199" s="3"/>
    </row>
    <row r="200" spans="1:23" x14ac:dyDescent="0.2">
      <c r="A200"/>
      <c r="W200" s="3"/>
    </row>
    <row r="201" spans="1:23" x14ac:dyDescent="0.2">
      <c r="A201"/>
      <c r="W201" s="3"/>
    </row>
    <row r="202" spans="1:23" x14ac:dyDescent="0.2">
      <c r="A202"/>
      <c r="W202" s="3"/>
    </row>
    <row r="203" spans="1:23" x14ac:dyDescent="0.2">
      <c r="A203"/>
      <c r="W203" s="3"/>
    </row>
    <row r="204" spans="1:23" x14ac:dyDescent="0.2">
      <c r="A204"/>
      <c r="W204" s="3"/>
    </row>
    <row r="205" spans="1:23" x14ac:dyDescent="0.2">
      <c r="A205"/>
      <c r="W205" s="3"/>
    </row>
    <row r="206" spans="1:23" x14ac:dyDescent="0.2">
      <c r="A206"/>
      <c r="W206" s="3"/>
    </row>
    <row r="207" spans="1:23" x14ac:dyDescent="0.2">
      <c r="A207"/>
      <c r="W207" s="3"/>
    </row>
    <row r="208" spans="1:23" x14ac:dyDescent="0.2">
      <c r="A208"/>
      <c r="W208" s="3"/>
    </row>
    <row r="209" spans="1:23" x14ac:dyDescent="0.2">
      <c r="A209"/>
      <c r="W209" s="3"/>
    </row>
    <row r="210" spans="1:23" x14ac:dyDescent="0.2">
      <c r="A210"/>
      <c r="W210" s="3"/>
    </row>
    <row r="211" spans="1:23" x14ac:dyDescent="0.2">
      <c r="A211"/>
      <c r="W211" s="3"/>
    </row>
    <row r="212" spans="1:23" x14ac:dyDescent="0.2">
      <c r="A212"/>
      <c r="W212" s="3"/>
    </row>
    <row r="213" spans="1:23" x14ac:dyDescent="0.2">
      <c r="A213"/>
      <c r="W213" s="3"/>
    </row>
    <row r="214" spans="1:23" x14ac:dyDescent="0.2">
      <c r="A214"/>
      <c r="W214" s="3"/>
    </row>
    <row r="215" spans="1:23" x14ac:dyDescent="0.2">
      <c r="A215"/>
      <c r="W215" s="3"/>
    </row>
    <row r="216" spans="1:23" x14ac:dyDescent="0.2">
      <c r="A216"/>
      <c r="W216" s="3"/>
    </row>
    <row r="217" spans="1:23" x14ac:dyDescent="0.2">
      <c r="A217"/>
      <c r="W217" s="3"/>
    </row>
    <row r="218" spans="1:23" x14ac:dyDescent="0.2">
      <c r="A218"/>
      <c r="W218" s="3"/>
    </row>
    <row r="219" spans="1:23" x14ac:dyDescent="0.2">
      <c r="A219"/>
      <c r="W219" s="3"/>
    </row>
    <row r="220" spans="1:23" x14ac:dyDescent="0.2">
      <c r="A220"/>
      <c r="W220" s="3"/>
    </row>
  </sheetData>
  <mergeCells count="15">
    <mergeCell ref="A2:O2"/>
    <mergeCell ref="A3:O3"/>
    <mergeCell ref="A4:O4"/>
    <mergeCell ref="A5:O5"/>
    <mergeCell ref="A6:O6"/>
    <mergeCell ref="A7:O7"/>
    <mergeCell ref="D9:D10"/>
    <mergeCell ref="E9:J9"/>
    <mergeCell ref="K9:M9"/>
    <mergeCell ref="N9:N10"/>
    <mergeCell ref="A89:D89"/>
    <mergeCell ref="O9:O10"/>
    <mergeCell ref="A9:A10"/>
    <mergeCell ref="B9:B10"/>
    <mergeCell ref="C9:C10"/>
  </mergeCells>
  <pageMargins left="0.70866141732283472" right="0.70866141732283472" top="1.299212598425197" bottom="0.74803149606299213" header="0.31496062992125984" footer="0.31496062992125984"/>
  <pageSetup paperSize="5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5"/>
  <sheetViews>
    <sheetView topLeftCell="A67" workbookViewId="0">
      <selection activeCell="C99" sqref="C99"/>
    </sheetView>
  </sheetViews>
  <sheetFormatPr baseColWidth="10" defaultRowHeight="12.75" x14ac:dyDescent="0.2"/>
  <cols>
    <col min="2" max="2" width="51.7109375" customWidth="1"/>
    <col min="3" max="3" width="44.85546875" customWidth="1"/>
    <col min="4" max="4" width="28" customWidth="1"/>
    <col min="5" max="5" width="25.85546875" customWidth="1"/>
  </cols>
  <sheetData>
    <row r="2" spans="1:5" x14ac:dyDescent="0.2">
      <c r="A2" s="211" t="s">
        <v>1124</v>
      </c>
      <c r="B2" s="211"/>
      <c r="C2" s="211"/>
      <c r="D2" s="211"/>
      <c r="E2" s="211"/>
    </row>
    <row r="3" spans="1:5" x14ac:dyDescent="0.2">
      <c r="A3" s="199" t="s">
        <v>1125</v>
      </c>
      <c r="B3" s="199"/>
      <c r="C3" s="199"/>
      <c r="D3" s="199"/>
      <c r="E3" s="199"/>
    </row>
    <row r="4" spans="1:5" x14ac:dyDescent="0.2">
      <c r="A4" s="199" t="s">
        <v>1126</v>
      </c>
      <c r="B4" s="199"/>
      <c r="C4" s="199"/>
      <c r="D4" s="199"/>
      <c r="E4" s="199"/>
    </row>
    <row r="5" spans="1:5" x14ac:dyDescent="0.2">
      <c r="A5" s="174"/>
      <c r="B5" s="199" t="s">
        <v>1127</v>
      </c>
      <c r="C5" s="199"/>
      <c r="D5" s="199"/>
      <c r="E5" s="199"/>
    </row>
    <row r="6" spans="1:5" x14ac:dyDescent="0.2">
      <c r="A6" s="174"/>
      <c r="B6" s="199" t="s">
        <v>1128</v>
      </c>
      <c r="C6" s="199"/>
      <c r="D6" s="199"/>
      <c r="E6" s="199"/>
    </row>
    <row r="7" spans="1:5" x14ac:dyDescent="0.2">
      <c r="A7" s="212" t="s">
        <v>1129</v>
      </c>
      <c r="B7" s="212"/>
      <c r="C7" s="212"/>
      <c r="D7" s="212"/>
      <c r="E7" s="212"/>
    </row>
    <row r="9" spans="1:5" x14ac:dyDescent="0.2">
      <c r="A9" s="191" t="s">
        <v>7</v>
      </c>
      <c r="B9" s="191" t="s">
        <v>11</v>
      </c>
      <c r="C9" s="191" t="s">
        <v>1130</v>
      </c>
      <c r="D9" s="191" t="s">
        <v>12</v>
      </c>
      <c r="E9" s="213" t="s">
        <v>1131</v>
      </c>
    </row>
    <row r="10" spans="1:5" x14ac:dyDescent="0.2">
      <c r="A10" s="191"/>
      <c r="B10" s="191"/>
      <c r="C10" s="214"/>
      <c r="D10" s="191"/>
      <c r="E10" s="213"/>
    </row>
    <row r="11" spans="1:5" x14ac:dyDescent="0.2">
      <c r="A11" s="215">
        <v>1</v>
      </c>
      <c r="B11" s="216" t="s">
        <v>1132</v>
      </c>
      <c r="C11" s="217" t="s">
        <v>1133</v>
      </c>
      <c r="D11" s="217" t="s">
        <v>806</v>
      </c>
      <c r="E11" s="218">
        <v>3500</v>
      </c>
    </row>
    <row r="12" spans="1:5" x14ac:dyDescent="0.2">
      <c r="A12" s="219">
        <v>2</v>
      </c>
      <c r="B12" s="216" t="s">
        <v>1134</v>
      </c>
      <c r="C12" s="220" t="s">
        <v>1133</v>
      </c>
      <c r="D12" s="220" t="s">
        <v>806</v>
      </c>
      <c r="E12" s="221">
        <v>7580</v>
      </c>
    </row>
    <row r="13" spans="1:5" x14ac:dyDescent="0.2">
      <c r="A13" s="219">
        <v>3</v>
      </c>
      <c r="B13" s="216" t="s">
        <v>1135</v>
      </c>
      <c r="C13" s="220" t="s">
        <v>1136</v>
      </c>
      <c r="D13" s="220" t="s">
        <v>806</v>
      </c>
      <c r="E13" s="221">
        <v>3700</v>
      </c>
    </row>
    <row r="14" spans="1:5" x14ac:dyDescent="0.2">
      <c r="A14" s="219">
        <v>4</v>
      </c>
      <c r="B14" s="216" t="s">
        <v>1137</v>
      </c>
      <c r="C14" s="220" t="s">
        <v>1133</v>
      </c>
      <c r="D14" s="220" t="s">
        <v>806</v>
      </c>
      <c r="E14" s="221">
        <v>2800</v>
      </c>
    </row>
    <row r="15" spans="1:5" x14ac:dyDescent="0.2">
      <c r="A15" s="215">
        <v>5</v>
      </c>
      <c r="B15" s="216" t="s">
        <v>1138</v>
      </c>
      <c r="C15" s="217" t="s">
        <v>1136</v>
      </c>
      <c r="D15" s="217" t="s">
        <v>806</v>
      </c>
      <c r="E15" s="218">
        <v>4444</v>
      </c>
    </row>
    <row r="16" spans="1:5" x14ac:dyDescent="0.2">
      <c r="A16" s="222">
        <v>6</v>
      </c>
      <c r="B16" s="216" t="s">
        <v>1139</v>
      </c>
      <c r="C16" s="217" t="s">
        <v>1133</v>
      </c>
      <c r="D16" s="217" t="s">
        <v>806</v>
      </c>
      <c r="E16" s="218">
        <v>13500</v>
      </c>
    </row>
    <row r="17" spans="1:5" x14ac:dyDescent="0.2">
      <c r="A17" s="215">
        <v>7</v>
      </c>
      <c r="B17" s="216" t="s">
        <v>1140</v>
      </c>
      <c r="C17" s="217" t="s">
        <v>1133</v>
      </c>
      <c r="D17" s="217" t="s">
        <v>806</v>
      </c>
      <c r="E17" s="218">
        <v>5695</v>
      </c>
    </row>
    <row r="18" spans="1:5" x14ac:dyDescent="0.2">
      <c r="A18" s="215">
        <v>8</v>
      </c>
      <c r="B18" s="216" t="s">
        <v>1141</v>
      </c>
      <c r="C18" s="217" t="s">
        <v>1133</v>
      </c>
      <c r="D18" s="217" t="s">
        <v>806</v>
      </c>
      <c r="E18" s="218">
        <v>3200</v>
      </c>
    </row>
    <row r="19" spans="1:5" x14ac:dyDescent="0.2">
      <c r="A19" s="219">
        <v>9</v>
      </c>
      <c r="B19" s="216" t="s">
        <v>1142</v>
      </c>
      <c r="C19" s="217" t="s">
        <v>1133</v>
      </c>
      <c r="D19" s="217" t="s">
        <v>806</v>
      </c>
      <c r="E19" s="218">
        <v>3850</v>
      </c>
    </row>
    <row r="20" spans="1:5" x14ac:dyDescent="0.2">
      <c r="A20" s="215">
        <v>10</v>
      </c>
      <c r="B20" s="216" t="s">
        <v>1143</v>
      </c>
      <c r="C20" s="217" t="s">
        <v>1133</v>
      </c>
      <c r="D20" s="217" t="s">
        <v>359</v>
      </c>
      <c r="E20" s="218">
        <v>10000</v>
      </c>
    </row>
    <row r="21" spans="1:5" x14ac:dyDescent="0.2">
      <c r="A21" s="215">
        <v>11</v>
      </c>
      <c r="B21" s="216" t="s">
        <v>1144</v>
      </c>
      <c r="C21" s="217" t="s">
        <v>1133</v>
      </c>
      <c r="D21" s="217" t="s">
        <v>806</v>
      </c>
      <c r="E21" s="218">
        <v>9600</v>
      </c>
    </row>
    <row r="22" spans="1:5" x14ac:dyDescent="0.2">
      <c r="A22" s="222">
        <v>12</v>
      </c>
      <c r="B22" s="216" t="s">
        <v>1145</v>
      </c>
      <c r="C22" s="217" t="s">
        <v>1133</v>
      </c>
      <c r="D22" s="217" t="s">
        <v>806</v>
      </c>
      <c r="E22" s="218">
        <v>3850</v>
      </c>
    </row>
    <row r="23" spans="1:5" x14ac:dyDescent="0.2">
      <c r="A23" s="215">
        <v>13</v>
      </c>
      <c r="B23" s="216" t="s">
        <v>1146</v>
      </c>
      <c r="C23" s="217" t="s">
        <v>1133</v>
      </c>
      <c r="D23" s="217" t="s">
        <v>806</v>
      </c>
      <c r="E23" s="218">
        <v>3850</v>
      </c>
    </row>
    <row r="24" spans="1:5" x14ac:dyDescent="0.2">
      <c r="A24" s="215">
        <v>14</v>
      </c>
      <c r="B24" s="216" t="s">
        <v>1147</v>
      </c>
      <c r="C24" s="216" t="s">
        <v>1133</v>
      </c>
      <c r="D24" s="216" t="s">
        <v>806</v>
      </c>
      <c r="E24" s="223">
        <v>3850</v>
      </c>
    </row>
    <row r="25" spans="1:5" ht="24" x14ac:dyDescent="0.2">
      <c r="A25" s="219">
        <v>15</v>
      </c>
      <c r="B25" s="216" t="s">
        <v>1148</v>
      </c>
      <c r="C25" s="224" t="s">
        <v>1133</v>
      </c>
      <c r="D25" s="225" t="s">
        <v>806</v>
      </c>
      <c r="E25" s="226">
        <v>3850</v>
      </c>
    </row>
    <row r="26" spans="1:5" x14ac:dyDescent="0.2">
      <c r="A26" s="215">
        <v>16</v>
      </c>
      <c r="B26" s="227" t="s">
        <v>1149</v>
      </c>
      <c r="C26" s="224" t="s">
        <v>1133</v>
      </c>
      <c r="D26" s="224" t="s">
        <v>806</v>
      </c>
      <c r="E26" s="226">
        <v>3850</v>
      </c>
    </row>
    <row r="27" spans="1:5" x14ac:dyDescent="0.2">
      <c r="A27" s="215">
        <v>17</v>
      </c>
      <c r="B27" s="216" t="s">
        <v>1150</v>
      </c>
      <c r="C27" s="224" t="s">
        <v>1133</v>
      </c>
      <c r="D27" s="224" t="s">
        <v>806</v>
      </c>
      <c r="E27" s="226">
        <v>3850</v>
      </c>
    </row>
    <row r="28" spans="1:5" x14ac:dyDescent="0.2">
      <c r="A28" s="222">
        <v>18</v>
      </c>
      <c r="B28" s="216" t="s">
        <v>1151</v>
      </c>
      <c r="C28" s="224" t="s">
        <v>1133</v>
      </c>
      <c r="D28" s="224" t="s">
        <v>806</v>
      </c>
      <c r="E28" s="226">
        <v>3850</v>
      </c>
    </row>
    <row r="29" spans="1:5" x14ac:dyDescent="0.2">
      <c r="A29" s="222">
        <v>19</v>
      </c>
      <c r="B29" s="216" t="s">
        <v>1152</v>
      </c>
      <c r="C29" s="224" t="s">
        <v>1133</v>
      </c>
      <c r="D29" s="224" t="s">
        <v>806</v>
      </c>
      <c r="E29" s="226">
        <v>3850</v>
      </c>
    </row>
    <row r="30" spans="1:5" x14ac:dyDescent="0.2">
      <c r="A30" s="222">
        <v>20</v>
      </c>
      <c r="B30" s="216" t="s">
        <v>1153</v>
      </c>
      <c r="C30" s="224" t="s">
        <v>1133</v>
      </c>
      <c r="D30" s="224" t="s">
        <v>806</v>
      </c>
      <c r="E30" s="226">
        <v>4450</v>
      </c>
    </row>
    <row r="31" spans="1:5" x14ac:dyDescent="0.2">
      <c r="A31" s="215">
        <v>21</v>
      </c>
      <c r="B31" s="216" t="s">
        <v>1154</v>
      </c>
      <c r="C31" s="224" t="s">
        <v>1133</v>
      </c>
      <c r="D31" s="224" t="s">
        <v>806</v>
      </c>
      <c r="E31" s="226">
        <v>4450</v>
      </c>
    </row>
    <row r="32" spans="1:5" x14ac:dyDescent="0.2">
      <c r="A32" s="215">
        <v>22</v>
      </c>
      <c r="B32" s="216" t="s">
        <v>1155</v>
      </c>
      <c r="C32" s="224" t="s">
        <v>1136</v>
      </c>
      <c r="D32" s="224" t="s">
        <v>806</v>
      </c>
      <c r="E32" s="226">
        <v>3850</v>
      </c>
    </row>
    <row r="33" spans="1:5" x14ac:dyDescent="0.2">
      <c r="A33" s="222">
        <v>23</v>
      </c>
      <c r="B33" s="216" t="s">
        <v>1156</v>
      </c>
      <c r="C33" s="224" t="s">
        <v>1133</v>
      </c>
      <c r="D33" s="224" t="s">
        <v>806</v>
      </c>
      <c r="E33" s="226">
        <v>3500</v>
      </c>
    </row>
    <row r="34" spans="1:5" x14ac:dyDescent="0.2">
      <c r="A34" s="222">
        <v>24</v>
      </c>
      <c r="B34" s="216" t="s">
        <v>1157</v>
      </c>
      <c r="C34" s="224" t="s">
        <v>1133</v>
      </c>
      <c r="D34" s="224" t="s">
        <v>806</v>
      </c>
      <c r="E34" s="226">
        <v>3500</v>
      </c>
    </row>
    <row r="35" spans="1:5" x14ac:dyDescent="0.2">
      <c r="A35" s="215">
        <v>25</v>
      </c>
      <c r="B35" s="216" t="s">
        <v>1158</v>
      </c>
      <c r="C35" s="224" t="s">
        <v>1133</v>
      </c>
      <c r="D35" s="224" t="s">
        <v>806</v>
      </c>
      <c r="E35" s="226">
        <v>4000</v>
      </c>
    </row>
    <row r="36" spans="1:5" x14ac:dyDescent="0.2">
      <c r="A36" s="215">
        <v>26</v>
      </c>
      <c r="B36" s="216" t="s">
        <v>1159</v>
      </c>
      <c r="C36" s="224" t="s">
        <v>1136</v>
      </c>
      <c r="D36" s="224" t="s">
        <v>806</v>
      </c>
      <c r="E36" s="226">
        <v>4000</v>
      </c>
    </row>
    <row r="37" spans="1:5" x14ac:dyDescent="0.2">
      <c r="A37" s="222">
        <v>27</v>
      </c>
      <c r="B37" s="216" t="s">
        <v>1160</v>
      </c>
      <c r="C37" s="224" t="s">
        <v>1133</v>
      </c>
      <c r="D37" s="224" t="s">
        <v>806</v>
      </c>
      <c r="E37" s="226">
        <v>3500</v>
      </c>
    </row>
    <row r="38" spans="1:5" x14ac:dyDescent="0.2">
      <c r="A38" s="222">
        <v>28</v>
      </c>
      <c r="B38" s="216" t="s">
        <v>1161</v>
      </c>
      <c r="C38" s="224" t="s">
        <v>1133</v>
      </c>
      <c r="D38" s="224" t="s">
        <v>806</v>
      </c>
      <c r="E38" s="226">
        <v>3700</v>
      </c>
    </row>
    <row r="39" spans="1:5" x14ac:dyDescent="0.2">
      <c r="A39" s="215">
        <v>29</v>
      </c>
      <c r="B39" s="216" t="s">
        <v>1162</v>
      </c>
      <c r="C39" s="224" t="s">
        <v>1133</v>
      </c>
      <c r="D39" s="224" t="s">
        <v>806</v>
      </c>
      <c r="E39" s="226">
        <v>3</v>
      </c>
    </row>
    <row r="40" spans="1:5" ht="42" x14ac:dyDescent="0.2">
      <c r="A40" s="215">
        <v>30</v>
      </c>
      <c r="B40" s="228" t="s">
        <v>1163</v>
      </c>
      <c r="C40" s="229" t="s">
        <v>1164</v>
      </c>
      <c r="D40" s="230" t="s">
        <v>1165</v>
      </c>
      <c r="E40" s="226">
        <v>3125</v>
      </c>
    </row>
    <row r="41" spans="1:5" x14ac:dyDescent="0.2">
      <c r="A41" s="222">
        <v>31</v>
      </c>
      <c r="B41" s="231" t="s">
        <v>1166</v>
      </c>
      <c r="C41" s="232" t="s">
        <v>1167</v>
      </c>
      <c r="D41" s="224" t="s">
        <v>806</v>
      </c>
      <c r="E41" s="226">
        <v>12570</v>
      </c>
    </row>
    <row r="42" spans="1:5" x14ac:dyDescent="0.2">
      <c r="A42" s="222">
        <v>32</v>
      </c>
      <c r="B42" s="231" t="s">
        <v>1168</v>
      </c>
      <c r="C42" s="232" t="s">
        <v>1136</v>
      </c>
      <c r="D42" s="224" t="s">
        <v>806</v>
      </c>
      <c r="E42" s="226">
        <v>13000</v>
      </c>
    </row>
    <row r="43" spans="1:5" x14ac:dyDescent="0.2">
      <c r="A43" s="215">
        <v>33</v>
      </c>
      <c r="B43" s="216" t="s">
        <v>1169</v>
      </c>
      <c r="C43" s="232" t="s">
        <v>1164</v>
      </c>
      <c r="D43" s="224" t="s">
        <v>806</v>
      </c>
      <c r="E43" s="226">
        <v>3125</v>
      </c>
    </row>
    <row r="44" spans="1:5" x14ac:dyDescent="0.2">
      <c r="A44" s="215">
        <v>34</v>
      </c>
      <c r="B44" s="216" t="s">
        <v>1170</v>
      </c>
      <c r="C44" s="232" t="s">
        <v>1164</v>
      </c>
      <c r="D44" s="224" t="s">
        <v>806</v>
      </c>
      <c r="E44" s="226">
        <v>3125</v>
      </c>
    </row>
    <row r="45" spans="1:5" x14ac:dyDescent="0.2">
      <c r="A45" s="222">
        <v>35</v>
      </c>
      <c r="B45" s="231" t="s">
        <v>1171</v>
      </c>
      <c r="C45" s="232" t="s">
        <v>1136</v>
      </c>
      <c r="D45" s="224" t="s">
        <v>806</v>
      </c>
      <c r="E45" s="226">
        <v>4400</v>
      </c>
    </row>
    <row r="46" spans="1:5" x14ac:dyDescent="0.2">
      <c r="A46" s="222">
        <v>36</v>
      </c>
      <c r="B46" s="231" t="s">
        <v>1172</v>
      </c>
      <c r="C46" s="232" t="s">
        <v>1136</v>
      </c>
      <c r="D46" s="224" t="s">
        <v>806</v>
      </c>
      <c r="E46" s="226">
        <v>7000</v>
      </c>
    </row>
    <row r="47" spans="1:5" x14ac:dyDescent="0.2">
      <c r="A47" s="222">
        <v>37</v>
      </c>
      <c r="B47" s="231" t="s">
        <v>1173</v>
      </c>
      <c r="C47" s="232" t="s">
        <v>1136</v>
      </c>
      <c r="D47" s="224" t="s">
        <v>806</v>
      </c>
      <c r="E47" s="226">
        <v>6000</v>
      </c>
    </row>
    <row r="48" spans="1:5" x14ac:dyDescent="0.2">
      <c r="A48" s="215">
        <v>38</v>
      </c>
      <c r="B48" s="231" t="s">
        <v>1174</v>
      </c>
      <c r="C48" s="232" t="s">
        <v>1136</v>
      </c>
      <c r="D48" s="224" t="s">
        <v>806</v>
      </c>
      <c r="E48" s="226">
        <v>11300</v>
      </c>
    </row>
    <row r="49" spans="1:5" x14ac:dyDescent="0.2">
      <c r="A49" s="215">
        <v>39</v>
      </c>
      <c r="B49" s="231" t="s">
        <v>1175</v>
      </c>
      <c r="C49" s="232" t="s">
        <v>1136</v>
      </c>
      <c r="D49" s="224" t="s">
        <v>806</v>
      </c>
      <c r="E49" s="226">
        <v>3888</v>
      </c>
    </row>
    <row r="50" spans="1:5" x14ac:dyDescent="0.2">
      <c r="A50" s="222">
        <v>40</v>
      </c>
      <c r="B50" s="231" t="s">
        <v>1176</v>
      </c>
      <c r="C50" s="232" t="s">
        <v>1136</v>
      </c>
      <c r="D50" s="224" t="s">
        <v>806</v>
      </c>
      <c r="E50" s="226">
        <v>8000</v>
      </c>
    </row>
    <row r="51" spans="1:5" x14ac:dyDescent="0.2">
      <c r="A51" s="222">
        <v>41</v>
      </c>
      <c r="B51" s="231" t="s">
        <v>1177</v>
      </c>
      <c r="C51" s="232" t="s">
        <v>1136</v>
      </c>
      <c r="D51" s="224" t="s">
        <v>806</v>
      </c>
      <c r="E51" s="226">
        <v>7000</v>
      </c>
    </row>
    <row r="52" spans="1:5" x14ac:dyDescent="0.2">
      <c r="A52" s="222">
        <v>42</v>
      </c>
      <c r="B52" s="233" t="s">
        <v>1178</v>
      </c>
      <c r="C52" s="224" t="s">
        <v>1136</v>
      </c>
      <c r="D52" s="224" t="s">
        <v>806</v>
      </c>
      <c r="E52" s="226">
        <v>10000</v>
      </c>
    </row>
    <row r="53" spans="1:5" x14ac:dyDescent="0.2">
      <c r="A53" s="215">
        <v>43</v>
      </c>
      <c r="B53" s="233" t="s">
        <v>1179</v>
      </c>
      <c r="C53" s="224" t="s">
        <v>1136</v>
      </c>
      <c r="D53" s="224" t="s">
        <v>806</v>
      </c>
      <c r="E53" s="226">
        <v>12600</v>
      </c>
    </row>
    <row r="54" spans="1:5" x14ac:dyDescent="0.2">
      <c r="A54" s="215">
        <v>44</v>
      </c>
      <c r="B54" s="233" t="s">
        <v>1180</v>
      </c>
      <c r="C54" s="224" t="s">
        <v>1181</v>
      </c>
      <c r="D54" s="224" t="s">
        <v>806</v>
      </c>
      <c r="E54" s="226">
        <v>8000</v>
      </c>
    </row>
    <row r="55" spans="1:5" x14ac:dyDescent="0.2">
      <c r="A55" s="222">
        <v>45</v>
      </c>
      <c r="B55" s="233" t="s">
        <v>1170</v>
      </c>
      <c r="C55" s="224" t="s">
        <v>1164</v>
      </c>
      <c r="D55" s="224" t="s">
        <v>806</v>
      </c>
      <c r="E55" s="226">
        <v>3125</v>
      </c>
    </row>
    <row r="56" spans="1:5" x14ac:dyDescent="0.2">
      <c r="A56" s="222">
        <v>46</v>
      </c>
      <c r="B56" s="233" t="s">
        <v>1163</v>
      </c>
      <c r="C56" s="224" t="s">
        <v>1164</v>
      </c>
      <c r="D56" s="224" t="s">
        <v>806</v>
      </c>
      <c r="E56" s="218">
        <v>3125</v>
      </c>
    </row>
    <row r="57" spans="1:5" x14ac:dyDescent="0.2">
      <c r="A57" s="222">
        <v>47</v>
      </c>
      <c r="B57" s="233" t="s">
        <v>1182</v>
      </c>
      <c r="C57" s="217" t="s">
        <v>1183</v>
      </c>
      <c r="D57" s="217" t="s">
        <v>806</v>
      </c>
      <c r="E57" s="218">
        <v>20000</v>
      </c>
    </row>
    <row r="58" spans="1:5" x14ac:dyDescent="0.2">
      <c r="A58" s="215">
        <v>48</v>
      </c>
      <c r="B58" s="233" t="s">
        <v>1184</v>
      </c>
      <c r="C58" s="217" t="s">
        <v>1136</v>
      </c>
      <c r="D58" s="217" t="s">
        <v>806</v>
      </c>
      <c r="E58" s="218">
        <v>14250</v>
      </c>
    </row>
    <row r="59" spans="1:5" x14ac:dyDescent="0.2">
      <c r="A59" s="215">
        <v>49</v>
      </c>
      <c r="B59" s="233" t="s">
        <v>1185</v>
      </c>
      <c r="C59" s="217" t="s">
        <v>1136</v>
      </c>
      <c r="D59" s="217" t="s">
        <v>806</v>
      </c>
      <c r="E59" s="218">
        <v>14000</v>
      </c>
    </row>
    <row r="60" spans="1:5" x14ac:dyDescent="0.2">
      <c r="A60" s="222">
        <v>50</v>
      </c>
      <c r="B60" s="233" t="s">
        <v>1151</v>
      </c>
      <c r="C60" s="217" t="s">
        <v>1136</v>
      </c>
      <c r="D60" s="217" t="s">
        <v>806</v>
      </c>
      <c r="E60" s="218">
        <v>3850</v>
      </c>
    </row>
    <row r="61" spans="1:5" x14ac:dyDescent="0.2">
      <c r="A61" s="222">
        <v>51</v>
      </c>
      <c r="B61" s="233" t="s">
        <v>1186</v>
      </c>
      <c r="C61" s="217" t="s">
        <v>1136</v>
      </c>
      <c r="D61" s="217" t="s">
        <v>806</v>
      </c>
      <c r="E61" s="218">
        <v>4800</v>
      </c>
    </row>
    <row r="62" spans="1:5" x14ac:dyDescent="0.2">
      <c r="A62" s="222">
        <v>52</v>
      </c>
      <c r="B62" s="233" t="s">
        <v>1139</v>
      </c>
      <c r="C62" s="217" t="s">
        <v>1136</v>
      </c>
      <c r="D62" s="217" t="s">
        <v>806</v>
      </c>
      <c r="E62" s="218">
        <v>2250</v>
      </c>
    </row>
    <row r="63" spans="1:5" x14ac:dyDescent="0.2">
      <c r="A63" s="215">
        <v>53</v>
      </c>
      <c r="B63" s="233" t="s">
        <v>1149</v>
      </c>
      <c r="C63" s="217" t="s">
        <v>1136</v>
      </c>
      <c r="D63" s="217" t="s">
        <v>806</v>
      </c>
      <c r="E63" s="218">
        <v>3850</v>
      </c>
    </row>
    <row r="64" spans="1:5" x14ac:dyDescent="0.2">
      <c r="A64" s="215">
        <v>54</v>
      </c>
      <c r="B64" s="233" t="s">
        <v>1152</v>
      </c>
      <c r="C64" s="217" t="s">
        <v>1136</v>
      </c>
      <c r="D64" s="217" t="s">
        <v>806</v>
      </c>
      <c r="E64" s="218">
        <v>3850</v>
      </c>
    </row>
    <row r="65" spans="1:5" x14ac:dyDescent="0.2">
      <c r="A65" s="222">
        <v>55</v>
      </c>
      <c r="B65" s="233" t="s">
        <v>1187</v>
      </c>
      <c r="C65" s="217" t="s">
        <v>1136</v>
      </c>
      <c r="D65" s="217" t="s">
        <v>806</v>
      </c>
      <c r="E65" s="218">
        <v>3888</v>
      </c>
    </row>
    <row r="66" spans="1:5" x14ac:dyDescent="0.2">
      <c r="A66" s="222">
        <v>56</v>
      </c>
      <c r="B66" s="233" t="s">
        <v>1188</v>
      </c>
      <c r="C66" s="217" t="s">
        <v>1136</v>
      </c>
      <c r="D66" s="217" t="s">
        <v>806</v>
      </c>
      <c r="E66" s="218">
        <v>5000</v>
      </c>
    </row>
    <row r="67" spans="1:5" x14ac:dyDescent="0.2">
      <c r="A67" s="222">
        <v>57</v>
      </c>
      <c r="B67" s="233" t="s">
        <v>1189</v>
      </c>
      <c r="C67" s="217" t="s">
        <v>1136</v>
      </c>
      <c r="D67" s="217" t="s">
        <v>806</v>
      </c>
      <c r="E67" s="218">
        <v>4444</v>
      </c>
    </row>
    <row r="68" spans="1:5" x14ac:dyDescent="0.2">
      <c r="A68" s="215">
        <v>58</v>
      </c>
      <c r="B68" s="233" t="s">
        <v>1190</v>
      </c>
      <c r="C68" s="217" t="s">
        <v>1136</v>
      </c>
      <c r="D68" s="217" t="s">
        <v>806</v>
      </c>
      <c r="E68" s="218">
        <v>4800</v>
      </c>
    </row>
    <row r="69" spans="1:5" x14ac:dyDescent="0.2">
      <c r="A69" s="215">
        <v>59</v>
      </c>
      <c r="B69" s="233" t="s">
        <v>1191</v>
      </c>
      <c r="C69" s="217" t="s">
        <v>1136</v>
      </c>
      <c r="D69" s="217" t="s">
        <v>806</v>
      </c>
      <c r="E69" s="218">
        <v>3888</v>
      </c>
    </row>
    <row r="70" spans="1:5" x14ac:dyDescent="0.2">
      <c r="A70" s="222">
        <v>60</v>
      </c>
      <c r="B70" s="233" t="s">
        <v>1192</v>
      </c>
      <c r="C70" s="217" t="s">
        <v>1136</v>
      </c>
      <c r="D70" s="217" t="s">
        <v>806</v>
      </c>
      <c r="E70" s="218">
        <v>3888</v>
      </c>
    </row>
    <row r="71" spans="1:5" x14ac:dyDescent="0.2">
      <c r="A71" s="222">
        <v>61</v>
      </c>
      <c r="B71" s="233" t="s">
        <v>1193</v>
      </c>
      <c r="C71" s="217" t="s">
        <v>1136</v>
      </c>
      <c r="D71" s="217" t="s">
        <v>806</v>
      </c>
      <c r="E71" s="218">
        <v>3700</v>
      </c>
    </row>
    <row r="72" spans="1:5" x14ac:dyDescent="0.2">
      <c r="A72" s="222">
        <v>62</v>
      </c>
      <c r="B72" s="233" t="s">
        <v>1194</v>
      </c>
      <c r="C72" s="217" t="s">
        <v>1136</v>
      </c>
      <c r="D72" s="217" t="s">
        <v>806</v>
      </c>
      <c r="E72" s="218">
        <v>4444</v>
      </c>
    </row>
    <row r="73" spans="1:5" x14ac:dyDescent="0.2">
      <c r="A73" s="215">
        <v>63</v>
      </c>
      <c r="B73" s="233" t="s">
        <v>1154</v>
      </c>
      <c r="C73" s="217" t="s">
        <v>1136</v>
      </c>
      <c r="D73" s="217" t="s">
        <v>806</v>
      </c>
      <c r="E73" s="218">
        <v>4450</v>
      </c>
    </row>
    <row r="74" spans="1:5" x14ac:dyDescent="0.2">
      <c r="A74" s="215">
        <v>64</v>
      </c>
      <c r="B74" s="233" t="s">
        <v>1195</v>
      </c>
      <c r="C74" s="217" t="s">
        <v>1136</v>
      </c>
      <c r="D74" s="217" t="s">
        <v>806</v>
      </c>
      <c r="E74" s="218">
        <v>4800</v>
      </c>
    </row>
    <row r="75" spans="1:5" x14ac:dyDescent="0.2">
      <c r="A75" s="222">
        <v>65</v>
      </c>
      <c r="B75" s="233" t="s">
        <v>1196</v>
      </c>
      <c r="C75" s="217" t="s">
        <v>1136</v>
      </c>
      <c r="D75" s="217" t="s">
        <v>806</v>
      </c>
      <c r="E75" s="218">
        <v>3888</v>
      </c>
    </row>
    <row r="76" spans="1:5" x14ac:dyDescent="0.2">
      <c r="A76" s="222">
        <v>66</v>
      </c>
      <c r="B76" s="233" t="s">
        <v>1197</v>
      </c>
      <c r="C76" s="217" t="s">
        <v>1136</v>
      </c>
      <c r="D76" s="217" t="s">
        <v>806</v>
      </c>
      <c r="E76" s="218">
        <v>3888</v>
      </c>
    </row>
    <row r="77" spans="1:5" x14ac:dyDescent="0.2">
      <c r="A77" s="222">
        <v>67</v>
      </c>
      <c r="B77" s="233" t="s">
        <v>1198</v>
      </c>
      <c r="C77" s="217" t="s">
        <v>1136</v>
      </c>
      <c r="D77" s="217" t="s">
        <v>806</v>
      </c>
      <c r="E77" s="218">
        <v>4800</v>
      </c>
    </row>
    <row r="78" spans="1:5" x14ac:dyDescent="0.2">
      <c r="A78" s="215">
        <v>68</v>
      </c>
      <c r="B78" s="233" t="s">
        <v>1199</v>
      </c>
      <c r="C78" s="217" t="s">
        <v>1136</v>
      </c>
      <c r="D78" s="217" t="s">
        <v>806</v>
      </c>
      <c r="E78" s="218">
        <v>7000</v>
      </c>
    </row>
    <row r="79" spans="1:5" x14ac:dyDescent="0.2">
      <c r="A79" s="215">
        <v>69</v>
      </c>
      <c r="B79" s="233" t="s">
        <v>1200</v>
      </c>
      <c r="C79" s="217" t="s">
        <v>1136</v>
      </c>
      <c r="D79" s="217" t="s">
        <v>806</v>
      </c>
      <c r="E79" s="218">
        <v>4800</v>
      </c>
    </row>
    <row r="80" spans="1:5" x14ac:dyDescent="0.2">
      <c r="A80" s="222">
        <v>70</v>
      </c>
      <c r="B80" s="233" t="s">
        <v>1201</v>
      </c>
      <c r="C80" s="217" t="s">
        <v>1136</v>
      </c>
      <c r="D80" s="217" t="s">
        <v>806</v>
      </c>
      <c r="E80" s="218">
        <v>9800</v>
      </c>
    </row>
    <row r="81" spans="1:5" x14ac:dyDescent="0.2">
      <c r="A81" s="222">
        <v>71</v>
      </c>
      <c r="B81" s="233" t="s">
        <v>1202</v>
      </c>
      <c r="C81" s="217" t="s">
        <v>1136</v>
      </c>
      <c r="D81" s="217" t="s">
        <v>806</v>
      </c>
      <c r="E81" s="218">
        <v>4800</v>
      </c>
    </row>
    <row r="82" spans="1:5" x14ac:dyDescent="0.2">
      <c r="A82" s="222">
        <v>72</v>
      </c>
      <c r="B82" s="233" t="s">
        <v>1203</v>
      </c>
      <c r="C82" s="217" t="s">
        <v>1136</v>
      </c>
      <c r="D82" s="217" t="s">
        <v>806</v>
      </c>
      <c r="E82" s="218">
        <v>4800</v>
      </c>
    </row>
    <row r="83" spans="1:5" x14ac:dyDescent="0.2">
      <c r="A83" s="215">
        <v>73</v>
      </c>
      <c r="B83" s="233" t="s">
        <v>1204</v>
      </c>
      <c r="C83" s="217" t="s">
        <v>1136</v>
      </c>
      <c r="D83" s="217" t="s">
        <v>806</v>
      </c>
      <c r="E83" s="218">
        <v>4800</v>
      </c>
    </row>
    <row r="84" spans="1:5" x14ac:dyDescent="0.2">
      <c r="A84" s="215">
        <v>74</v>
      </c>
      <c r="B84" s="233" t="s">
        <v>1205</v>
      </c>
      <c r="C84" s="217" t="s">
        <v>1136</v>
      </c>
      <c r="D84" s="217" t="s">
        <v>806</v>
      </c>
      <c r="E84" s="218">
        <v>4800</v>
      </c>
    </row>
    <row r="85" spans="1:5" x14ac:dyDescent="0.2">
      <c r="A85" s="222">
        <v>75</v>
      </c>
      <c r="B85" s="233" t="s">
        <v>1206</v>
      </c>
      <c r="C85" s="217" t="s">
        <v>1136</v>
      </c>
      <c r="D85" s="217" t="s">
        <v>806</v>
      </c>
      <c r="E85" s="218">
        <v>4444</v>
      </c>
    </row>
    <row r="86" spans="1:5" x14ac:dyDescent="0.2">
      <c r="A86" s="222">
        <v>76</v>
      </c>
      <c r="B86" s="233" t="s">
        <v>1207</v>
      </c>
      <c r="C86" s="217" t="s">
        <v>1136</v>
      </c>
      <c r="D86" s="217" t="s">
        <v>806</v>
      </c>
      <c r="E86" s="218">
        <v>4700</v>
      </c>
    </row>
    <row r="87" spans="1:5" x14ac:dyDescent="0.2">
      <c r="A87" s="222">
        <v>77</v>
      </c>
      <c r="B87" s="233" t="s">
        <v>1208</v>
      </c>
      <c r="C87" s="217" t="s">
        <v>1136</v>
      </c>
      <c r="D87" s="217" t="s">
        <v>806</v>
      </c>
      <c r="E87" s="218">
        <v>12650</v>
      </c>
    </row>
    <row r="88" spans="1:5" x14ac:dyDescent="0.2">
      <c r="A88" s="215">
        <v>78</v>
      </c>
      <c r="B88" s="233" t="s">
        <v>1209</v>
      </c>
      <c r="C88" s="217" t="s">
        <v>1136</v>
      </c>
      <c r="D88" s="217" t="s">
        <v>806</v>
      </c>
      <c r="E88" s="218">
        <v>4444</v>
      </c>
    </row>
    <row r="89" spans="1:5" x14ac:dyDescent="0.2">
      <c r="A89" s="215">
        <v>79</v>
      </c>
      <c r="B89" s="233" t="s">
        <v>1210</v>
      </c>
      <c r="C89" s="217" t="s">
        <v>1136</v>
      </c>
      <c r="D89" s="217" t="s">
        <v>806</v>
      </c>
      <c r="E89" s="218">
        <v>5000</v>
      </c>
    </row>
    <row r="90" spans="1:5" x14ac:dyDescent="0.2">
      <c r="A90" s="222">
        <v>80</v>
      </c>
      <c r="B90" s="233" t="s">
        <v>1211</v>
      </c>
      <c r="C90" s="217" t="s">
        <v>1136</v>
      </c>
      <c r="D90" s="217" t="s">
        <v>806</v>
      </c>
      <c r="E90" s="218">
        <v>3900</v>
      </c>
    </row>
    <row r="91" spans="1:5" x14ac:dyDescent="0.2">
      <c r="A91" s="222">
        <v>81</v>
      </c>
      <c r="B91" s="233" t="s">
        <v>1212</v>
      </c>
      <c r="C91" s="217" t="s">
        <v>1136</v>
      </c>
      <c r="D91" s="217" t="s">
        <v>806</v>
      </c>
      <c r="E91" s="218">
        <v>9450</v>
      </c>
    </row>
    <row r="92" spans="1:5" x14ac:dyDescent="0.2">
      <c r="A92" s="222">
        <v>82</v>
      </c>
      <c r="B92" s="233" t="s">
        <v>1213</v>
      </c>
      <c r="C92" s="217" t="s">
        <v>1136</v>
      </c>
      <c r="D92" s="217" t="s">
        <v>806</v>
      </c>
      <c r="E92" s="218">
        <v>12700</v>
      </c>
    </row>
    <row r="93" spans="1:5" x14ac:dyDescent="0.2">
      <c r="A93" s="215">
        <v>83</v>
      </c>
      <c r="B93" s="233" t="s">
        <v>1214</v>
      </c>
      <c r="C93" s="217" t="s">
        <v>1136</v>
      </c>
      <c r="D93" s="217" t="s">
        <v>806</v>
      </c>
      <c r="E93" s="218">
        <v>4800</v>
      </c>
    </row>
    <row r="94" spans="1:5" x14ac:dyDescent="0.2">
      <c r="A94" s="215">
        <v>84</v>
      </c>
      <c r="B94" s="233" t="s">
        <v>1143</v>
      </c>
      <c r="C94" s="217" t="s">
        <v>1136</v>
      </c>
      <c r="D94" s="217" t="s">
        <v>806</v>
      </c>
      <c r="E94" s="218">
        <v>10000</v>
      </c>
    </row>
    <row r="95" spans="1:5" x14ac:dyDescent="0.2">
      <c r="A95" s="222">
        <v>85</v>
      </c>
      <c r="B95" s="233" t="s">
        <v>1215</v>
      </c>
      <c r="C95" s="217" t="s">
        <v>1216</v>
      </c>
      <c r="D95" s="217" t="s">
        <v>806</v>
      </c>
      <c r="E95" s="218">
        <v>6000</v>
      </c>
    </row>
    <row r="96" spans="1:5" x14ac:dyDescent="0.2">
      <c r="A96" s="222">
        <v>86</v>
      </c>
      <c r="B96" s="233" t="s">
        <v>1217</v>
      </c>
      <c r="C96" s="217" t="s">
        <v>1216</v>
      </c>
      <c r="D96" s="217" t="s">
        <v>806</v>
      </c>
      <c r="E96" s="218">
        <v>3500</v>
      </c>
    </row>
    <row r="97" spans="1:5" x14ac:dyDescent="0.2">
      <c r="A97" s="222">
        <v>87</v>
      </c>
      <c r="B97" s="233" t="s">
        <v>1218</v>
      </c>
      <c r="C97" s="217" t="s">
        <v>1216</v>
      </c>
      <c r="D97" s="217" t="s">
        <v>806</v>
      </c>
      <c r="E97" s="218">
        <v>6000</v>
      </c>
    </row>
    <row r="98" spans="1:5" x14ac:dyDescent="0.2">
      <c r="A98" s="215">
        <v>88</v>
      </c>
      <c r="B98" s="233" t="s">
        <v>1219</v>
      </c>
      <c r="C98" s="217" t="s">
        <v>1136</v>
      </c>
      <c r="D98" s="217" t="s">
        <v>806</v>
      </c>
      <c r="E98" s="218">
        <v>2300</v>
      </c>
    </row>
    <row r="99" spans="1:5" x14ac:dyDescent="0.2">
      <c r="A99" s="215">
        <v>89</v>
      </c>
      <c r="B99" s="233" t="s">
        <v>1220</v>
      </c>
      <c r="C99" s="217" t="s">
        <v>1136</v>
      </c>
      <c r="D99" s="217" t="s">
        <v>806</v>
      </c>
      <c r="E99" s="218">
        <v>3900</v>
      </c>
    </row>
    <row r="100" spans="1:5" x14ac:dyDescent="0.2">
      <c r="A100" s="222">
        <v>90</v>
      </c>
      <c r="B100" s="233" t="s">
        <v>1221</v>
      </c>
      <c r="C100" s="217" t="s">
        <v>1136</v>
      </c>
      <c r="D100" s="217" t="s">
        <v>806</v>
      </c>
      <c r="E100" s="218">
        <v>3900</v>
      </c>
    </row>
    <row r="101" spans="1:5" x14ac:dyDescent="0.2">
      <c r="A101" s="222">
        <v>91</v>
      </c>
      <c r="B101" s="233" t="s">
        <v>1222</v>
      </c>
      <c r="C101" s="217" t="s">
        <v>1136</v>
      </c>
      <c r="D101" s="217" t="s">
        <v>806</v>
      </c>
      <c r="E101" s="218">
        <v>6250</v>
      </c>
    </row>
    <row r="102" spans="1:5" x14ac:dyDescent="0.2">
      <c r="A102" s="234">
        <v>92</v>
      </c>
      <c r="B102" s="233" t="s">
        <v>1223</v>
      </c>
      <c r="C102" s="235" t="s">
        <v>1136</v>
      </c>
      <c r="D102" s="235" t="s">
        <v>806</v>
      </c>
      <c r="E102" s="236">
        <v>3500</v>
      </c>
    </row>
    <row r="103" spans="1:5" x14ac:dyDescent="0.2">
      <c r="A103" s="222">
        <v>93</v>
      </c>
      <c r="B103" s="233" t="s">
        <v>1224</v>
      </c>
      <c r="C103" s="237" t="s">
        <v>1136</v>
      </c>
      <c r="D103" s="237" t="s">
        <v>806</v>
      </c>
      <c r="E103" s="238">
        <v>3500</v>
      </c>
    </row>
    <row r="104" spans="1:5" x14ac:dyDescent="0.2">
      <c r="A104" s="222">
        <v>94</v>
      </c>
      <c r="B104" s="233" t="s">
        <v>1225</v>
      </c>
      <c r="C104" s="237" t="s">
        <v>1136</v>
      </c>
      <c r="D104" s="237" t="s">
        <v>806</v>
      </c>
      <c r="E104" s="238">
        <v>4800</v>
      </c>
    </row>
    <row r="105" spans="1:5" x14ac:dyDescent="0.2">
      <c r="A105" s="239"/>
      <c r="B105" s="237"/>
      <c r="C105" s="237"/>
      <c r="D105" s="237"/>
      <c r="E105" s="238"/>
    </row>
  </sheetData>
  <mergeCells count="11">
    <mergeCell ref="A9:A10"/>
    <mergeCell ref="B9:B10"/>
    <mergeCell ref="C9:C10"/>
    <mergeCell ref="D9:D10"/>
    <mergeCell ref="E9:E10"/>
    <mergeCell ref="A2:E2"/>
    <mergeCell ref="A3:E3"/>
    <mergeCell ref="A4:E4"/>
    <mergeCell ref="B5:E5"/>
    <mergeCell ref="B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RENGLON 011</vt:lpstr>
      <vt:lpstr>RENGLON 021</vt:lpstr>
      <vt:lpstr>RENGLON 029  </vt:lpstr>
      <vt:lpstr>RENGLON 031 </vt:lpstr>
      <vt:lpstr>SUBGRUPO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ANA PAOLA</dc:creator>
  <cp:lastModifiedBy>amperez</cp:lastModifiedBy>
  <cp:lastPrinted>2019-07-08T15:45:12Z</cp:lastPrinted>
  <dcterms:created xsi:type="dcterms:W3CDTF">2013-11-29T23:12:09Z</dcterms:created>
  <dcterms:modified xsi:type="dcterms:W3CDTF">2019-07-10T16:49:16Z</dcterms:modified>
</cp:coreProperties>
</file>