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fonso\Desktop\Reprogramacion 029\2022\"/>
    </mc:Choice>
  </mc:AlternateContent>
  <bookViews>
    <workbookView xWindow="0" yWindow="0" windowWidth="28800" windowHeight="12330" tabRatio="619"/>
  </bookViews>
  <sheets>
    <sheet name="REPROGRAMACIÓN 2022 029" sheetId="6" r:id="rId1"/>
    <sheet name="PERSONAL COMPROMETIDO FEBRERO" sheetId="7" r:id="rId2"/>
  </sheets>
  <definedNames>
    <definedName name="_xlnm._FilterDatabase" localSheetId="0" hidden="1">'REPROGRAMACIÓN 2022 029'!$B$4:$S$87</definedName>
    <definedName name="_xlnm.Print_Area" localSheetId="1">'PERSONAL COMPROMETIDO FEBRERO'!$A$2:$E$33</definedName>
    <definedName name="_xlnm.Print_Area" localSheetId="0">'REPROGRAMACIÓN 2022 029'!$B$2:$S$319</definedName>
    <definedName name="_xlnm.Print_Titles" localSheetId="0">'REPROGRAMACIÓN 2022 029'!$10:$12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6" l="1"/>
  <c r="I32" i="6"/>
  <c r="C16" i="6" l="1"/>
  <c r="D9" i="7" l="1"/>
  <c r="C9" i="7"/>
  <c r="B9" i="7"/>
  <c r="J32" i="6" l="1"/>
  <c r="G32" i="6" s="1"/>
  <c r="E9" i="7" l="1"/>
  <c r="B19" i="7"/>
  <c r="C19" i="7" l="1"/>
  <c r="D19" i="7"/>
  <c r="E19" i="7"/>
  <c r="I288" i="6" l="1"/>
  <c r="I34" i="6"/>
  <c r="D28" i="7"/>
  <c r="D29" i="7" s="1"/>
  <c r="C28" i="7"/>
  <c r="B28" i="7"/>
  <c r="C8" i="7"/>
  <c r="D8" i="7"/>
  <c r="B8" i="7"/>
  <c r="J160" i="6"/>
  <c r="I160" i="6"/>
  <c r="G160" i="6"/>
  <c r="G25" i="6"/>
  <c r="G16" i="6" s="1"/>
  <c r="D10" i="7"/>
  <c r="C10" i="7"/>
  <c r="B10" i="7"/>
  <c r="E10" i="7" l="1"/>
  <c r="D11" i="7"/>
  <c r="J167" i="6" l="1"/>
  <c r="I167" i="6"/>
  <c r="C242" i="6" l="1"/>
  <c r="C282" i="6"/>
  <c r="J290" i="6"/>
  <c r="I290" i="6"/>
  <c r="H290" i="6"/>
  <c r="J188" i="6"/>
  <c r="I188" i="6"/>
  <c r="H188" i="6"/>
  <c r="C157" i="6"/>
  <c r="C185" i="6"/>
  <c r="J33" i="6"/>
  <c r="I33" i="6"/>
  <c r="H33" i="6"/>
  <c r="G290" i="6" l="1"/>
  <c r="G188" i="6"/>
  <c r="G33" i="6"/>
  <c r="J288" i="6" l="1"/>
  <c r="J287" i="6"/>
  <c r="I287" i="6"/>
  <c r="H287" i="6"/>
  <c r="J285" i="6"/>
  <c r="I285" i="6"/>
  <c r="H285" i="6"/>
  <c r="J248" i="6"/>
  <c r="I248" i="6"/>
  <c r="H248" i="6"/>
  <c r="J247" i="6"/>
  <c r="I247" i="6"/>
  <c r="H247" i="6"/>
  <c r="J246" i="6"/>
  <c r="I246" i="6"/>
  <c r="H246" i="6"/>
  <c r="J245" i="6"/>
  <c r="I245" i="6"/>
  <c r="H245" i="6"/>
  <c r="J244" i="6"/>
  <c r="I244" i="6"/>
  <c r="H244" i="6"/>
  <c r="J231" i="6"/>
  <c r="I231" i="6"/>
  <c r="H231" i="6"/>
  <c r="J230" i="6"/>
  <c r="I230" i="6"/>
  <c r="H230" i="6"/>
  <c r="J229" i="6"/>
  <c r="I229" i="6"/>
  <c r="H229" i="6"/>
  <c r="J228" i="6"/>
  <c r="I228" i="6"/>
  <c r="H228" i="6"/>
  <c r="J227" i="6"/>
  <c r="I227" i="6"/>
  <c r="H227" i="6"/>
  <c r="J226" i="6"/>
  <c r="I226" i="6"/>
  <c r="H226" i="6"/>
  <c r="J225" i="6"/>
  <c r="I225" i="6"/>
  <c r="H225" i="6"/>
  <c r="J223" i="6"/>
  <c r="I223" i="6"/>
  <c r="H223" i="6"/>
  <c r="J222" i="6"/>
  <c r="I222" i="6"/>
  <c r="H222" i="6"/>
  <c r="J221" i="6"/>
  <c r="I221" i="6"/>
  <c r="H221" i="6"/>
  <c r="J220" i="6"/>
  <c r="I220" i="6"/>
  <c r="H220" i="6"/>
  <c r="J219" i="6"/>
  <c r="I219" i="6"/>
  <c r="H219" i="6"/>
  <c r="J218" i="6"/>
  <c r="I218" i="6"/>
  <c r="H218" i="6"/>
  <c r="J217" i="6"/>
  <c r="I217" i="6"/>
  <c r="H217" i="6"/>
  <c r="J215" i="6"/>
  <c r="I215" i="6"/>
  <c r="H215" i="6"/>
  <c r="K185" i="6"/>
  <c r="K157" i="6"/>
  <c r="J182" i="6"/>
  <c r="I182" i="6"/>
  <c r="H182" i="6"/>
  <c r="J181" i="6"/>
  <c r="I181" i="6"/>
  <c r="H181" i="6"/>
  <c r="J180" i="6"/>
  <c r="I180" i="6"/>
  <c r="H180" i="6"/>
  <c r="J179" i="6"/>
  <c r="I179" i="6"/>
  <c r="H179" i="6"/>
  <c r="J178" i="6"/>
  <c r="I178" i="6"/>
  <c r="H178" i="6"/>
  <c r="J176" i="6"/>
  <c r="I176" i="6"/>
  <c r="H176" i="6"/>
  <c r="J175" i="6"/>
  <c r="I175" i="6"/>
  <c r="H175" i="6"/>
  <c r="J166" i="6"/>
  <c r="I166" i="6"/>
  <c r="H166" i="6"/>
  <c r="J165" i="6"/>
  <c r="I165" i="6"/>
  <c r="H165" i="6"/>
  <c r="G288" i="6" l="1"/>
  <c r="E28" i="7" s="1"/>
  <c r="E29" i="7" s="1"/>
  <c r="G287" i="6"/>
  <c r="G285" i="6"/>
  <c r="G244" i="6"/>
  <c r="G246" i="6"/>
  <c r="G248" i="6"/>
  <c r="G247" i="6"/>
  <c r="G245" i="6"/>
  <c r="G227" i="6"/>
  <c r="G229" i="6"/>
  <c r="G231" i="6"/>
  <c r="G230" i="6"/>
  <c r="G228" i="6"/>
  <c r="G226" i="6"/>
  <c r="G225" i="6"/>
  <c r="G217" i="6"/>
  <c r="G221" i="6"/>
  <c r="G219" i="6"/>
  <c r="G218" i="6"/>
  <c r="G223" i="6"/>
  <c r="G222" i="6"/>
  <c r="G220" i="6"/>
  <c r="G215" i="6"/>
  <c r="D20" i="7"/>
  <c r="G182" i="6"/>
  <c r="G180" i="6"/>
  <c r="G179" i="6"/>
  <c r="G178" i="6"/>
  <c r="G181" i="6"/>
  <c r="G175" i="6"/>
  <c r="G176" i="6"/>
  <c r="G166" i="6"/>
  <c r="G165" i="6"/>
  <c r="S131" i="6"/>
  <c r="R131" i="6"/>
  <c r="Q131" i="6"/>
  <c r="P131" i="6"/>
  <c r="O131" i="6"/>
  <c r="N131" i="6"/>
  <c r="M131" i="6"/>
  <c r="L131" i="6"/>
  <c r="K131" i="6"/>
  <c r="C130" i="6"/>
  <c r="J135" i="6"/>
  <c r="I135" i="6"/>
  <c r="H135" i="6"/>
  <c r="J134" i="6"/>
  <c r="I134" i="6"/>
  <c r="H134" i="6"/>
  <c r="J133" i="6"/>
  <c r="I133" i="6"/>
  <c r="H133" i="6"/>
  <c r="J132" i="6"/>
  <c r="I132" i="6"/>
  <c r="H132" i="6"/>
  <c r="J127" i="6"/>
  <c r="I127" i="6"/>
  <c r="H127" i="6"/>
  <c r="J126" i="6"/>
  <c r="I126" i="6"/>
  <c r="H126" i="6"/>
  <c r="J125" i="6"/>
  <c r="I125" i="6"/>
  <c r="H125" i="6"/>
  <c r="J124" i="6"/>
  <c r="I124" i="6"/>
  <c r="H124" i="6"/>
  <c r="J123" i="6"/>
  <c r="I123" i="6"/>
  <c r="H123" i="6"/>
  <c r="J122" i="6"/>
  <c r="I122" i="6"/>
  <c r="H122" i="6"/>
  <c r="J120" i="6"/>
  <c r="I120" i="6"/>
  <c r="H120" i="6"/>
  <c r="J119" i="6"/>
  <c r="I119" i="6"/>
  <c r="H119" i="6"/>
  <c r="J118" i="6"/>
  <c r="I118" i="6"/>
  <c r="H118" i="6"/>
  <c r="J117" i="6"/>
  <c r="I117" i="6"/>
  <c r="H117" i="6"/>
  <c r="J116" i="6"/>
  <c r="I116" i="6"/>
  <c r="H116" i="6"/>
  <c r="J114" i="6"/>
  <c r="I114" i="6"/>
  <c r="H114" i="6"/>
  <c r="J112" i="6"/>
  <c r="I112" i="6"/>
  <c r="H112" i="6"/>
  <c r="J111" i="6"/>
  <c r="I111" i="6"/>
  <c r="H111" i="6"/>
  <c r="J109" i="6"/>
  <c r="I109" i="6"/>
  <c r="H109" i="6"/>
  <c r="J108" i="6"/>
  <c r="I108" i="6"/>
  <c r="H108" i="6"/>
  <c r="K105" i="6"/>
  <c r="L105" i="6"/>
  <c r="M105" i="6"/>
  <c r="N105" i="6"/>
  <c r="O105" i="6"/>
  <c r="P105" i="6"/>
  <c r="Q105" i="6"/>
  <c r="R105" i="6"/>
  <c r="S105" i="6"/>
  <c r="J85" i="6"/>
  <c r="I85" i="6"/>
  <c r="H85" i="6"/>
  <c r="J84" i="6"/>
  <c r="I84" i="6"/>
  <c r="H84" i="6"/>
  <c r="J83" i="6"/>
  <c r="I83" i="6"/>
  <c r="H83" i="6"/>
  <c r="J81" i="6"/>
  <c r="I81" i="6"/>
  <c r="H81" i="6"/>
  <c r="J79" i="6"/>
  <c r="I79" i="6"/>
  <c r="H79" i="6"/>
  <c r="J78" i="6"/>
  <c r="I78" i="6"/>
  <c r="H78" i="6"/>
  <c r="J77" i="6"/>
  <c r="I77" i="6"/>
  <c r="H77" i="6"/>
  <c r="J76" i="6"/>
  <c r="I76" i="6"/>
  <c r="H76" i="6"/>
  <c r="J75" i="6"/>
  <c r="I75" i="6"/>
  <c r="H75" i="6"/>
  <c r="J74" i="6"/>
  <c r="I74" i="6"/>
  <c r="H74" i="6"/>
  <c r="J73" i="6"/>
  <c r="I73" i="6"/>
  <c r="H73" i="6"/>
  <c r="J70" i="6"/>
  <c r="I70" i="6"/>
  <c r="H70" i="6"/>
  <c r="J69" i="6"/>
  <c r="I69" i="6"/>
  <c r="H69" i="6"/>
  <c r="J68" i="6"/>
  <c r="I68" i="6"/>
  <c r="H68" i="6"/>
  <c r="J67" i="6"/>
  <c r="I67" i="6"/>
  <c r="H67" i="6"/>
  <c r="J66" i="6"/>
  <c r="I66" i="6"/>
  <c r="H66" i="6"/>
  <c r="J65" i="6"/>
  <c r="I65" i="6"/>
  <c r="H65" i="6"/>
  <c r="J63" i="6"/>
  <c r="I63" i="6"/>
  <c r="H63" i="6"/>
  <c r="J62" i="6"/>
  <c r="I62" i="6"/>
  <c r="H62" i="6"/>
  <c r="J55" i="6"/>
  <c r="I55" i="6"/>
  <c r="H55" i="6"/>
  <c r="J54" i="6"/>
  <c r="I54" i="6"/>
  <c r="H54" i="6"/>
  <c r="J53" i="6"/>
  <c r="I53" i="6"/>
  <c r="H53" i="6"/>
  <c r="J52" i="6"/>
  <c r="I52" i="6"/>
  <c r="H52" i="6"/>
  <c r="J50" i="6"/>
  <c r="I50" i="6"/>
  <c r="H50" i="6"/>
  <c r="J49" i="6"/>
  <c r="I49" i="6"/>
  <c r="H49" i="6"/>
  <c r="J48" i="6"/>
  <c r="I48" i="6"/>
  <c r="H48" i="6"/>
  <c r="J47" i="6"/>
  <c r="I47" i="6"/>
  <c r="H47" i="6"/>
  <c r="J46" i="6"/>
  <c r="I46" i="6"/>
  <c r="H46" i="6"/>
  <c r="J45" i="6"/>
  <c r="I45" i="6"/>
  <c r="H45" i="6"/>
  <c r="J42" i="6"/>
  <c r="I42" i="6"/>
  <c r="H42" i="6"/>
  <c r="J41" i="6"/>
  <c r="I41" i="6"/>
  <c r="H41" i="6"/>
  <c r="J40" i="6"/>
  <c r="I40" i="6"/>
  <c r="H40" i="6"/>
  <c r="J39" i="6"/>
  <c r="I39" i="6"/>
  <c r="H39" i="6"/>
  <c r="J38" i="6"/>
  <c r="I38" i="6"/>
  <c r="H38" i="6"/>
  <c r="J37" i="6"/>
  <c r="I37" i="6"/>
  <c r="H37" i="6"/>
  <c r="J36" i="6"/>
  <c r="I36" i="6"/>
  <c r="H36" i="6"/>
  <c r="J29" i="6"/>
  <c r="I29" i="6"/>
  <c r="H29" i="6"/>
  <c r="J28" i="6"/>
  <c r="I28" i="6"/>
  <c r="H28" i="6"/>
  <c r="J27" i="6"/>
  <c r="I27" i="6"/>
  <c r="H27" i="6"/>
  <c r="J23" i="6"/>
  <c r="I23" i="6"/>
  <c r="H23" i="6"/>
  <c r="G133" i="6" l="1"/>
  <c r="G135" i="6"/>
  <c r="G134" i="6"/>
  <c r="G132" i="6"/>
  <c r="G126" i="6"/>
  <c r="G125" i="6"/>
  <c r="G124" i="6"/>
  <c r="G127" i="6"/>
  <c r="G123" i="6"/>
  <c r="G120" i="6"/>
  <c r="G116" i="6"/>
  <c r="G122" i="6"/>
  <c r="G119" i="6"/>
  <c r="G118" i="6"/>
  <c r="G117" i="6"/>
  <c r="G114" i="6"/>
  <c r="G112" i="6"/>
  <c r="G111" i="6"/>
  <c r="G108" i="6"/>
  <c r="G109" i="6"/>
  <c r="G23" i="6"/>
  <c r="G83" i="6"/>
  <c r="G85" i="6"/>
  <c r="G84" i="6"/>
  <c r="G77" i="6"/>
  <c r="G75" i="6"/>
  <c r="G81" i="6"/>
  <c r="G79" i="6"/>
  <c r="G78" i="6"/>
  <c r="G76" i="6"/>
  <c r="G74" i="6"/>
  <c r="G73" i="6"/>
  <c r="G69" i="6"/>
  <c r="G67" i="6"/>
  <c r="G65" i="6"/>
  <c r="G68" i="6"/>
  <c r="G70" i="6"/>
  <c r="G66" i="6"/>
  <c r="G62" i="6"/>
  <c r="G63" i="6"/>
  <c r="G52" i="6"/>
  <c r="G53" i="6"/>
  <c r="G54" i="6"/>
  <c r="G55" i="6"/>
  <c r="G46" i="6"/>
  <c r="G47" i="6"/>
  <c r="G45" i="6"/>
  <c r="G49" i="6"/>
  <c r="G48" i="6"/>
  <c r="G50" i="6"/>
  <c r="G37" i="6"/>
  <c r="G38" i="6"/>
  <c r="G36" i="6"/>
  <c r="G42" i="6"/>
  <c r="G40" i="6"/>
  <c r="G41" i="6"/>
  <c r="G39" i="6"/>
  <c r="G27" i="6"/>
  <c r="G29" i="6"/>
  <c r="G28" i="6"/>
  <c r="H316" i="6" l="1"/>
  <c r="I316" i="6"/>
  <c r="J316" i="6"/>
  <c r="J294" i="6"/>
  <c r="I294" i="6"/>
  <c r="H294" i="6"/>
  <c r="J293" i="6"/>
  <c r="I293" i="6"/>
  <c r="H293" i="6"/>
  <c r="J292" i="6"/>
  <c r="I292" i="6"/>
  <c r="H292" i="6"/>
  <c r="J291" i="6"/>
  <c r="I291" i="6"/>
  <c r="H291" i="6"/>
  <c r="J289" i="6"/>
  <c r="I289" i="6"/>
  <c r="H289" i="6"/>
  <c r="J286" i="6"/>
  <c r="I286" i="6"/>
  <c r="H286" i="6"/>
  <c r="J284" i="6"/>
  <c r="I284" i="6"/>
  <c r="H284" i="6"/>
  <c r="J283" i="6"/>
  <c r="I283" i="6"/>
  <c r="H283" i="6"/>
  <c r="S282" i="6"/>
  <c r="S278" i="6" s="1"/>
  <c r="R282" i="6"/>
  <c r="R278" i="6" s="1"/>
  <c r="Q282" i="6"/>
  <c r="Q278" i="6" s="1"/>
  <c r="P282" i="6"/>
  <c r="P278" i="6" s="1"/>
  <c r="O282" i="6"/>
  <c r="O278" i="6" s="1"/>
  <c r="N282" i="6"/>
  <c r="N278" i="6" s="1"/>
  <c r="M282" i="6"/>
  <c r="M278" i="6" s="1"/>
  <c r="L282" i="6"/>
  <c r="L278" i="6" s="1"/>
  <c r="K282" i="6"/>
  <c r="K278" i="6" s="1"/>
  <c r="C278" i="6"/>
  <c r="J317" i="6"/>
  <c r="I317" i="6"/>
  <c r="H317" i="6"/>
  <c r="J263" i="6"/>
  <c r="I263" i="6"/>
  <c r="H263" i="6"/>
  <c r="J262" i="6"/>
  <c r="I262" i="6"/>
  <c r="H262" i="6"/>
  <c r="J261" i="6"/>
  <c r="I261" i="6"/>
  <c r="H261" i="6"/>
  <c r="J260" i="6"/>
  <c r="I260" i="6"/>
  <c r="H260" i="6"/>
  <c r="J259" i="6"/>
  <c r="I259" i="6"/>
  <c r="H259" i="6"/>
  <c r="S242" i="6"/>
  <c r="R242" i="6"/>
  <c r="Q242" i="6"/>
  <c r="P242" i="6"/>
  <c r="O242" i="6"/>
  <c r="N242" i="6"/>
  <c r="M242" i="6"/>
  <c r="L242" i="6"/>
  <c r="K242" i="6"/>
  <c r="J252" i="6"/>
  <c r="I252" i="6"/>
  <c r="H252" i="6"/>
  <c r="J251" i="6"/>
  <c r="I251" i="6"/>
  <c r="H251" i="6"/>
  <c r="J250" i="6"/>
  <c r="I250" i="6"/>
  <c r="H250" i="6"/>
  <c r="J249" i="6"/>
  <c r="I249" i="6"/>
  <c r="H249" i="6"/>
  <c r="J243" i="6"/>
  <c r="I243" i="6"/>
  <c r="H243" i="6"/>
  <c r="N209" i="6"/>
  <c r="M209" i="6"/>
  <c r="L209" i="6"/>
  <c r="K209" i="6"/>
  <c r="J235" i="6"/>
  <c r="I235" i="6"/>
  <c r="H235" i="6"/>
  <c r="J234" i="6"/>
  <c r="I234" i="6"/>
  <c r="H234" i="6"/>
  <c r="J232" i="6"/>
  <c r="I232" i="6"/>
  <c r="H232" i="6"/>
  <c r="J224" i="6"/>
  <c r="I224" i="6"/>
  <c r="H224" i="6"/>
  <c r="J216" i="6"/>
  <c r="I216" i="6"/>
  <c r="H216" i="6"/>
  <c r="J214" i="6"/>
  <c r="I214" i="6"/>
  <c r="H214" i="6"/>
  <c r="J213" i="6"/>
  <c r="I213" i="6"/>
  <c r="H213" i="6"/>
  <c r="J212" i="6"/>
  <c r="I212" i="6"/>
  <c r="H212" i="6"/>
  <c r="J211" i="6"/>
  <c r="I211" i="6"/>
  <c r="H211" i="6"/>
  <c r="J210" i="6"/>
  <c r="I210" i="6"/>
  <c r="H210" i="6"/>
  <c r="J202" i="6"/>
  <c r="I202" i="6"/>
  <c r="H202" i="6"/>
  <c r="J201" i="6"/>
  <c r="I201" i="6"/>
  <c r="H201" i="6"/>
  <c r="J200" i="6"/>
  <c r="I200" i="6"/>
  <c r="H200" i="6"/>
  <c r="J173" i="6"/>
  <c r="I173" i="6"/>
  <c r="H173" i="6"/>
  <c r="J186" i="6"/>
  <c r="I186" i="6"/>
  <c r="H186" i="6"/>
  <c r="J189" i="6"/>
  <c r="I189" i="6"/>
  <c r="H189" i="6"/>
  <c r="J187" i="6"/>
  <c r="I187" i="6"/>
  <c r="H187" i="6"/>
  <c r="J193" i="6"/>
  <c r="I193" i="6"/>
  <c r="H193" i="6"/>
  <c r="J183" i="6"/>
  <c r="I183" i="6"/>
  <c r="H183" i="6"/>
  <c r="J177" i="6"/>
  <c r="I177" i="6"/>
  <c r="H177" i="6"/>
  <c r="J174" i="6"/>
  <c r="I174" i="6"/>
  <c r="H174" i="6"/>
  <c r="J171" i="6"/>
  <c r="I171" i="6"/>
  <c r="H171" i="6"/>
  <c r="J170" i="6"/>
  <c r="I170" i="6"/>
  <c r="H170" i="6"/>
  <c r="J164" i="6"/>
  <c r="I164" i="6"/>
  <c r="H164" i="6"/>
  <c r="J162" i="6"/>
  <c r="I162" i="6"/>
  <c r="H162" i="6"/>
  <c r="J159" i="6"/>
  <c r="I159" i="6"/>
  <c r="H159" i="6"/>
  <c r="J158" i="6"/>
  <c r="I158" i="6"/>
  <c r="H158" i="6"/>
  <c r="J161" i="6"/>
  <c r="I161" i="6"/>
  <c r="H161" i="6"/>
  <c r="J169" i="6"/>
  <c r="I169" i="6"/>
  <c r="H169" i="6"/>
  <c r="J168" i="6"/>
  <c r="I168" i="6"/>
  <c r="H168" i="6"/>
  <c r="J163" i="6"/>
  <c r="I163" i="6"/>
  <c r="H163" i="6"/>
  <c r="J172" i="6"/>
  <c r="I172" i="6"/>
  <c r="H172" i="6"/>
  <c r="J150" i="6"/>
  <c r="I150" i="6"/>
  <c r="H150" i="6"/>
  <c r="J149" i="6"/>
  <c r="I149" i="6"/>
  <c r="H149" i="6"/>
  <c r="J145" i="6"/>
  <c r="I145" i="6"/>
  <c r="H145" i="6"/>
  <c r="J144" i="6"/>
  <c r="I144" i="6"/>
  <c r="H144" i="6"/>
  <c r="J140" i="6"/>
  <c r="J139" i="6" s="1"/>
  <c r="I140" i="6"/>
  <c r="I139" i="6" s="1"/>
  <c r="H140" i="6"/>
  <c r="H139" i="6" s="1"/>
  <c r="J136" i="6"/>
  <c r="J131" i="6" s="1"/>
  <c r="I136" i="6"/>
  <c r="I131" i="6" s="1"/>
  <c r="H136" i="6"/>
  <c r="H131" i="6" s="1"/>
  <c r="H185" i="6" l="1"/>
  <c r="I185" i="6"/>
  <c r="J185" i="6"/>
  <c r="H157" i="6"/>
  <c r="I157" i="6"/>
  <c r="J157" i="6"/>
  <c r="G316" i="6"/>
  <c r="G284" i="6"/>
  <c r="G291" i="6"/>
  <c r="G294" i="6"/>
  <c r="H282" i="6"/>
  <c r="H278" i="6" s="1"/>
  <c r="G292" i="6"/>
  <c r="G289" i="6"/>
  <c r="G286" i="6"/>
  <c r="G283" i="6"/>
  <c r="J282" i="6"/>
  <c r="J278" i="6" s="1"/>
  <c r="G293" i="6"/>
  <c r="I282" i="6"/>
  <c r="I278" i="6" s="1"/>
  <c r="H242" i="6"/>
  <c r="I242" i="6"/>
  <c r="J242" i="6"/>
  <c r="I209" i="6"/>
  <c r="J209" i="6"/>
  <c r="G173" i="6"/>
  <c r="H143" i="6"/>
  <c r="G295" i="6" l="1"/>
  <c r="G281" i="6" s="1"/>
  <c r="G282" i="6"/>
  <c r="G280" i="6" s="1"/>
  <c r="G279" i="6" l="1"/>
  <c r="G278" i="6" s="1"/>
  <c r="J128" i="6" l="1"/>
  <c r="I128" i="6"/>
  <c r="J121" i="6"/>
  <c r="I121" i="6"/>
  <c r="J115" i="6"/>
  <c r="I115" i="6"/>
  <c r="J113" i="6"/>
  <c r="I113" i="6"/>
  <c r="J110" i="6"/>
  <c r="I110" i="6"/>
  <c r="J107" i="6"/>
  <c r="I107" i="6"/>
  <c r="J106" i="6"/>
  <c r="I106" i="6"/>
  <c r="H128" i="6"/>
  <c r="H121" i="6"/>
  <c r="H115" i="6"/>
  <c r="H113" i="6"/>
  <c r="H110" i="6"/>
  <c r="H107" i="6"/>
  <c r="H106" i="6"/>
  <c r="J96" i="6"/>
  <c r="J95" i="6"/>
  <c r="J94" i="6"/>
  <c r="J93" i="6"/>
  <c r="I96" i="6"/>
  <c r="I95" i="6"/>
  <c r="I94" i="6"/>
  <c r="I93" i="6"/>
  <c r="H96" i="6"/>
  <c r="H95" i="6"/>
  <c r="H94" i="6"/>
  <c r="H93" i="6"/>
  <c r="J43" i="6"/>
  <c r="I43" i="6"/>
  <c r="H43" i="6"/>
  <c r="I105" i="6" l="1"/>
  <c r="J105" i="6"/>
  <c r="H105" i="6"/>
  <c r="H86" i="6"/>
  <c r="H82" i="6"/>
  <c r="H80" i="6"/>
  <c r="H72" i="6"/>
  <c r="H71" i="6"/>
  <c r="H64" i="6"/>
  <c r="H61" i="6"/>
  <c r="H60" i="6"/>
  <c r="H59" i="6"/>
  <c r="H58" i="6"/>
  <c r="H51" i="6"/>
  <c r="H35" i="6"/>
  <c r="H31" i="6"/>
  <c r="H26" i="6"/>
  <c r="H24" i="6"/>
  <c r="H22" i="6"/>
  <c r="J86" i="6"/>
  <c r="I86" i="6"/>
  <c r="J82" i="6"/>
  <c r="I82" i="6"/>
  <c r="J80" i="6"/>
  <c r="I80" i="6"/>
  <c r="J72" i="6"/>
  <c r="I72" i="6"/>
  <c r="J71" i="6"/>
  <c r="I71" i="6"/>
  <c r="J64" i="6"/>
  <c r="I64" i="6"/>
  <c r="J61" i="6"/>
  <c r="I61" i="6"/>
  <c r="J60" i="6"/>
  <c r="I60" i="6"/>
  <c r="J59" i="6"/>
  <c r="I59" i="6"/>
  <c r="J58" i="6"/>
  <c r="I58" i="6"/>
  <c r="J51" i="6"/>
  <c r="I51" i="6"/>
  <c r="J35" i="6"/>
  <c r="I35" i="6"/>
  <c r="J34" i="6"/>
  <c r="J31" i="6"/>
  <c r="I31" i="6"/>
  <c r="J26" i="6"/>
  <c r="I26" i="6"/>
  <c r="J24" i="6"/>
  <c r="I24" i="6"/>
  <c r="J22" i="6"/>
  <c r="I22" i="6"/>
  <c r="C21" i="6" l="1"/>
  <c r="G250" i="6" l="1"/>
  <c r="G177" i="6" l="1"/>
  <c r="G106" i="6" l="1"/>
  <c r="G96" i="6"/>
  <c r="G60" i="6" l="1"/>
  <c r="G86" i="6" l="1"/>
  <c r="G82" i="6"/>
  <c r="G232" i="6" l="1"/>
  <c r="G202" i="6" l="1"/>
  <c r="G201" i="6"/>
  <c r="G200" i="6"/>
  <c r="G193" i="6"/>
  <c r="G186" i="6"/>
  <c r="G158" i="6"/>
  <c r="G161" i="6"/>
  <c r="G169" i="6"/>
  <c r="G168" i="6"/>
  <c r="G163" i="6"/>
  <c r="G172" i="6"/>
  <c r="G194" i="6" l="1"/>
  <c r="G140" i="6"/>
  <c r="G136" i="6"/>
  <c r="G128" i="6"/>
  <c r="G121" i="6"/>
  <c r="G115" i="6"/>
  <c r="G113" i="6"/>
  <c r="G110" i="6"/>
  <c r="G107" i="6"/>
  <c r="G95" i="6"/>
  <c r="G94" i="6"/>
  <c r="G93" i="6"/>
  <c r="G64" i="6"/>
  <c r="G26" i="6"/>
  <c r="G71" i="6"/>
  <c r="G80" i="6"/>
  <c r="G72" i="6"/>
  <c r="G61" i="6"/>
  <c r="G59" i="6"/>
  <c r="G58" i="6"/>
  <c r="G51" i="6"/>
  <c r="G35" i="6"/>
  <c r="G34" i="6"/>
  <c r="G31" i="6"/>
  <c r="G30" i="6"/>
  <c r="G24" i="6"/>
  <c r="G22" i="6"/>
  <c r="E8" i="7" l="1"/>
  <c r="E11" i="7" s="1"/>
  <c r="G137" i="6"/>
  <c r="G131" i="6"/>
  <c r="G141" i="6"/>
  <c r="G129" i="6"/>
  <c r="G105" i="6"/>
  <c r="N21" i="6"/>
  <c r="K143" i="6"/>
  <c r="G234" i="6" l="1"/>
  <c r="G150" i="6" l="1"/>
  <c r="C92" i="6" l="1"/>
  <c r="C315" i="6"/>
  <c r="C258" i="6"/>
  <c r="C104" i="6"/>
  <c r="G251" i="6"/>
  <c r="G174" i="6" l="1"/>
  <c r="G171" i="6"/>
  <c r="G170" i="6"/>
  <c r="G164" i="6"/>
  <c r="G162" i="6"/>
  <c r="S21" i="6" l="1"/>
  <c r="H258" i="6" l="1"/>
  <c r="I258" i="6"/>
  <c r="J258" i="6"/>
  <c r="N258" i="6"/>
  <c r="O258" i="6"/>
  <c r="P258" i="6"/>
  <c r="Q258" i="6"/>
  <c r="R258" i="6"/>
  <c r="G189" i="6" l="1"/>
  <c r="R191" i="6" l="1"/>
  <c r="Q191" i="6"/>
  <c r="P191" i="6"/>
  <c r="O191" i="6"/>
  <c r="N191" i="6"/>
  <c r="R139" i="6" l="1"/>
  <c r="Q139" i="6"/>
  <c r="P139" i="6"/>
  <c r="O139" i="6"/>
  <c r="N139" i="6"/>
  <c r="H191" i="6" l="1"/>
  <c r="J191" i="6"/>
  <c r="K139" i="6" l="1"/>
  <c r="G263" i="6" l="1"/>
  <c r="G262" i="6"/>
  <c r="C199" i="6" l="1"/>
  <c r="C191" i="6"/>
  <c r="C138" i="6"/>
  <c r="C147" i="6"/>
  <c r="C142" i="6"/>
  <c r="M139" i="6" l="1"/>
  <c r="M191" i="6"/>
  <c r="L191" i="6"/>
  <c r="K258" i="6" l="1"/>
  <c r="L258" i="6"/>
  <c r="M258" i="6"/>
  <c r="L139" i="6"/>
  <c r="G167" i="6"/>
  <c r="K191" i="6"/>
  <c r="G252" i="6"/>
  <c r="G259" i="6"/>
  <c r="G261" i="6"/>
  <c r="G260" i="6"/>
  <c r="G145" i="6"/>
  <c r="G210" i="6"/>
  <c r="G216" i="6"/>
  <c r="G149" i="6"/>
  <c r="G235" i="6"/>
  <c r="G211" i="6"/>
  <c r="G212" i="6"/>
  <c r="G213" i="6"/>
  <c r="G224" i="6"/>
  <c r="G214" i="6"/>
  <c r="G144" i="6"/>
  <c r="G151" i="6" l="1"/>
  <c r="G236" i="6"/>
  <c r="G146" i="6"/>
  <c r="R315" i="6"/>
  <c r="Q315" i="6"/>
  <c r="Q311" i="6" s="1"/>
  <c r="P315" i="6"/>
  <c r="P311" i="6" s="1"/>
  <c r="O315" i="6"/>
  <c r="O311" i="6" s="1"/>
  <c r="N315" i="6"/>
  <c r="N311" i="6" s="1"/>
  <c r="L315" i="6"/>
  <c r="L311" i="6" s="1"/>
  <c r="K315" i="6"/>
  <c r="K311" i="6" s="1"/>
  <c r="I315" i="6"/>
  <c r="I311" i="6" s="1"/>
  <c r="H315" i="6"/>
  <c r="H311" i="6" s="1"/>
  <c r="C311" i="6"/>
  <c r="S309" i="6"/>
  <c r="S308" i="6" s="1"/>
  <c r="R308" i="6"/>
  <c r="Q308" i="6"/>
  <c r="P308" i="6"/>
  <c r="O308" i="6"/>
  <c r="N308" i="6"/>
  <c r="M308" i="6"/>
  <c r="L308" i="6"/>
  <c r="K308" i="6"/>
  <c r="J308" i="6"/>
  <c r="I308" i="6"/>
  <c r="H308" i="6"/>
  <c r="S306" i="6"/>
  <c r="S305" i="6" s="1"/>
  <c r="R305" i="6"/>
  <c r="Q305" i="6"/>
  <c r="P305" i="6"/>
  <c r="O305" i="6"/>
  <c r="N305" i="6"/>
  <c r="M305" i="6"/>
  <c r="L305" i="6"/>
  <c r="K305" i="6"/>
  <c r="J305" i="6"/>
  <c r="I305" i="6"/>
  <c r="H305" i="6"/>
  <c r="S303" i="6"/>
  <c r="S302" i="6" s="1"/>
  <c r="R302" i="6"/>
  <c r="Q302" i="6"/>
  <c r="P302" i="6"/>
  <c r="O302" i="6"/>
  <c r="N302" i="6"/>
  <c r="M302" i="6"/>
  <c r="L302" i="6"/>
  <c r="K302" i="6"/>
  <c r="J302" i="6"/>
  <c r="I302" i="6"/>
  <c r="H302" i="6"/>
  <c r="S301" i="6"/>
  <c r="S300" i="6" s="1"/>
  <c r="R300" i="6"/>
  <c r="Q300" i="6"/>
  <c r="P300" i="6"/>
  <c r="O300" i="6"/>
  <c r="N300" i="6"/>
  <c r="M300" i="6"/>
  <c r="L300" i="6"/>
  <c r="K300" i="6"/>
  <c r="J300" i="6"/>
  <c r="I300" i="6"/>
  <c r="H300" i="6"/>
  <c r="S299" i="6"/>
  <c r="S298" i="6" s="1"/>
  <c r="R298" i="6"/>
  <c r="Q298" i="6"/>
  <c r="P298" i="6"/>
  <c r="O298" i="6"/>
  <c r="N298" i="6"/>
  <c r="M298" i="6"/>
  <c r="L298" i="6"/>
  <c r="K298" i="6"/>
  <c r="J298" i="6"/>
  <c r="I298" i="6"/>
  <c r="H298" i="6"/>
  <c r="G297" i="6"/>
  <c r="S277" i="6"/>
  <c r="S276" i="6" s="1"/>
  <c r="R276" i="6"/>
  <c r="Q276" i="6"/>
  <c r="P276" i="6"/>
  <c r="O276" i="6"/>
  <c r="N276" i="6"/>
  <c r="M276" i="6"/>
  <c r="L276" i="6"/>
  <c r="K276" i="6"/>
  <c r="J276" i="6"/>
  <c r="I276" i="6"/>
  <c r="H276" i="6"/>
  <c r="S274" i="6"/>
  <c r="S273" i="6" s="1"/>
  <c r="R273" i="6"/>
  <c r="Q273" i="6"/>
  <c r="P273" i="6"/>
  <c r="O273" i="6"/>
  <c r="N273" i="6"/>
  <c r="M273" i="6"/>
  <c r="L273" i="6"/>
  <c r="K273" i="6"/>
  <c r="J273" i="6"/>
  <c r="I273" i="6"/>
  <c r="H273" i="6"/>
  <c r="G272" i="6"/>
  <c r="G265" i="6" s="1"/>
  <c r="S269" i="6"/>
  <c r="S267" i="6" s="1"/>
  <c r="R267" i="6"/>
  <c r="Q267" i="6"/>
  <c r="P267" i="6"/>
  <c r="O267" i="6"/>
  <c r="N267" i="6"/>
  <c r="M267" i="6"/>
  <c r="L267" i="6"/>
  <c r="K267" i="6"/>
  <c r="J267" i="6"/>
  <c r="I267" i="6"/>
  <c r="H267" i="6"/>
  <c r="C265" i="6"/>
  <c r="G264" i="6"/>
  <c r="G243" i="6"/>
  <c r="R209" i="6"/>
  <c r="Q209" i="6"/>
  <c r="P209" i="6"/>
  <c r="O209" i="6"/>
  <c r="H209" i="6"/>
  <c r="C209" i="6"/>
  <c r="I199" i="6"/>
  <c r="R199" i="6"/>
  <c r="Q199" i="6"/>
  <c r="P199" i="6"/>
  <c r="O199" i="6"/>
  <c r="K199" i="6"/>
  <c r="I191" i="6"/>
  <c r="G187" i="6"/>
  <c r="R185" i="6"/>
  <c r="Q185" i="6"/>
  <c r="P185" i="6"/>
  <c r="O185" i="6"/>
  <c r="N185" i="6"/>
  <c r="M185" i="6"/>
  <c r="L185" i="6"/>
  <c r="K156" i="6"/>
  <c r="C156" i="6"/>
  <c r="R157" i="6"/>
  <c r="R148" i="6"/>
  <c r="Q148" i="6"/>
  <c r="P148" i="6"/>
  <c r="O148" i="6"/>
  <c r="N148" i="6"/>
  <c r="M148" i="6"/>
  <c r="L148" i="6"/>
  <c r="K148" i="6"/>
  <c r="K102" i="6" s="1"/>
  <c r="J148" i="6"/>
  <c r="H148" i="6"/>
  <c r="R143" i="6"/>
  <c r="Q143" i="6"/>
  <c r="P143" i="6"/>
  <c r="O143" i="6"/>
  <c r="N143" i="6"/>
  <c r="M143" i="6"/>
  <c r="L143" i="6"/>
  <c r="J143" i="6"/>
  <c r="R92" i="6"/>
  <c r="Q92" i="6"/>
  <c r="P92" i="6"/>
  <c r="O92" i="6"/>
  <c r="N92" i="6"/>
  <c r="J92" i="6"/>
  <c r="H92" i="6"/>
  <c r="H21" i="6"/>
  <c r="G185" i="6" l="1"/>
  <c r="G190" i="6"/>
  <c r="R156" i="6"/>
  <c r="R311" i="6"/>
  <c r="K21" i="6"/>
  <c r="G258" i="6"/>
  <c r="G256" i="6" s="1"/>
  <c r="G148" i="6"/>
  <c r="G143" i="6"/>
  <c r="G139" i="6"/>
  <c r="Q102" i="6"/>
  <c r="P102" i="6"/>
  <c r="R102" i="6"/>
  <c r="L102" i="6"/>
  <c r="M92" i="6"/>
  <c r="K92" i="6"/>
  <c r="L92" i="6"/>
  <c r="O272" i="6"/>
  <c r="O265" i="6" s="1"/>
  <c r="N272" i="6"/>
  <c r="N265" i="6" s="1"/>
  <c r="G203" i="6"/>
  <c r="H272" i="6"/>
  <c r="H265" i="6" s="1"/>
  <c r="J199" i="6"/>
  <c r="M272" i="6"/>
  <c r="M265" i="6" s="1"/>
  <c r="K272" i="6"/>
  <c r="K265" i="6" s="1"/>
  <c r="S272" i="6"/>
  <c r="S265" i="6" s="1"/>
  <c r="I297" i="6"/>
  <c r="Q297" i="6"/>
  <c r="O102" i="6"/>
  <c r="L272" i="6"/>
  <c r="L265" i="6" s="1"/>
  <c r="S297" i="6"/>
  <c r="J297" i="6"/>
  <c r="R297" i="6"/>
  <c r="P272" i="6"/>
  <c r="P265" i="6" s="1"/>
  <c r="H102" i="6"/>
  <c r="I272" i="6"/>
  <c r="I265" i="6" s="1"/>
  <c r="Q272" i="6"/>
  <c r="Q265" i="6" s="1"/>
  <c r="N297" i="6"/>
  <c r="K297" i="6"/>
  <c r="H297" i="6"/>
  <c r="P297" i="6"/>
  <c r="S143" i="6"/>
  <c r="I92" i="6"/>
  <c r="N102" i="6"/>
  <c r="L297" i="6"/>
  <c r="C102" i="6"/>
  <c r="C13" i="6" s="1"/>
  <c r="H156" i="6"/>
  <c r="M297" i="6"/>
  <c r="H199" i="6"/>
  <c r="J272" i="6"/>
  <c r="J265" i="6" s="1"/>
  <c r="R272" i="6"/>
  <c r="R265" i="6" s="1"/>
  <c r="J315" i="6"/>
  <c r="J311" i="6" s="1"/>
  <c r="I143" i="6"/>
  <c r="I148" i="6"/>
  <c r="O297" i="6"/>
  <c r="J156" i="6"/>
  <c r="I21" i="6"/>
  <c r="G97" i="6" l="1"/>
  <c r="G209" i="6"/>
  <c r="S148" i="6"/>
  <c r="S139" i="6"/>
  <c r="G257" i="6"/>
  <c r="G255" i="6" s="1"/>
  <c r="S315" i="6"/>
  <c r="S311" i="6" s="1"/>
  <c r="G191" i="6"/>
  <c r="G92" i="6"/>
  <c r="G90" i="6" s="1"/>
  <c r="K17" i="6"/>
  <c r="K13" i="6" s="1"/>
  <c r="I102" i="6"/>
  <c r="H17" i="6"/>
  <c r="H13" i="6" s="1"/>
  <c r="I156" i="6"/>
  <c r="G207" i="6" l="1"/>
  <c r="I17" i="6"/>
  <c r="I13" i="6" s="1"/>
  <c r="S191" i="6"/>
  <c r="G91" i="6"/>
  <c r="G89" i="6" s="1"/>
  <c r="S92" i="6"/>
  <c r="G208" i="6"/>
  <c r="S209" i="6"/>
  <c r="J102" i="6" l="1"/>
  <c r="S258" i="6" l="1"/>
  <c r="M102" i="6" l="1"/>
  <c r="G101" i="6" l="1"/>
  <c r="G102" i="6"/>
  <c r="G100" i="6" s="1"/>
  <c r="G99" i="6" l="1"/>
  <c r="S102" i="6"/>
  <c r="O157" i="6" l="1"/>
  <c r="O156" i="6" s="1"/>
  <c r="L199" i="6" l="1"/>
  <c r="S199" i="6" l="1"/>
  <c r="L21" i="6"/>
  <c r="P157" i="6" l="1"/>
  <c r="P156" i="6" s="1"/>
  <c r="S157" i="6" l="1"/>
  <c r="G206" i="6" l="1"/>
  <c r="S185" i="6"/>
  <c r="S156" i="6" l="1"/>
  <c r="S17" i="6" s="1"/>
  <c r="S13" i="6" s="1"/>
  <c r="M199" i="6" l="1"/>
  <c r="M21" i="6" l="1"/>
  <c r="M157" i="6" l="1"/>
  <c r="M156" i="6" s="1"/>
  <c r="M17" i="6" l="1"/>
  <c r="L157" i="6"/>
  <c r="L156" i="6" l="1"/>
  <c r="L17" i="6" s="1"/>
  <c r="L13" i="6" s="1"/>
  <c r="G159" i="6"/>
  <c r="N157" i="6"/>
  <c r="N156" i="6" s="1"/>
  <c r="G183" i="6"/>
  <c r="Q157" i="6"/>
  <c r="Q156" i="6" s="1"/>
  <c r="E20" i="7" l="1"/>
  <c r="E31" i="7" s="1"/>
  <c r="G184" i="6"/>
  <c r="G155" i="6" s="1"/>
  <c r="G157" i="6"/>
  <c r="G156" i="6" s="1"/>
  <c r="G154" i="6" l="1"/>
  <c r="G153" i="6" l="1"/>
  <c r="O21" i="6"/>
  <c r="R21" i="6"/>
  <c r="R17" i="6" s="1"/>
  <c r="R13" i="6" s="1"/>
  <c r="Q21" i="6"/>
  <c r="O17" i="6" l="1"/>
  <c r="O13" i="6" s="1"/>
  <c r="N199" i="6"/>
  <c r="G199" i="6" l="1"/>
  <c r="G198" i="6"/>
  <c r="G197" i="6" l="1"/>
  <c r="G196" i="6" s="1"/>
  <c r="P21" i="6" l="1"/>
  <c r="P17" i="6" l="1"/>
  <c r="P13" i="6" s="1"/>
  <c r="M315" i="6" l="1"/>
  <c r="M311" i="6" s="1"/>
  <c r="M13" i="6" s="1"/>
  <c r="G314" i="6" l="1"/>
  <c r="G315" i="6"/>
  <c r="G311" i="6" l="1"/>
  <c r="G313" i="6"/>
  <c r="G312" i="6" l="1"/>
  <c r="G249" i="6" l="1"/>
  <c r="N17" i="6"/>
  <c r="N13" i="6" s="1"/>
  <c r="G253" i="6" l="1"/>
  <c r="Q17" i="6"/>
  <c r="Q13" i="6" s="1"/>
  <c r="G241" i="6"/>
  <c r="G242" i="6"/>
  <c r="G240" i="6" l="1"/>
  <c r="G239" i="6" l="1"/>
  <c r="J21" i="6" l="1"/>
  <c r="J17" i="6" s="1"/>
  <c r="J13" i="6" s="1"/>
  <c r="G43" i="6"/>
  <c r="G87" i="6" l="1"/>
  <c r="G21" i="6"/>
  <c r="G20" i="6" l="1"/>
  <c r="G15" i="6" s="1"/>
  <c r="G17" i="6"/>
  <c r="G19" i="6"/>
  <c r="G14" i="6" s="1"/>
  <c r="G18" i="6" l="1"/>
  <c r="G13" i="6" s="1"/>
</calcChain>
</file>

<file path=xl/sharedStrings.xml><?xml version="1.0" encoding="utf-8"?>
<sst xmlns="http://schemas.openxmlformats.org/spreadsheetml/2006/main" count="543" uniqueCount="103">
  <si>
    <t>(1)</t>
  </si>
  <si>
    <t>(3)</t>
  </si>
  <si>
    <t>(5)</t>
  </si>
  <si>
    <t>(6)</t>
  </si>
  <si>
    <t>Categoría Programática y Partida Presupuestaria y Naturaleza de los Servicios</t>
  </si>
  <si>
    <t>No. De Contrataciones</t>
  </si>
  <si>
    <t>Vigencia de Contrato</t>
  </si>
  <si>
    <t>Servicios que Presta</t>
  </si>
  <si>
    <t>Monto</t>
  </si>
  <si>
    <t>Total</t>
  </si>
  <si>
    <t>(Técnicos o Profesionales)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</si>
  <si>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</si>
  <si>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</si>
  <si>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</si>
  <si>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</si>
  <si>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</si>
  <si>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</si>
  <si>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</si>
  <si>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</si>
  <si>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</si>
  <si>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</si>
  <si>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</si>
  <si>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</si>
  <si>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TECHO ASIGNADO</t>
  </si>
  <si>
    <t>PENDIENTE DE PROGRAMAR</t>
  </si>
  <si>
    <t>(2) FUENTE DE FINANCIAMIENTO:  11 Ingresos Corrientes</t>
  </si>
  <si>
    <t>DIRECCION Y COORDINACIÓN</t>
  </si>
  <si>
    <t>SERVICIOS DE INVESTIGACIÓN, CATALOGACIÓN Y REGISTRO DE BIENES CULTURALES</t>
  </si>
  <si>
    <t>SERVICIOS DE ADMINISTRACIÓN Y PROTECCIÓN DE PARQUES, SITIOS ARQUEOLÓGICOS Y ZONAS DE RESCATE CULTURAL Y NATURAL</t>
  </si>
  <si>
    <t xml:space="preserve"> SERVICIOS DE ADMINISTRACIÓN DE MUSEOS</t>
  </si>
  <si>
    <t>SERVICIOS DE SALVAGUARDIA Y DIFUSIÓN DEL PATRIMONIO INTANGIBLE</t>
  </si>
  <si>
    <t>SERVICIOS DE CONSERVACIÓN Y RESTAURACIÓN DE BIENES CULTURALES</t>
  </si>
  <si>
    <t xml:space="preserve"> SERVICIOS DE RESCATE Y CONSERVACIÓN DE SITIOS ARQUEOLÓGICOS Y PREHISPÁNICOS</t>
  </si>
  <si>
    <t>(2) FUENTE DE FINANCIAMIENTO:  29 OTROS RECURSOS DEL TESORO CON AFECTACIÓN ESPECÍFICA</t>
  </si>
  <si>
    <t>2021-11130015-103-12-00-000-003-000-029-0101-29-0101-0005</t>
  </si>
  <si>
    <t>2021-11130015-103-12-00-000-004-000-029-29-0101-0005</t>
  </si>
  <si>
    <t>2021-11130015-103-12-00-000-004-000-029-0101-29-0101-0005</t>
  </si>
  <si>
    <t>2021-11130015-103-12-00-000-004-000-029-0301-29-0101-0005</t>
  </si>
  <si>
    <t/>
  </si>
  <si>
    <t>(2) FUENTE DE FINANCIAMIENTO:  31 INGRESOS PROPIOS</t>
  </si>
  <si>
    <t>2021-11130015-103-12-00-000-003-000-029-31-0000-0000</t>
  </si>
  <si>
    <t>2021-11130015-103-12-00-000-003-000-029-0101-31-0000-0000</t>
  </si>
  <si>
    <t>2021-11130015-103-12-00-000-003-000-029-0403-31-0000-0000</t>
  </si>
  <si>
    <t>2021-11130015-103-12-00-000-003-000-029-0406-31-0000-0000</t>
  </si>
  <si>
    <t>2021-11130015-103-12-00-000-004-000-029-0101-31-0000-0000</t>
  </si>
  <si>
    <t xml:space="preserve"> SERVICIOS DE ADMINISTRACIÓN DEL PARQUE NACIONAL TIKAL</t>
  </si>
  <si>
    <t>2021-11130015-103-12-00-000-007-000-029-1701-31-0000-0000</t>
  </si>
  <si>
    <t>(2) FUENTE DE FINANCIAMIENTO:  32 DISMINUCIÓN DE CAJA Y BANCOS DE INGRESOS PROPIOS</t>
  </si>
  <si>
    <t>2021-11130015-103-12-00-000-007-000-029-1701-32-0000-0000</t>
  </si>
  <si>
    <t>(1) ENTIDAD:  Ministerio de Cultura y Deportes</t>
  </si>
  <si>
    <t>PROGRAMADO</t>
  </si>
  <si>
    <t xml:space="preserve">(2) FUENTE DE FINANCIAMIENTO:  </t>
  </si>
  <si>
    <t>(4)</t>
  </si>
  <si>
    <t>(7) PROGRAMACION MENSUAL (REPROGRAMACION)</t>
  </si>
  <si>
    <t xml:space="preserve">PENDIENTE DE PROGRAMAR </t>
  </si>
  <si>
    <t>TECHO VIGENTE</t>
  </si>
  <si>
    <t>SERVICIOS DE ADMINISTRACIÓN DEL PATRIMONIO BIBLIOGRÁFICO Y DOCUMENTAL</t>
  </si>
  <si>
    <t>SERVICIOS DE ADMINISTRACIÓN DE MUSEOS</t>
  </si>
  <si>
    <t>EJERCICIO FISCAL 2022</t>
  </si>
  <si>
    <t>03/01/2022 AL 31/03/2022</t>
  </si>
  <si>
    <t>PROFESIONAL</t>
  </si>
  <si>
    <t>TÉCNICOS</t>
  </si>
  <si>
    <t>PROFESIONALES</t>
  </si>
  <si>
    <t>SERVICIOS DE ADMINISTRACIÓN DEL PARQUE NACIONAL TIKAL</t>
  </si>
  <si>
    <t>NOMBRE CONTRATISTA</t>
  </si>
  <si>
    <t>TIPO SERVICIO</t>
  </si>
  <si>
    <t xml:space="preserve">VIGENCIA </t>
  </si>
  <si>
    <t>HONORARIOS</t>
  </si>
  <si>
    <t>MONTO TOTAL CONTRATO</t>
  </si>
  <si>
    <t>DIEGO EDUARDO ESPINOZA MONTENEGRO</t>
  </si>
  <si>
    <t xml:space="preserve">TÉCNICOS </t>
  </si>
  <si>
    <t xml:space="preserve">PROFESIONALES </t>
  </si>
  <si>
    <t xml:space="preserve">ESTEBAN LEOPOLDO GONZALEZ HERREDIA </t>
  </si>
  <si>
    <t>03/01/2022 AL 31/01/2022</t>
  </si>
  <si>
    <t>01/02/2022 AL 31/03/2022</t>
  </si>
  <si>
    <t xml:space="preserve">LUISAFERNANDA ROJAS GARCÍA </t>
  </si>
  <si>
    <t xml:space="preserve">ALVARADO ERNESTO CARÍAS MEDINA </t>
  </si>
  <si>
    <t>TOTAL COMPROMISO FEBRERO</t>
  </si>
  <si>
    <t>TOTAL COMPROMISO PARA AGOSTO</t>
  </si>
  <si>
    <t>TOTAL COMPROMISO PARA FEBRERO</t>
  </si>
  <si>
    <t>REPROGRAMACION DEL RENGLÓN 029 "OTRAS REMUNERACIONES DE PERSONAL TEMPORAL"</t>
  </si>
  <si>
    <t>REPROGRAMACION DE PUESTOS DEL RENGLON 029 "OTRAS REMUNERACIONES DE PERSONAL TEMPORAL"</t>
  </si>
  <si>
    <t>2022-11130015-103-12-00-000-001-000-029-0101-11-000-000</t>
  </si>
  <si>
    <t>2022-11130015-103-12-00-000-002-000-029-0101-11-0000-0000</t>
  </si>
  <si>
    <t>2022-11130015-103-12-00-000-003-000-029-11-0000-0000</t>
  </si>
  <si>
    <t>2022-11130015-103-12-00-000-003-000-029-0101-11-0000-0000</t>
  </si>
  <si>
    <t>2022-11130015-103-12-00-000-003-000-029-1109-11-0000-0000</t>
  </si>
  <si>
    <t>2022-11130015-103-12-00-000-003-000-029-0403-11-0000-0000</t>
  </si>
  <si>
    <t>2022-11130015-103-12-00-000-003-000-029-0406-11-0000-0000</t>
  </si>
  <si>
    <t>2022-11130015-103-12-00-000-003-000-029-1701-11-0000-0000</t>
  </si>
  <si>
    <t>2022-11130015-103-12-00-000-004-000-029-11-0000-0000</t>
  </si>
  <si>
    <t>2022-11130015-103-12-00-000-004-000-029-0101-11-0000-0000</t>
  </si>
  <si>
    <t>2022-11130015-103-12-00-000-004-000-029-0301-11-0000-0000</t>
  </si>
  <si>
    <t>2022-11130015-103-12-00-000-004-000-029-0503-11-0000-0000</t>
  </si>
  <si>
    <t>2022-11130015-103-12-00-000-005-000-029-0101-11-0000-0000</t>
  </si>
  <si>
    <t>2022-11130015-103-12-00-000-006-000-029-0101-11-0000-0000</t>
  </si>
  <si>
    <t>2022-11130015-103-12-00-000-008-000-029-0101-11-0000-0000</t>
  </si>
  <si>
    <t>2022-11130015-103-12-00-000-009-000-029-1701-11-0000-0000</t>
  </si>
  <si>
    <t>2022-11130015-103-12-00-000-007-000-029-1701-32-0000-0000</t>
  </si>
  <si>
    <t>2022-11130015-103-12-00-000-007-000-029-1701-31-0000-0000</t>
  </si>
  <si>
    <t xml:space="preserve">ALVARO ESTEBAN MENDEZ </t>
  </si>
  <si>
    <t>08/02/2022 AL 31/03/2022</t>
  </si>
  <si>
    <t>04/02/2022 AL 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</si>
</sst>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Q&quot;* #,##0.00_-;\-&quot;Q&quot;* #,##0.00_-;_-&quot;Q&quot;* &quot;-&quot;??_-;_-@_-"/>
    <numFmt numFmtId="164" formatCode="_(\Q* #,##0.00_);_(\Q* \(#,##0.00\);_(\Q* \-??_);_(@_)"/>
    <numFmt numFmtId="165" formatCode="#,##0.00;[Red]#,##0.00"/>
    <numFmt numFmtId="166" formatCode="#,000%;[Red]\ \-#,000%"/>
  </numFmts>
  <fonts count="19">
    <font>
      <sz val="11"/>
      <color theme="1"/>
      <name val="Calibri"/>
      <family val="2"/>
      <scheme val="minor"/>
    </font>
    <font>
      <sz val="11"/>
      <name val="Verdana"/>
      <family val="2"/>
    </font>
    <font>
      <b/>
      <sz val="11"/>
      <name val="Arial Unicode MS"/>
      <family val="2"/>
    </font>
    <font>
      <b/>
      <sz val="11"/>
      <name val="Verdana"/>
      <family val="2"/>
    </font>
    <font>
      <u/>
      <sz val="11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1"/>
      <color indexed="8"/>
      <name val="Verdana"/>
      <family val="2"/>
    </font>
    <font>
      <b/>
      <sz val="10"/>
      <name val="Verdana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Verdana"/>
      <family val="2"/>
    </font>
    <font>
      <sz val="11"/>
      <name val="Arial Unicode MS"/>
      <family val="2"/>
    </font>
    <font>
      <b/>
      <sz val="16"/>
      <name val="Arial Unicode MS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9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164" fontId="6" fillId="0" borderId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6" fillId="0" borderId="0"/>
  </cellStyleXfs>
  <cellXfs count="304">
    <xf numFmtId="0" fontId="0" fillId="0" borderId="0" xfId="0"/>
    <xf numFmtId="49" fontId="2" fillId="2" borderId="5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left" wrapText="1"/>
    </xf>
    <xf numFmtId="4" fontId="3" fillId="2" borderId="5" xfId="0" applyNumberFormat="1" applyFont="1" applyFill="1" applyBorder="1"/>
    <xf numFmtId="4" fontId="3" fillId="2" borderId="9" xfId="0" applyNumberFormat="1" applyFont="1" applyFill="1" applyBorder="1" applyAlignment="1">
      <alignment vertical="center"/>
    </xf>
    <xf numFmtId="49" fontId="3" fillId="0" borderId="5" xfId="0" applyNumberFormat="1" applyFont="1" applyBorder="1" applyAlignment="1">
      <alignment wrapText="1"/>
    </xf>
    <xf numFmtId="1" fontId="3" fillId="0" borderId="5" xfId="0" applyNumberFormat="1" applyFont="1" applyBorder="1" applyAlignment="1">
      <alignment horizontal="center" wrapText="1"/>
    </xf>
    <xf numFmtId="4" fontId="1" fillId="0" borderId="5" xfId="0" applyNumberFormat="1" applyFont="1" applyBorder="1"/>
    <xf numFmtId="4" fontId="4" fillId="0" borderId="5" xfId="0" applyNumberFormat="1" applyFont="1" applyBorder="1" applyAlignment="1">
      <alignment vertical="center"/>
    </xf>
    <xf numFmtId="1" fontId="3" fillId="0" borderId="10" xfId="1" applyNumberFormat="1" applyFont="1" applyBorder="1" applyAlignment="1">
      <alignment horizontal="center" wrapText="1"/>
    </xf>
    <xf numFmtId="4" fontId="1" fillId="3" borderId="11" xfId="0" applyNumberFormat="1" applyFont="1" applyFill="1" applyBorder="1"/>
    <xf numFmtId="4" fontId="3" fillId="0" borderId="5" xfId="0" applyNumberFormat="1" applyFont="1" applyFill="1" applyBorder="1"/>
    <xf numFmtId="4" fontId="1" fillId="3" borderId="5" xfId="0" applyNumberFormat="1" applyFont="1" applyFill="1" applyBorder="1"/>
    <xf numFmtId="49" fontId="1" fillId="0" borderId="12" xfId="0" applyNumberFormat="1" applyFont="1" applyBorder="1" applyAlignment="1">
      <alignment wrapText="1"/>
    </xf>
    <xf numFmtId="1" fontId="1" fillId="0" borderId="12" xfId="0" applyNumberFormat="1" applyFont="1" applyBorder="1" applyAlignment="1">
      <alignment horizontal="center" wrapText="1"/>
    </xf>
    <xf numFmtId="165" fontId="1" fillId="4" borderId="12" xfId="2" applyNumberFormat="1" applyFont="1" applyFill="1" applyBorder="1" applyAlignment="1">
      <alignment horizontal="right" vertical="center"/>
    </xf>
    <xf numFmtId="4" fontId="1" fillId="0" borderId="12" xfId="0" applyNumberFormat="1" applyFont="1" applyBorder="1" applyAlignment="1">
      <alignment vertical="center"/>
    </xf>
    <xf numFmtId="4" fontId="1" fillId="0" borderId="12" xfId="0" applyNumberFormat="1" applyFont="1" applyBorder="1"/>
    <xf numFmtId="4" fontId="5" fillId="0" borderId="12" xfId="0" applyNumberFormat="1" applyFont="1" applyBorder="1"/>
    <xf numFmtId="1" fontId="1" fillId="0" borderId="12" xfId="0" applyNumberFormat="1" applyFont="1" applyFill="1" applyBorder="1" applyAlignment="1">
      <alignment horizontal="center" wrapText="1"/>
    </xf>
    <xf numFmtId="165" fontId="1" fillId="0" borderId="12" xfId="2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>
      <alignment vertical="center"/>
    </xf>
    <xf numFmtId="1" fontId="1" fillId="0" borderId="5" xfId="0" applyNumberFormat="1" applyFont="1" applyBorder="1" applyAlignment="1">
      <alignment horizontal="center" wrapText="1"/>
    </xf>
    <xf numFmtId="0" fontId="7" fillId="4" borderId="5" xfId="0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5" fillId="0" borderId="0" xfId="0" applyNumberFormat="1" applyFont="1" applyBorder="1"/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/>
    <xf numFmtId="49" fontId="3" fillId="0" borderId="8" xfId="0" applyNumberFormat="1" applyFont="1" applyBorder="1" applyAlignment="1">
      <alignment wrapText="1"/>
    </xf>
    <xf numFmtId="4" fontId="1" fillId="0" borderId="7" xfId="0" applyNumberFormat="1" applyFont="1" applyBorder="1"/>
    <xf numFmtId="4" fontId="1" fillId="3" borderId="8" xfId="0" applyNumberFormat="1" applyFont="1" applyFill="1" applyBorder="1"/>
    <xf numFmtId="4" fontId="1" fillId="0" borderId="8" xfId="0" applyNumberFormat="1" applyFont="1" applyBorder="1"/>
    <xf numFmtId="49" fontId="3" fillId="0" borderId="5" xfId="0" applyNumberFormat="1" applyFont="1" applyBorder="1" applyAlignment="1">
      <alignment horizontal="left" wrapText="1"/>
    </xf>
    <xf numFmtId="49" fontId="1" fillId="0" borderId="5" xfId="0" applyNumberFormat="1" applyFont="1" applyBorder="1" applyAlignment="1">
      <alignment wrapText="1"/>
    </xf>
    <xf numFmtId="1" fontId="1" fillId="0" borderId="13" xfId="0" applyNumberFormat="1" applyFont="1" applyBorder="1" applyAlignment="1">
      <alignment horizontal="center" wrapText="1"/>
    </xf>
    <xf numFmtId="4" fontId="3" fillId="0" borderId="5" xfId="0" applyNumberFormat="1" applyFont="1" applyBorder="1"/>
    <xf numFmtId="4" fontId="1" fillId="0" borderId="12" xfId="0" applyNumberFormat="1" applyFont="1" applyFill="1" applyBorder="1"/>
    <xf numFmtId="49" fontId="1" fillId="0" borderId="8" xfId="0" applyNumberFormat="1" applyFont="1" applyBorder="1" applyAlignment="1">
      <alignment wrapText="1"/>
    </xf>
    <xf numFmtId="1" fontId="1" fillId="0" borderId="8" xfId="0" applyNumberFormat="1" applyFont="1" applyBorder="1" applyAlignment="1">
      <alignment horizontal="center" wrapText="1"/>
    </xf>
    <xf numFmtId="4" fontId="1" fillId="0" borderId="8" xfId="0" applyNumberFormat="1" applyFont="1" applyBorder="1" applyAlignment="1">
      <alignment vertical="center"/>
    </xf>
    <xf numFmtId="4" fontId="1" fillId="0" borderId="8" xfId="0" applyNumberFormat="1" applyFont="1" applyFill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165" fontId="1" fillId="4" borderId="5" xfId="2" applyNumberFormat="1" applyFont="1" applyFill="1" applyBorder="1" applyAlignment="1">
      <alignment horizontal="right" vertical="center"/>
    </xf>
    <xf numFmtId="4" fontId="0" fillId="0" borderId="5" xfId="0" applyNumberFormat="1" applyBorder="1"/>
    <xf numFmtId="49" fontId="0" fillId="0" borderId="12" xfId="0" applyNumberFormat="1" applyBorder="1"/>
    <xf numFmtId="4" fontId="0" fillId="0" borderId="5" xfId="0" applyNumberFormat="1" applyFill="1" applyBorder="1"/>
    <xf numFmtId="4" fontId="0" fillId="0" borderId="10" xfId="0" applyNumberFormat="1" applyBorder="1"/>
    <xf numFmtId="1" fontId="3" fillId="0" borderId="8" xfId="0" applyNumberFormat="1" applyFont="1" applyBorder="1" applyAlignment="1">
      <alignment horizontal="center" wrapText="1"/>
    </xf>
    <xf numFmtId="4" fontId="1" fillId="4" borderId="5" xfId="0" applyNumberFormat="1" applyFont="1" applyFill="1" applyBorder="1"/>
    <xf numFmtId="1" fontId="3" fillId="2" borderId="5" xfId="0" applyNumberFormat="1" applyFont="1" applyFill="1" applyBorder="1" applyAlignment="1">
      <alignment horizontal="center" wrapText="1"/>
    </xf>
    <xf numFmtId="4" fontId="8" fillId="2" borderId="5" xfId="0" applyNumberFormat="1" applyFont="1" applyFill="1" applyBorder="1"/>
    <xf numFmtId="4" fontId="3" fillId="2" borderId="5" xfId="0" applyNumberFormat="1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wrapText="1"/>
    </xf>
    <xf numFmtId="4" fontId="3" fillId="0" borderId="12" xfId="0" applyNumberFormat="1" applyFont="1" applyFill="1" applyBorder="1" applyAlignment="1">
      <alignment vertical="center"/>
    </xf>
    <xf numFmtId="4" fontId="3" fillId="0" borderId="8" xfId="0" applyNumberFormat="1" applyFont="1" applyBorder="1"/>
    <xf numFmtId="1" fontId="3" fillId="0" borderId="12" xfId="0" applyNumberFormat="1" applyFont="1" applyBorder="1" applyAlignment="1">
      <alignment horizontal="center" wrapText="1"/>
    </xf>
    <xf numFmtId="4" fontId="3" fillId="0" borderId="12" xfId="0" applyNumberFormat="1" applyFont="1" applyBorder="1" applyAlignment="1">
      <alignment vertical="center"/>
    </xf>
    <xf numFmtId="49" fontId="1" fillId="0" borderId="5" xfId="0" applyNumberFormat="1" applyFont="1" applyFill="1" applyBorder="1" applyAlignment="1">
      <alignment wrapText="1"/>
    </xf>
    <xf numFmtId="4" fontId="3" fillId="0" borderId="12" xfId="0" applyNumberFormat="1" applyFont="1" applyBorder="1"/>
    <xf numFmtId="4" fontId="1" fillId="0" borderId="5" xfId="0" applyNumberFormat="1" applyFont="1" applyFill="1" applyBorder="1"/>
    <xf numFmtId="4" fontId="0" fillId="0" borderId="0" xfId="0" applyNumberFormat="1"/>
    <xf numFmtId="49" fontId="3" fillId="5" borderId="5" xfId="0" applyNumberFormat="1" applyFont="1" applyFill="1" applyBorder="1" applyAlignment="1">
      <alignment wrapText="1"/>
    </xf>
    <xf numFmtId="4" fontId="3" fillId="3" borderId="5" xfId="0" applyNumberFormat="1" applyFont="1" applyFill="1" applyBorder="1"/>
    <xf numFmtId="0" fontId="0" fillId="4" borderId="0" xfId="0" applyFill="1"/>
    <xf numFmtId="49" fontId="3" fillId="6" borderId="5" xfId="0" applyNumberFormat="1" applyFont="1" applyFill="1" applyBorder="1" applyAlignment="1">
      <alignment wrapText="1"/>
    </xf>
    <xf numFmtId="4" fontId="1" fillId="6" borderId="5" xfId="0" applyNumberFormat="1" applyFont="1" applyFill="1" applyBorder="1"/>
    <xf numFmtId="4" fontId="1" fillId="6" borderId="11" xfId="0" applyNumberFormat="1" applyFont="1" applyFill="1" applyBorder="1"/>
    <xf numFmtId="0" fontId="0" fillId="6" borderId="0" xfId="0" applyFill="1"/>
    <xf numFmtId="49" fontId="1" fillId="4" borderId="5" xfId="0" applyNumberFormat="1" applyFont="1" applyFill="1" applyBorder="1" applyAlignment="1">
      <alignment wrapText="1"/>
    </xf>
    <xf numFmtId="1" fontId="3" fillId="4" borderId="5" xfId="0" applyNumberFormat="1" applyFont="1" applyFill="1" applyBorder="1" applyAlignment="1">
      <alignment horizontal="center" wrapText="1"/>
    </xf>
    <xf numFmtId="4" fontId="1" fillId="4" borderId="10" xfId="0" applyNumberFormat="1" applyFont="1" applyFill="1" applyBorder="1"/>
    <xf numFmtId="4" fontId="3" fillId="4" borderId="5" xfId="0" applyNumberFormat="1" applyFont="1" applyFill="1" applyBorder="1"/>
    <xf numFmtId="4" fontId="0" fillId="4" borderId="5" xfId="0" applyNumberFormat="1" applyFill="1" applyBorder="1"/>
    <xf numFmtId="4" fontId="0" fillId="4" borderId="0" xfId="0" applyNumberFormat="1" applyFill="1"/>
    <xf numFmtId="0" fontId="0" fillId="0" borderId="0" xfId="0" applyBorder="1"/>
    <xf numFmtId="166" fontId="0" fillId="0" borderId="5" xfId="0" applyNumberFormat="1" applyBorder="1"/>
    <xf numFmtId="4" fontId="11" fillId="0" borderId="5" xfId="0" applyNumberFormat="1" applyFont="1" applyFill="1" applyBorder="1"/>
    <xf numFmtId="4" fontId="11" fillId="0" borderId="10" xfId="0" applyNumberFormat="1" applyFont="1" applyFill="1" applyBorder="1"/>
    <xf numFmtId="0" fontId="0" fillId="0" borderId="0" xfId="0" applyFill="1"/>
    <xf numFmtId="1" fontId="3" fillId="0" borderId="10" xfId="0" applyNumberFormat="1" applyFont="1" applyBorder="1" applyAlignment="1">
      <alignment horizontal="center" wrapText="1"/>
    </xf>
    <xf numFmtId="4" fontId="3" fillId="4" borderId="12" xfId="0" applyNumberFormat="1" applyFont="1" applyFill="1" applyBorder="1" applyAlignment="1">
      <alignment vertical="center"/>
    </xf>
    <xf numFmtId="4" fontId="0" fillId="0" borderId="0" xfId="0" applyNumberFormat="1" applyFill="1"/>
    <xf numFmtId="49" fontId="2" fillId="0" borderId="12" xfId="0" applyNumberFormat="1" applyFont="1" applyFill="1" applyBorder="1" applyAlignment="1">
      <alignment horizontal="left" wrapText="1"/>
    </xf>
    <xf numFmtId="1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horizontal="center" wrapText="1"/>
    </xf>
    <xf numFmtId="165" fontId="1" fillId="4" borderId="0" xfId="2" applyNumberFormat="1" applyFont="1" applyFill="1" applyBorder="1" applyAlignment="1">
      <alignment horizontal="right" vertical="center"/>
    </xf>
    <xf numFmtId="4" fontId="1" fillId="0" borderId="0" xfId="0" applyNumberFormat="1" applyFont="1" applyBorder="1"/>
    <xf numFmtId="4" fontId="1" fillId="0" borderId="0" xfId="0" applyNumberFormat="1" applyFont="1" applyBorder="1" applyAlignment="1">
      <alignment vertical="center"/>
    </xf>
    <xf numFmtId="1" fontId="1" fillId="0" borderId="1" xfId="0" applyNumberFormat="1" applyFont="1" applyFill="1" applyBorder="1" applyAlignment="1">
      <alignment horizontal="center" wrapText="1"/>
    </xf>
    <xf numFmtId="4" fontId="1" fillId="0" borderId="2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wrapText="1"/>
    </xf>
    <xf numFmtId="4" fontId="1" fillId="0" borderId="14" xfId="0" applyNumberFormat="1" applyFont="1" applyBorder="1"/>
    <xf numFmtId="4" fontId="1" fillId="0" borderId="0" xfId="0" applyNumberFormat="1" applyFont="1" applyFill="1" applyBorder="1"/>
    <xf numFmtId="49" fontId="2" fillId="0" borderId="12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wrapText="1"/>
    </xf>
    <xf numFmtId="1" fontId="1" fillId="0" borderId="0" xfId="0" applyNumberFormat="1" applyFont="1" applyFill="1" applyBorder="1" applyAlignment="1">
      <alignment horizontal="center" wrapText="1"/>
    </xf>
    <xf numFmtId="0" fontId="0" fillId="0" borderId="0" xfId="0" applyFill="1" applyBorder="1"/>
    <xf numFmtId="165" fontId="1" fillId="0" borderId="0" xfId="2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4" fontId="0" fillId="0" borderId="0" xfId="0" applyNumberFormat="1" applyBorder="1"/>
    <xf numFmtId="4" fontId="0" fillId="0" borderId="1" xfId="0" applyNumberFormat="1" applyBorder="1"/>
    <xf numFmtId="4" fontId="0" fillId="0" borderId="4" xfId="0" applyNumberFormat="1" applyBorder="1"/>
    <xf numFmtId="49" fontId="3" fillId="0" borderId="5" xfId="0" applyNumberFormat="1" applyFont="1" applyBorder="1" applyAlignment="1">
      <alignment horizontal="left" vertical="center" wrapText="1"/>
    </xf>
    <xf numFmtId="49" fontId="0" fillId="0" borderId="16" xfId="0" applyNumberFormat="1" applyBorder="1"/>
    <xf numFmtId="49" fontId="13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13" fillId="0" borderId="0" xfId="0" applyFont="1" applyFill="1" applyAlignment="1">
      <alignment wrapText="1"/>
    </xf>
    <xf numFmtId="49" fontId="2" fillId="0" borderId="0" xfId="0" applyNumberFormat="1" applyFont="1" applyFill="1" applyAlignment="1">
      <alignment wrapText="1"/>
    </xf>
    <xf numFmtId="49" fontId="2" fillId="0" borderId="0" xfId="0" applyNumberFormat="1" applyFont="1" applyAlignment="1">
      <alignment horizontal="centerContinuous" vertical="center" wrapText="1"/>
    </xf>
    <xf numFmtId="49" fontId="14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wrapText="1"/>
    </xf>
    <xf numFmtId="4" fontId="13" fillId="0" borderId="0" xfId="0" applyNumberFormat="1" applyFont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7" borderId="12" xfId="0" applyNumberFormat="1" applyFont="1" applyFill="1" applyBorder="1" applyAlignment="1">
      <alignment horizontal="center" wrapText="1"/>
    </xf>
    <xf numFmtId="49" fontId="2" fillId="7" borderId="1" xfId="0" applyNumberFormat="1" applyFont="1" applyFill="1" applyBorder="1" applyAlignment="1">
      <alignment horizontal="center" wrapText="1"/>
    </xf>
    <xf numFmtId="4" fontId="3" fillId="7" borderId="9" xfId="0" applyNumberFormat="1" applyFont="1" applyFill="1" applyBorder="1" applyAlignment="1">
      <alignment vertical="center"/>
    </xf>
    <xf numFmtId="49" fontId="0" fillId="0" borderId="12" xfId="0" applyNumberFormat="1" applyFill="1" applyBorder="1"/>
    <xf numFmtId="4" fontId="1" fillId="0" borderId="12" xfId="1" applyNumberFormat="1" applyFont="1" applyFill="1" applyBorder="1" applyAlignment="1">
      <alignment horizontal="right"/>
    </xf>
    <xf numFmtId="1" fontId="1" fillId="0" borderId="14" xfId="0" applyNumberFormat="1" applyFont="1" applyFill="1" applyBorder="1" applyAlignment="1">
      <alignment horizontal="center" wrapText="1"/>
    </xf>
    <xf numFmtId="1" fontId="3" fillId="0" borderId="5" xfId="0" applyNumberFormat="1" applyFont="1" applyFill="1" applyBorder="1" applyAlignment="1">
      <alignment horizontal="center" wrapText="1"/>
    </xf>
    <xf numFmtId="4" fontId="3" fillId="7" borderId="1" xfId="0" applyNumberFormat="1" applyFont="1" applyFill="1" applyBorder="1" applyAlignment="1">
      <alignment vertical="center"/>
    </xf>
    <xf numFmtId="49" fontId="2" fillId="7" borderId="1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0" fillId="0" borderId="12" xfId="0" applyFill="1" applyBorder="1"/>
    <xf numFmtId="1" fontId="3" fillId="0" borderId="10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49" fontId="12" fillId="0" borderId="12" xfId="0" applyNumberFormat="1" applyFont="1" applyFill="1" applyBorder="1" applyAlignment="1">
      <alignment wrapText="1"/>
    </xf>
    <xf numFmtId="0" fontId="0" fillId="0" borderId="15" xfId="0" applyBorder="1"/>
    <xf numFmtId="0" fontId="0" fillId="0" borderId="16" xfId="0" applyBorder="1"/>
    <xf numFmtId="0" fontId="0" fillId="0" borderId="8" xfId="0" applyBorder="1"/>
    <xf numFmtId="1" fontId="3" fillId="2" borderId="5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Alignment="1">
      <alignment vertical="center" wrapText="1"/>
    </xf>
    <xf numFmtId="49" fontId="0" fillId="4" borderId="12" xfId="0" applyNumberFormat="1" applyFill="1" applyBorder="1" applyAlignment="1">
      <alignment wrapText="1"/>
    </xf>
    <xf numFmtId="49" fontId="3" fillId="0" borderId="12" xfId="0" applyNumberFormat="1" applyFont="1" applyBorder="1" applyAlignment="1">
      <alignment wrapText="1"/>
    </xf>
    <xf numFmtId="49" fontId="3" fillId="0" borderId="12" xfId="0" applyNumberFormat="1" applyFont="1" applyBorder="1" applyAlignment="1">
      <alignment horizontal="left" wrapText="1"/>
    </xf>
    <xf numFmtId="49" fontId="0" fillId="0" borderId="5" xfId="0" applyNumberFormat="1" applyFill="1" applyBorder="1"/>
    <xf numFmtId="49" fontId="2" fillId="7" borderId="1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1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4" borderId="5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0" fillId="4" borderId="5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1" fillId="0" borderId="5" xfId="3" applyFont="1" applyBorder="1" applyAlignment="1">
      <alignment vertical="center"/>
    </xf>
    <xf numFmtId="44" fontId="0" fillId="0" borderId="0" xfId="3" applyFont="1" applyAlignment="1">
      <alignment vertical="center"/>
    </xf>
    <xf numFmtId="49" fontId="2" fillId="0" borderId="8" xfId="0" applyNumberFormat="1" applyFont="1" applyFill="1" applyBorder="1" applyAlignment="1">
      <alignment horizontal="left" vertical="center" wrapText="1"/>
    </xf>
    <xf numFmtId="4" fontId="3" fillId="4" borderId="8" xfId="0" applyNumberFormat="1" applyFont="1" applyFill="1" applyBorder="1" applyAlignment="1">
      <alignment vertical="center"/>
    </xf>
    <xf numFmtId="1" fontId="3" fillId="2" borderId="12" xfId="0" applyNumberFormat="1" applyFont="1" applyFill="1" applyBorder="1" applyAlignment="1">
      <alignment horizontal="center" wrapText="1"/>
    </xf>
    <xf numFmtId="4" fontId="3" fillId="2" borderId="12" xfId="0" applyNumberFormat="1" applyFont="1" applyFill="1" applyBorder="1"/>
    <xf numFmtId="4" fontId="3" fillId="2" borderId="12" xfId="0" applyNumberFormat="1" applyFont="1" applyFill="1" applyBorder="1" applyAlignment="1">
      <alignment vertical="center"/>
    </xf>
    <xf numFmtId="1" fontId="3" fillId="0" borderId="5" xfId="1" applyNumberFormat="1" applyFont="1" applyBorder="1" applyAlignment="1">
      <alignment horizontal="center" wrapText="1"/>
    </xf>
    <xf numFmtId="44" fontId="13" fillId="0" borderId="0" xfId="3" applyFont="1" applyAlignment="1">
      <alignment wrapText="1"/>
    </xf>
    <xf numFmtId="44" fontId="13" fillId="0" borderId="0" xfId="3" applyFont="1" applyAlignment="1">
      <alignment horizontal="center" vertical="center" wrapText="1"/>
    </xf>
    <xf numFmtId="49" fontId="3" fillId="0" borderId="5" xfId="0" quotePrefix="1" applyNumberFormat="1" applyFont="1" applyBorder="1" applyAlignment="1">
      <alignment horizontal="left" wrapText="1"/>
    </xf>
    <xf numFmtId="0" fontId="11" fillId="4" borderId="0" xfId="0" applyFont="1" applyFill="1"/>
    <xf numFmtId="49" fontId="3" fillId="2" borderId="12" xfId="0" quotePrefix="1" applyNumberFormat="1" applyFont="1" applyFill="1" applyBorder="1" applyAlignment="1">
      <alignment horizontal="left" wrapText="1"/>
    </xf>
    <xf numFmtId="1" fontId="3" fillId="2" borderId="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49" fontId="3" fillId="7" borderId="1" xfId="0" applyNumberFormat="1" applyFont="1" applyFill="1" applyBorder="1" applyAlignment="1">
      <alignment horizontal="center" wrapText="1"/>
    </xf>
    <xf numFmtId="1" fontId="3" fillId="7" borderId="12" xfId="0" applyNumberFormat="1" applyFont="1" applyFill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horizontal="center"/>
    </xf>
    <xf numFmtId="1" fontId="15" fillId="4" borderId="5" xfId="0" applyNumberFormat="1" applyFont="1" applyFill="1" applyBorder="1" applyAlignment="1">
      <alignment horizontal="center"/>
    </xf>
    <xf numFmtId="0" fontId="16" fillId="0" borderId="2" xfId="0" applyFont="1" applyFill="1" applyBorder="1"/>
    <xf numFmtId="1" fontId="15" fillId="0" borderId="5" xfId="0" applyNumberFormat="1" applyFont="1" applyFill="1" applyBorder="1" applyAlignment="1">
      <alignment horizontal="center"/>
    </xf>
    <xf numFmtId="1" fontId="16" fillId="0" borderId="4" xfId="0" applyNumberFormat="1" applyFont="1" applyFill="1" applyBorder="1" applyAlignment="1">
      <alignment horizontal="center"/>
    </xf>
    <xf numFmtId="1" fontId="16" fillId="0" borderId="12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1" fontId="16" fillId="0" borderId="5" xfId="0" applyNumberFormat="1" applyFont="1" applyBorder="1" applyAlignment="1">
      <alignment horizontal="center"/>
    </xf>
    <xf numFmtId="1" fontId="16" fillId="0" borderId="3" xfId="0" applyNumberFormat="1" applyFont="1" applyFill="1" applyBorder="1" applyAlignment="1">
      <alignment horizontal="center"/>
    </xf>
    <xf numFmtId="1" fontId="16" fillId="0" borderId="5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/>
    </xf>
    <xf numFmtId="0" fontId="16" fillId="0" borderId="5" xfId="0" applyFont="1" applyBorder="1"/>
    <xf numFmtId="1" fontId="16" fillId="0" borderId="14" xfId="0" applyNumberFormat="1" applyFont="1" applyFill="1" applyBorder="1" applyAlignment="1">
      <alignment horizontal="center"/>
    </xf>
    <xf numFmtId="0" fontId="16" fillId="0" borderId="0" xfId="0" applyFont="1"/>
    <xf numFmtId="49" fontId="3" fillId="2" borderId="12" xfId="0" applyNumberFormat="1" applyFont="1" applyFill="1" applyBorder="1" applyAlignment="1">
      <alignment horizontal="left" vertical="center" wrapText="1"/>
    </xf>
    <xf numFmtId="0" fontId="3" fillId="0" borderId="12" xfId="1" applyFont="1" applyBorder="1" applyAlignment="1">
      <alignment vertical="center" wrapText="1"/>
    </xf>
    <xf numFmtId="49" fontId="3" fillId="0" borderId="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4" borderId="5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4" borderId="5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left" vertical="center" wrapText="1"/>
    </xf>
    <xf numFmtId="0" fontId="8" fillId="0" borderId="12" xfId="0" applyFont="1" applyBorder="1"/>
    <xf numFmtId="0" fontId="5" fillId="0" borderId="12" xfId="0" applyFont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4" fontId="17" fillId="0" borderId="12" xfId="0" applyNumberFormat="1" applyFont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4" fontId="17" fillId="0" borderId="8" xfId="3" applyFont="1" applyBorder="1" applyAlignment="1">
      <alignment horizontal="center" vertical="center"/>
    </xf>
    <xf numFmtId="44" fontId="5" fillId="0" borderId="12" xfId="3" applyFont="1" applyBorder="1" applyAlignment="1">
      <alignment horizontal="center" vertical="center"/>
    </xf>
    <xf numFmtId="44" fontId="17" fillId="0" borderId="8" xfId="0" applyNumberFormat="1" applyFont="1" applyBorder="1" applyAlignment="1">
      <alignment horizontal="center" vertical="center"/>
    </xf>
    <xf numFmtId="44" fontId="17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Alignment="1">
      <alignment vertical="center" wrapText="1"/>
    </xf>
    <xf numFmtId="44" fontId="0" fillId="0" borderId="12" xfId="3" applyFont="1" applyBorder="1"/>
    <xf numFmtId="1" fontId="16" fillId="0" borderId="12" xfId="0" applyNumberFormat="1" applyFont="1" applyFill="1" applyBorder="1" applyAlignment="1">
      <alignment horizontal="center" vertical="center"/>
    </xf>
    <xf numFmtId="1" fontId="1" fillId="8" borderId="12" xfId="0" applyNumberFormat="1" applyFont="1" applyFill="1" applyBorder="1" applyAlignment="1">
      <alignment horizontal="center" wrapText="1"/>
    </xf>
    <xf numFmtId="49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16" fillId="8" borderId="12" xfId="0" applyNumberFormat="1" applyFont="1" applyFill="1" applyBorder="1" applyAlignment="1">
      <alignment horizontal="center"/>
    </xf>
    <xf numFmtId="44" fontId="17" fillId="0" borderId="10" xfId="0" applyNumberFormat="1" applyFont="1" applyBorder="1" applyAlignment="1">
      <alignment horizontal="center" vertical="center"/>
    </xf>
    <xf numFmtId="1" fontId="16" fillId="8" borderId="14" xfId="0" applyNumberFormat="1" applyFont="1" applyFill="1" applyBorder="1" applyAlignment="1">
      <alignment horizontal="center"/>
    </xf>
    <xf numFmtId="49" fontId="2" fillId="7" borderId="12" xfId="0" quotePrefix="1" applyNumberFormat="1" applyFont="1" applyFill="1" applyBorder="1" applyAlignment="1">
      <alignment horizontal="center" vertical="center" wrapText="1"/>
    </xf>
    <xf numFmtId="4" fontId="15" fillId="7" borderId="12" xfId="0" applyNumberFormat="1" applyFont="1" applyFill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1" fontId="3" fillId="6" borderId="12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3" fillId="3" borderId="5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left" vertical="center" wrapText="1"/>
    </xf>
    <xf numFmtId="49" fontId="3" fillId="3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1" fillId="4" borderId="5" xfId="0" applyNumberFormat="1" applyFont="1" applyFill="1" applyBorder="1" applyAlignment="1">
      <alignment horizontal="center" vertical="center" wrapText="1"/>
    </xf>
    <xf numFmtId="49" fontId="1" fillId="4" borderId="8" xfId="0" applyNumberFormat="1" applyFont="1" applyFill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8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49" fontId="18" fillId="3" borderId="1" xfId="0" applyNumberFormat="1" applyFont="1" applyFill="1" applyBorder="1" applyAlignment="1">
      <alignment horizontal="left" vertical="center" wrapText="1"/>
    </xf>
    <xf numFmtId="49" fontId="18" fillId="3" borderId="5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49" fontId="8" fillId="3" borderId="5" xfId="0" applyNumberFormat="1" applyFont="1" applyFill="1" applyBorder="1" applyAlignment="1">
      <alignment horizontal="left" vertical="center" wrapText="1"/>
    </xf>
    <xf numFmtId="49" fontId="8" fillId="3" borderId="8" xfId="0" applyNumberFormat="1" applyFont="1" applyFill="1" applyBorder="1" applyAlignment="1">
      <alignment horizontal="left" vertical="center" wrapText="1"/>
    </xf>
  </cellXfs>
  <cellStyles count="6">
    <cellStyle name="Moneda" xfId="3" builtinId="4"/>
    <cellStyle name="Moneda 2" xfId="4"/>
    <cellStyle name="Moneda_programacion de compromiso 029 hasta el 09-11-2012" xfId="2"/>
    <cellStyle name="Normal" xfId="0" builtinId="0"/>
    <cellStyle name="Normal 2 2" xfId="1"/>
    <cellStyle name="Normal 8" xfId="5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343477</xdr:colOff>
      <xdr:row>0</xdr:row>
      <xdr:rowOff>93602</xdr:rowOff>
    </xdr:from>
    <xdr:to>
      <xdr:col>3</xdr:col>
      <xdr:colOff>1091869</xdr:colOff>
      <xdr:row>4</xdr:row>
      <xdr:rowOff>91738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74" t="12947" r="5714" b="16901"/>
        <a:stretch>
          <a:fillRect/>
        </a:stretch>
      </xdr:blipFill>
      <xdr:spPr bwMode="auto">
        <a:xfrm>
          <a:off x="372341" y="93602"/>
          <a:ext cx="5554187" cy="1205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C319"/>
  <sheetViews>
    <sheetView tabSelected="1" zoomScale="85" zoomScaleNormal="85" zoomScaleSheetLayoutView="40" workbookViewId="0">
      <selection activeCell="G14" sqref="G14:G15"/>
    </sheetView>
  </sheetViews>
  <sheetFormatPr baseColWidth="10" defaultRowHeight="15"/>
  <cols>
    <col min="1" max="1" width="0.42578125" customWidth="1"/>
    <col min="2" max="2" width="44.28515625" customWidth="1"/>
    <col min="3" max="3" width="27.7109375" style="215" bestFit="1" customWidth="1"/>
    <col min="4" max="5" width="32.5703125" style="179" customWidth="1"/>
    <col min="6" max="6" width="28.85546875" customWidth="1"/>
    <col min="7" max="7" width="22.140625" customWidth="1"/>
    <col min="8" max="8" width="19.28515625" customWidth="1"/>
    <col min="9" max="10" width="17.5703125" customWidth="1"/>
    <col min="11" max="11" width="17.85546875" customWidth="1"/>
    <col min="12" max="12" width="17.7109375" customWidth="1"/>
    <col min="13" max="13" width="17.85546875" bestFit="1" customWidth="1"/>
    <col min="14" max="15" width="18.140625" bestFit="1" customWidth="1"/>
    <col min="16" max="16" width="18.7109375" customWidth="1"/>
    <col min="17" max="17" width="18.140625" bestFit="1" customWidth="1"/>
    <col min="18" max="18" width="17.7109375" bestFit="1" customWidth="1"/>
    <col min="19" max="19" width="19" customWidth="1"/>
    <col min="20" max="20" width="21.85546875" customWidth="1"/>
    <col min="21" max="21" width="16.5703125" customWidth="1"/>
    <col min="22" max="22" width="15.140625" customWidth="1"/>
    <col min="23" max="24" width="19.85546875" customWidth="1"/>
    <col min="28" max="28" width="11.42578125" customWidth="1"/>
  </cols>
  <sheetData>
    <row r="1" spans="1:21" s="112" customFormat="1" ht="14.25">
      <c r="B1" s="111"/>
      <c r="C1" s="194"/>
      <c r="D1" s="175"/>
      <c r="E1" s="220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</row>
    <row r="2" spans="1:21" s="112" customFormat="1">
      <c r="B2" s="111"/>
      <c r="C2" s="194"/>
      <c r="D2" s="175"/>
      <c r="E2" s="220"/>
      <c r="F2"/>
      <c r="G2"/>
      <c r="H2"/>
      <c r="I2"/>
      <c r="J2"/>
      <c r="K2"/>
      <c r="L2"/>
      <c r="M2"/>
      <c r="N2"/>
      <c r="O2" s="146"/>
      <c r="P2" s="113"/>
      <c r="Q2" s="113"/>
      <c r="R2" s="113"/>
      <c r="S2" s="113"/>
    </row>
    <row r="3" spans="1:21" s="112" customFormat="1">
      <c r="B3" s="114"/>
      <c r="C3" s="195"/>
      <c r="D3" s="176"/>
      <c r="E3" s="176"/>
      <c r="G3" s="113"/>
      <c r="H3" s="113"/>
      <c r="I3" s="113"/>
      <c r="J3" s="113"/>
      <c r="K3"/>
      <c r="L3"/>
      <c r="M3"/>
      <c r="N3"/>
      <c r="O3" s="113"/>
      <c r="P3" s="113"/>
      <c r="Q3" s="113"/>
      <c r="R3" s="113"/>
      <c r="S3" s="113"/>
    </row>
    <row r="4" spans="1:21" s="112" customFormat="1" ht="49.5" customHeight="1">
      <c r="B4" s="281" t="s">
        <v>80</v>
      </c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</row>
    <row r="5" spans="1:21" s="112" customFormat="1" ht="20.25">
      <c r="B5" s="115"/>
      <c r="C5" s="196"/>
      <c r="D5" s="177"/>
      <c r="E5" s="177"/>
      <c r="F5" s="282" t="s">
        <v>58</v>
      </c>
      <c r="G5" s="282"/>
      <c r="H5" s="282"/>
      <c r="I5" s="282"/>
      <c r="J5" s="282"/>
      <c r="K5" s="282"/>
      <c r="L5" s="282"/>
      <c r="M5" s="282"/>
      <c r="N5" s="116"/>
      <c r="O5" s="116"/>
      <c r="P5" s="116"/>
      <c r="Q5" s="116"/>
      <c r="R5" s="116"/>
      <c r="S5" s="116"/>
    </row>
    <row r="6" spans="1:21" s="112" customFormat="1" ht="60">
      <c r="B6" s="254" t="s">
        <v>81</v>
      </c>
      <c r="C6" s="196"/>
      <c r="D6" s="177"/>
      <c r="E6" s="177"/>
      <c r="F6" s="117"/>
      <c r="G6" s="117"/>
      <c r="H6" s="117"/>
      <c r="I6" s="117"/>
      <c r="J6" s="117"/>
      <c r="K6" s="117"/>
      <c r="L6" s="117"/>
      <c r="M6" s="117"/>
      <c r="N6" s="116"/>
      <c r="O6" s="116"/>
      <c r="P6" s="116"/>
      <c r="Q6" s="116"/>
      <c r="R6" s="116"/>
      <c r="S6" s="116"/>
    </row>
    <row r="7" spans="1:21" s="112" customFormat="1" ht="20.25">
      <c r="B7" s="115" t="s">
        <v>58</v>
      </c>
      <c r="C7" s="196"/>
      <c r="D7" s="177"/>
      <c r="E7" s="177"/>
      <c r="F7" s="117"/>
      <c r="G7" s="117"/>
      <c r="H7" s="117"/>
      <c r="I7" s="117"/>
      <c r="J7" s="117"/>
      <c r="K7" s="117"/>
      <c r="L7" s="117"/>
      <c r="M7" s="117"/>
      <c r="N7" s="116"/>
      <c r="O7" s="116"/>
      <c r="P7" s="116"/>
      <c r="Q7" s="116"/>
      <c r="R7" s="116"/>
      <c r="S7" s="116"/>
    </row>
    <row r="8" spans="1:21" s="112" customFormat="1" ht="30">
      <c r="B8" s="118" t="s">
        <v>49</v>
      </c>
      <c r="C8" s="197"/>
      <c r="D8" s="178"/>
      <c r="E8" s="176"/>
      <c r="G8" s="119"/>
      <c r="H8" s="61"/>
      <c r="I8" s="119"/>
      <c r="J8" s="113"/>
      <c r="K8" s="113"/>
      <c r="L8" s="113"/>
      <c r="M8" s="113"/>
      <c r="N8" s="113"/>
      <c r="O8" s="113"/>
      <c r="P8" s="113"/>
      <c r="Q8" s="113"/>
      <c r="R8" s="113"/>
      <c r="S8" s="113"/>
    </row>
    <row r="9" spans="1:21" s="112" customFormat="1">
      <c r="B9" s="118" t="s">
        <v>51</v>
      </c>
      <c r="C9" s="197"/>
      <c r="D9" s="178"/>
      <c r="E9" s="176"/>
      <c r="G9" s="113"/>
      <c r="H9" s="113"/>
      <c r="I9" s="113"/>
      <c r="J9" s="113"/>
      <c r="K9" s="113"/>
      <c r="L9" s="113"/>
      <c r="M9" s="113"/>
      <c r="N9" s="113"/>
      <c r="O9" s="119"/>
      <c r="P9" s="113"/>
      <c r="Q9" s="188"/>
      <c r="R9" s="188"/>
      <c r="S9" s="189"/>
      <c r="T9" s="188"/>
    </row>
    <row r="10" spans="1:21" s="123" customFormat="1">
      <c r="B10" s="120" t="s">
        <v>0</v>
      </c>
      <c r="C10" s="286" t="s">
        <v>5</v>
      </c>
      <c r="D10" s="120" t="s">
        <v>1</v>
      </c>
      <c r="E10" s="120" t="s">
        <v>52</v>
      </c>
      <c r="F10" s="120" t="s">
        <v>2</v>
      </c>
      <c r="G10" s="120" t="s">
        <v>3</v>
      </c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2"/>
    </row>
    <row r="11" spans="1:21" s="123" customFormat="1" ht="25.5" customHeight="1">
      <c r="B11" s="283" t="s">
        <v>4</v>
      </c>
      <c r="C11" s="287"/>
      <c r="D11" s="1" t="s">
        <v>6</v>
      </c>
      <c r="E11" s="134" t="s">
        <v>7</v>
      </c>
      <c r="F11" s="1" t="s">
        <v>8</v>
      </c>
      <c r="G11" s="1" t="s">
        <v>9</v>
      </c>
      <c r="H11" s="284" t="s">
        <v>53</v>
      </c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5"/>
    </row>
    <row r="12" spans="1:21" s="123" customFormat="1" ht="15.75" customHeight="1">
      <c r="B12" s="283"/>
      <c r="C12" s="287"/>
      <c r="D12" s="1"/>
      <c r="E12" s="135" t="s">
        <v>10</v>
      </c>
      <c r="F12" s="124"/>
      <c r="G12" s="124"/>
      <c r="H12" s="124" t="s">
        <v>11</v>
      </c>
      <c r="I12" s="124" t="s">
        <v>12</v>
      </c>
      <c r="J12" s="124" t="s">
        <v>13</v>
      </c>
      <c r="K12" s="124" t="s">
        <v>14</v>
      </c>
      <c r="L12" s="124" t="s">
        <v>15</v>
      </c>
      <c r="M12" s="124" t="s">
        <v>16</v>
      </c>
      <c r="N12" s="124" t="s">
        <v>17</v>
      </c>
      <c r="O12" s="124" t="s">
        <v>18</v>
      </c>
      <c r="P12" s="124" t="s">
        <v>19</v>
      </c>
      <c r="Q12" s="124" t="s">
        <v>20</v>
      </c>
      <c r="R12" s="124" t="s">
        <v>21</v>
      </c>
      <c r="S12" s="124" t="s">
        <v>22</v>
      </c>
    </row>
    <row r="13" spans="1:21" ht="15.75" thickBot="1">
      <c r="B13" s="133" t="s">
        <v>55</v>
      </c>
      <c r="C13" s="199">
        <f>C21+C102+C156+C199+C209+C242+C258+C315+C92+C278</f>
        <v>184</v>
      </c>
      <c r="D13" s="133"/>
      <c r="E13" s="133"/>
      <c r="F13" s="125"/>
      <c r="G13" s="127">
        <f>SUM(G18+G89+G99+G153+G196+G206+G239+G312+G255+G278)</f>
        <v>17970000</v>
      </c>
      <c r="H13" s="4">
        <f t="shared" ref="H13:M13" si="0">SUM(H17+H265+H278)+H311</f>
        <v>1366274.25</v>
      </c>
      <c r="I13" s="4">
        <f t="shared" si="0"/>
        <v>1532119.81</v>
      </c>
      <c r="J13" s="4">
        <f t="shared" si="0"/>
        <v>1518000</v>
      </c>
      <c r="K13" s="4">
        <f t="shared" si="0"/>
        <v>0</v>
      </c>
      <c r="L13" s="4">
        <f t="shared" si="0"/>
        <v>0</v>
      </c>
      <c r="M13" s="4">
        <f t="shared" si="0"/>
        <v>0</v>
      </c>
      <c r="N13" s="4">
        <f>SUM(N17+N265+N278+N311)</f>
        <v>0</v>
      </c>
      <c r="O13" s="4">
        <f>SUM(O17+O265+O278)+O311</f>
        <v>0</v>
      </c>
      <c r="P13" s="4">
        <f>SUM(P17+P265+P278)+P311</f>
        <v>0</v>
      </c>
      <c r="Q13" s="4">
        <f>SUM(Q17+Q265+Q278)+Q311</f>
        <v>0</v>
      </c>
      <c r="R13" s="4">
        <f>SUM(R17+R265+R278)+R311</f>
        <v>0</v>
      </c>
      <c r="S13" s="4">
        <f>SUM(S17+S265+S278+S311)</f>
        <v>0</v>
      </c>
      <c r="T13" s="61"/>
      <c r="U13" s="61"/>
    </row>
    <row r="14" spans="1:21" ht="16.5" thickTop="1" thickBot="1">
      <c r="B14" s="133" t="s">
        <v>50</v>
      </c>
      <c r="C14" s="198"/>
      <c r="D14" s="151"/>
      <c r="E14" s="151"/>
      <c r="F14" s="126"/>
      <c r="G14" s="132">
        <f>G19+G90+G100+G154+G197+G207+G240+G256+G313+G280</f>
        <v>4416394.0599999996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21" ht="16.5" thickTop="1" thickBot="1">
      <c r="B15" s="133" t="s">
        <v>54</v>
      </c>
      <c r="C15" s="199"/>
      <c r="D15" s="133"/>
      <c r="E15" s="133"/>
      <c r="F15" s="125"/>
      <c r="G15" s="132">
        <f>SUM(G20,G91,G101,G155,G198,G208,G241,G257,G314,G281)</f>
        <v>13553605.939999999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21" ht="24.75" customHeight="1" thickTop="1" thickBot="1">
      <c r="A16" s="264" t="s">
        <v>78</v>
      </c>
      <c r="B16" s="264" t="s">
        <v>79</v>
      </c>
      <c r="C16" s="199">
        <f>+C25+C32+C34+C160+C288</f>
        <v>5</v>
      </c>
      <c r="D16" s="125"/>
      <c r="E16" s="125"/>
      <c r="F16" s="265"/>
      <c r="G16" s="132">
        <f>+G25+G32+G34+G160+G288</f>
        <v>159119.81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22" ht="30" thickTop="1" thickBot="1">
      <c r="B17" s="216" t="s">
        <v>25</v>
      </c>
      <c r="C17" s="193"/>
      <c r="D17" s="145"/>
      <c r="E17" s="135"/>
      <c r="F17" s="3"/>
      <c r="G17" s="186">
        <f t="shared" ref="G17:S17" si="1">+G21+G92+G102+G156+G199+G209+G242+G258</f>
        <v>4099361.81</v>
      </c>
      <c r="H17" s="4">
        <f t="shared" si="1"/>
        <v>1273661.3500000001</v>
      </c>
      <c r="I17" s="4">
        <f t="shared" si="1"/>
        <v>1415700.46</v>
      </c>
      <c r="J17" s="4">
        <f t="shared" si="1"/>
        <v>1410000</v>
      </c>
      <c r="K17" s="4">
        <f t="shared" si="1"/>
        <v>0</v>
      </c>
      <c r="L17" s="4">
        <f t="shared" si="1"/>
        <v>0</v>
      </c>
      <c r="M17" s="4">
        <f t="shared" si="1"/>
        <v>0</v>
      </c>
      <c r="N17" s="4">
        <f t="shared" si="1"/>
        <v>0</v>
      </c>
      <c r="O17" s="4">
        <f t="shared" si="1"/>
        <v>0</v>
      </c>
      <c r="P17" s="4">
        <f t="shared" si="1"/>
        <v>0</v>
      </c>
      <c r="Q17" s="4">
        <f t="shared" si="1"/>
        <v>0</v>
      </c>
      <c r="R17" s="4">
        <f t="shared" si="1"/>
        <v>0</v>
      </c>
      <c r="S17" s="4">
        <f t="shared" si="1"/>
        <v>0</v>
      </c>
      <c r="T17" s="61"/>
      <c r="U17" s="61"/>
      <c r="V17" s="61"/>
    </row>
    <row r="18" spans="2:22" ht="15.75" thickTop="1">
      <c r="B18" s="275" t="s">
        <v>26</v>
      </c>
      <c r="C18" s="6"/>
      <c r="D18" s="152"/>
      <c r="E18" s="221"/>
      <c r="F18" s="83" t="s">
        <v>23</v>
      </c>
      <c r="G18" s="81">
        <f>G19+G20</f>
        <v>6834000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2:22">
      <c r="B19" s="275"/>
      <c r="C19" s="80"/>
      <c r="D19" s="153"/>
      <c r="E19" s="221"/>
      <c r="F19" s="83" t="s">
        <v>50</v>
      </c>
      <c r="G19" s="81">
        <f>G21</f>
        <v>1751926.3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2:22" ht="30">
      <c r="B20" s="275"/>
      <c r="C20" s="6"/>
      <c r="D20" s="153"/>
      <c r="E20" s="221"/>
      <c r="F20" s="83" t="s">
        <v>24</v>
      </c>
      <c r="G20" s="81">
        <f>G87</f>
        <v>5082073.7</v>
      </c>
      <c r="H20" s="8"/>
      <c r="I20" s="8"/>
      <c r="J20" s="8"/>
      <c r="K20" s="8"/>
      <c r="L20" s="8"/>
      <c r="M20" s="8"/>
      <c r="N20" s="8"/>
      <c r="O20" s="180"/>
      <c r="P20" s="181"/>
      <c r="Q20" s="24"/>
      <c r="R20" s="8"/>
      <c r="S20" s="8"/>
    </row>
    <row r="21" spans="2:22" ht="27.75" customHeight="1" thickBot="1">
      <c r="B21" s="217" t="s">
        <v>82</v>
      </c>
      <c r="C21" s="187">
        <f>SUM(C22:C86)</f>
        <v>61</v>
      </c>
      <c r="D21" s="154"/>
      <c r="E21" s="218"/>
      <c r="F21" s="7"/>
      <c r="G21" s="12">
        <f>SUM(G22:G86)</f>
        <v>1751926.3</v>
      </c>
      <c r="H21" s="10">
        <f t="shared" ref="H21:M21" si="2">SUM(H22:H87)</f>
        <v>533225.84</v>
      </c>
      <c r="I21" s="10">
        <f t="shared" si="2"/>
        <v>612200.46</v>
      </c>
      <c r="J21" s="10">
        <f t="shared" si="2"/>
        <v>606500</v>
      </c>
      <c r="K21" s="10">
        <f t="shared" si="2"/>
        <v>0</v>
      </c>
      <c r="L21" s="10">
        <f t="shared" si="2"/>
        <v>0</v>
      </c>
      <c r="M21" s="10">
        <f t="shared" si="2"/>
        <v>0</v>
      </c>
      <c r="N21" s="10">
        <f>SUM(N22:N86)</f>
        <v>0</v>
      </c>
      <c r="O21" s="10">
        <f>SUM(O22:O87)</f>
        <v>0</v>
      </c>
      <c r="P21" s="10">
        <f>SUM(P22:P87)</f>
        <v>0</v>
      </c>
      <c r="Q21" s="10">
        <f>SUM(Q22:Q87)</f>
        <v>0</v>
      </c>
      <c r="R21" s="10">
        <f>SUM(R22:R87)</f>
        <v>0</v>
      </c>
      <c r="S21" s="10">
        <f>SUM(S22:S87)</f>
        <v>0</v>
      </c>
      <c r="T21" s="61"/>
      <c r="U21" s="61"/>
      <c r="V21" s="61"/>
    </row>
    <row r="22" spans="2:22" s="79" customFormat="1" ht="15" customHeight="1" thickTop="1">
      <c r="B22" s="53"/>
      <c r="C22" s="19">
        <v>1</v>
      </c>
      <c r="D22" s="136" t="s">
        <v>59</v>
      </c>
      <c r="E22" s="222" t="s">
        <v>62</v>
      </c>
      <c r="F22" s="20">
        <v>18000</v>
      </c>
      <c r="G22" s="21">
        <f t="shared" ref="G22:G25" si="3">SUM(H22:S22)</f>
        <v>52838.71</v>
      </c>
      <c r="H22" s="21">
        <f>+F22*C22/31*29</f>
        <v>16838.71</v>
      </c>
      <c r="I22" s="21">
        <f>+F22*C22</f>
        <v>18000</v>
      </c>
      <c r="J22" s="37">
        <f>+F22*C22</f>
        <v>18000</v>
      </c>
      <c r="K22" s="21">
        <v>0</v>
      </c>
      <c r="L22" s="21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</row>
    <row r="23" spans="2:22" s="79" customFormat="1" ht="15" customHeight="1">
      <c r="B23" s="53"/>
      <c r="C23" s="19">
        <v>1</v>
      </c>
      <c r="D23" s="136" t="s">
        <v>59</v>
      </c>
      <c r="E23" s="222" t="s">
        <v>62</v>
      </c>
      <c r="F23" s="20">
        <v>18000</v>
      </c>
      <c r="G23" s="21">
        <f t="shared" ref="G23" si="4">SUM(H23:S23)</f>
        <v>52838.71</v>
      </c>
      <c r="H23" s="21">
        <f>+F23*C23/31*29</f>
        <v>16838.71</v>
      </c>
      <c r="I23" s="21">
        <f>+F23*C23</f>
        <v>18000</v>
      </c>
      <c r="J23" s="37">
        <f>+F23*C23</f>
        <v>18000</v>
      </c>
      <c r="K23" s="21">
        <v>0</v>
      </c>
      <c r="L23" s="21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</row>
    <row r="24" spans="2:22" s="79" customFormat="1" ht="15" customHeight="1">
      <c r="B24" s="53"/>
      <c r="C24" s="19">
        <v>1</v>
      </c>
      <c r="D24" s="136" t="s">
        <v>59</v>
      </c>
      <c r="E24" s="222" t="s">
        <v>62</v>
      </c>
      <c r="F24" s="20">
        <v>18000</v>
      </c>
      <c r="G24" s="21">
        <f t="shared" si="3"/>
        <v>52838.71</v>
      </c>
      <c r="H24" s="21">
        <f t="shared" ref="H24:H86" si="5">+F24*C24/31*29</f>
        <v>16838.71</v>
      </c>
      <c r="I24" s="21">
        <f t="shared" ref="I24:I86" si="6">+F24*C24</f>
        <v>18000</v>
      </c>
      <c r="J24" s="37">
        <f t="shared" ref="J24:J86" si="7">+F24*C24</f>
        <v>18000</v>
      </c>
      <c r="K24" s="21">
        <v>0</v>
      </c>
      <c r="L24" s="21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</row>
    <row r="25" spans="2:22" s="79" customFormat="1" ht="15" customHeight="1">
      <c r="B25" s="53"/>
      <c r="C25" s="257">
        <v>1</v>
      </c>
      <c r="D25" s="136" t="s">
        <v>102</v>
      </c>
      <c r="E25" s="222" t="s">
        <v>62</v>
      </c>
      <c r="F25" s="20">
        <v>18000</v>
      </c>
      <c r="G25" s="21">
        <f t="shared" si="3"/>
        <v>34071.43</v>
      </c>
      <c r="H25" s="21">
        <v>0</v>
      </c>
      <c r="I25" s="21">
        <f>642.857142857143*25</f>
        <v>16071.43</v>
      </c>
      <c r="J25" s="37">
        <v>18000</v>
      </c>
      <c r="K25" s="21">
        <v>0</v>
      </c>
      <c r="L25" s="21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</row>
    <row r="26" spans="2:22" s="79" customFormat="1" ht="15" customHeight="1">
      <c r="B26" s="53"/>
      <c r="C26" s="19">
        <v>1</v>
      </c>
      <c r="D26" s="136" t="s">
        <v>59</v>
      </c>
      <c r="E26" s="222" t="s">
        <v>62</v>
      </c>
      <c r="F26" s="20">
        <v>17500</v>
      </c>
      <c r="G26" s="21">
        <f t="shared" ref="G26:G64" si="8">SUM(H26:S26)</f>
        <v>51370.97</v>
      </c>
      <c r="H26" s="21">
        <f t="shared" si="5"/>
        <v>16370.97</v>
      </c>
      <c r="I26" s="21">
        <f t="shared" si="6"/>
        <v>17500</v>
      </c>
      <c r="J26" s="37">
        <f t="shared" si="7"/>
        <v>17500</v>
      </c>
      <c r="K26" s="21">
        <v>0</v>
      </c>
      <c r="L26" s="21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</row>
    <row r="27" spans="2:22" s="79" customFormat="1" ht="15" customHeight="1">
      <c r="B27" s="53"/>
      <c r="C27" s="19">
        <v>1</v>
      </c>
      <c r="D27" s="136" t="s">
        <v>59</v>
      </c>
      <c r="E27" s="222" t="s">
        <v>62</v>
      </c>
      <c r="F27" s="20">
        <v>15000</v>
      </c>
      <c r="G27" s="21">
        <f t="shared" ref="G27:G29" si="9">SUM(H27:S27)</f>
        <v>44032.26</v>
      </c>
      <c r="H27" s="21">
        <f t="shared" ref="H27:H29" si="10">+F27*C27/31*29</f>
        <v>14032.26</v>
      </c>
      <c r="I27" s="21">
        <f t="shared" ref="I27:I29" si="11">+F27*C27</f>
        <v>15000</v>
      </c>
      <c r="J27" s="37">
        <f t="shared" ref="J27:J29" si="12">+F27*C27</f>
        <v>15000</v>
      </c>
      <c r="K27" s="21">
        <v>0</v>
      </c>
      <c r="L27" s="21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</row>
    <row r="28" spans="2:22" s="79" customFormat="1" ht="15" customHeight="1">
      <c r="B28" s="53"/>
      <c r="C28" s="19">
        <v>1</v>
      </c>
      <c r="D28" s="136" t="s">
        <v>59</v>
      </c>
      <c r="E28" s="222" t="s">
        <v>62</v>
      </c>
      <c r="F28" s="20">
        <v>15000</v>
      </c>
      <c r="G28" s="21">
        <f t="shared" si="9"/>
        <v>44032.26</v>
      </c>
      <c r="H28" s="21">
        <f t="shared" si="10"/>
        <v>14032.26</v>
      </c>
      <c r="I28" s="21">
        <f t="shared" si="11"/>
        <v>15000</v>
      </c>
      <c r="J28" s="37">
        <f t="shared" si="12"/>
        <v>15000</v>
      </c>
      <c r="K28" s="21">
        <v>0</v>
      </c>
      <c r="L28" s="21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</row>
    <row r="29" spans="2:22" s="79" customFormat="1" ht="15" customHeight="1">
      <c r="B29" s="53"/>
      <c r="C29" s="19">
        <v>1</v>
      </c>
      <c r="D29" s="136" t="s">
        <v>59</v>
      </c>
      <c r="E29" s="222" t="s">
        <v>62</v>
      </c>
      <c r="F29" s="20">
        <v>15000</v>
      </c>
      <c r="G29" s="21">
        <f t="shared" si="9"/>
        <v>44032.26</v>
      </c>
      <c r="H29" s="21">
        <f t="shared" si="10"/>
        <v>14032.26</v>
      </c>
      <c r="I29" s="21">
        <f t="shared" si="11"/>
        <v>15000</v>
      </c>
      <c r="J29" s="37">
        <f t="shared" si="12"/>
        <v>15000</v>
      </c>
      <c r="K29" s="21">
        <v>0</v>
      </c>
      <c r="L29" s="21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</row>
    <row r="30" spans="2:22" s="79" customFormat="1" ht="15" customHeight="1">
      <c r="B30" s="53"/>
      <c r="C30" s="19">
        <v>0</v>
      </c>
      <c r="D30" s="136" t="s">
        <v>73</v>
      </c>
      <c r="E30" s="222" t="s">
        <v>62</v>
      </c>
      <c r="F30" s="20">
        <v>15000</v>
      </c>
      <c r="G30" s="21">
        <f t="shared" si="8"/>
        <v>14032.26</v>
      </c>
      <c r="H30" s="21">
        <v>14032.26</v>
      </c>
      <c r="I30" s="21">
        <v>0</v>
      </c>
      <c r="J30" s="37">
        <v>0</v>
      </c>
      <c r="K30" s="21">
        <v>0</v>
      </c>
      <c r="L30" s="21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</row>
    <row r="31" spans="2:22" s="79" customFormat="1" ht="15" customHeight="1">
      <c r="B31" s="53"/>
      <c r="C31" s="19">
        <v>1</v>
      </c>
      <c r="D31" s="136" t="s">
        <v>59</v>
      </c>
      <c r="E31" s="222" t="s">
        <v>62</v>
      </c>
      <c r="F31" s="20">
        <v>15000</v>
      </c>
      <c r="G31" s="21">
        <f t="shared" si="8"/>
        <v>44032.26</v>
      </c>
      <c r="H31" s="21">
        <f t="shared" si="5"/>
        <v>14032.26</v>
      </c>
      <c r="I31" s="21">
        <f t="shared" si="6"/>
        <v>15000</v>
      </c>
      <c r="J31" s="37">
        <f t="shared" si="7"/>
        <v>15000</v>
      </c>
      <c r="K31" s="21">
        <v>0</v>
      </c>
      <c r="L31" s="21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</row>
    <row r="32" spans="2:22" s="79" customFormat="1" ht="15" customHeight="1">
      <c r="B32" s="53"/>
      <c r="C32" s="257">
        <v>1</v>
      </c>
      <c r="D32" s="136" t="s">
        <v>101</v>
      </c>
      <c r="E32" s="222" t="s">
        <v>62</v>
      </c>
      <c r="F32" s="20">
        <v>20000</v>
      </c>
      <c r="G32" s="21">
        <f t="shared" si="8"/>
        <v>35000</v>
      </c>
      <c r="H32" s="21">
        <v>0</v>
      </c>
      <c r="I32" s="21">
        <f>714.285714285714*21</f>
        <v>15000</v>
      </c>
      <c r="J32" s="37">
        <f t="shared" si="7"/>
        <v>20000</v>
      </c>
      <c r="K32" s="21">
        <v>0</v>
      </c>
      <c r="L32" s="21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</row>
    <row r="33" spans="2:19" s="79" customFormat="1" ht="15" customHeight="1">
      <c r="B33" s="53"/>
      <c r="C33" s="19">
        <v>1</v>
      </c>
      <c r="D33" s="136" t="s">
        <v>59</v>
      </c>
      <c r="E33" s="222" t="s">
        <v>62</v>
      </c>
      <c r="F33" s="20">
        <v>13500</v>
      </c>
      <c r="G33" s="21">
        <f t="shared" si="8"/>
        <v>39629.03</v>
      </c>
      <c r="H33" s="21">
        <f t="shared" si="5"/>
        <v>12629.03</v>
      </c>
      <c r="I33" s="21">
        <f t="shared" si="6"/>
        <v>13500</v>
      </c>
      <c r="J33" s="37">
        <f t="shared" si="7"/>
        <v>13500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</row>
    <row r="34" spans="2:19" s="79" customFormat="1" ht="15" customHeight="1">
      <c r="B34" s="53"/>
      <c r="C34" s="257">
        <v>1</v>
      </c>
      <c r="D34" s="136" t="s">
        <v>59</v>
      </c>
      <c r="E34" s="222" t="s">
        <v>61</v>
      </c>
      <c r="F34" s="20">
        <v>13500</v>
      </c>
      <c r="G34" s="21">
        <f t="shared" si="8"/>
        <v>39629.03</v>
      </c>
      <c r="H34" s="21">
        <v>0</v>
      </c>
      <c r="I34" s="21">
        <f>435.483870967742*29+13500</f>
        <v>26129.03</v>
      </c>
      <c r="J34" s="37">
        <f t="shared" si="7"/>
        <v>13500</v>
      </c>
      <c r="K34" s="21">
        <v>0</v>
      </c>
      <c r="L34" s="21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</row>
    <row r="35" spans="2:19" s="79" customFormat="1" ht="15" customHeight="1">
      <c r="B35" s="53"/>
      <c r="C35" s="19">
        <v>1</v>
      </c>
      <c r="D35" s="136" t="s">
        <v>59</v>
      </c>
      <c r="E35" s="222" t="s">
        <v>62</v>
      </c>
      <c r="F35" s="20">
        <v>13000</v>
      </c>
      <c r="G35" s="21">
        <f t="shared" si="8"/>
        <v>38161.29</v>
      </c>
      <c r="H35" s="21">
        <f t="shared" si="5"/>
        <v>12161.29</v>
      </c>
      <c r="I35" s="21">
        <f t="shared" si="6"/>
        <v>13000</v>
      </c>
      <c r="J35" s="37">
        <f t="shared" si="7"/>
        <v>13000</v>
      </c>
      <c r="K35" s="21">
        <v>0</v>
      </c>
      <c r="L35" s="21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</row>
    <row r="36" spans="2:19" s="79" customFormat="1" ht="15" customHeight="1">
      <c r="B36" s="53"/>
      <c r="C36" s="19">
        <v>1</v>
      </c>
      <c r="D36" s="136" t="s">
        <v>59</v>
      </c>
      <c r="E36" s="222" t="s">
        <v>70</v>
      </c>
      <c r="F36" s="20">
        <v>12000</v>
      </c>
      <c r="G36" s="21">
        <f t="shared" ref="G36:G41" si="13">SUM(H36:S36)</f>
        <v>35225.81</v>
      </c>
      <c r="H36" s="21">
        <f t="shared" ref="H36:H41" si="14">+F36*C36/31*29</f>
        <v>11225.81</v>
      </c>
      <c r="I36" s="21">
        <f t="shared" ref="I36:I41" si="15">+F36*C36</f>
        <v>12000</v>
      </c>
      <c r="J36" s="37">
        <f t="shared" ref="J36:J41" si="16">+F36*C36</f>
        <v>12000</v>
      </c>
      <c r="K36" s="21">
        <v>0</v>
      </c>
      <c r="L36" s="21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</row>
    <row r="37" spans="2:19" s="79" customFormat="1" ht="15" customHeight="1">
      <c r="B37" s="53"/>
      <c r="C37" s="19">
        <v>1</v>
      </c>
      <c r="D37" s="136" t="s">
        <v>59</v>
      </c>
      <c r="E37" s="222" t="s">
        <v>62</v>
      </c>
      <c r="F37" s="20">
        <v>12000</v>
      </c>
      <c r="G37" s="21">
        <f t="shared" si="13"/>
        <v>35225.81</v>
      </c>
      <c r="H37" s="21">
        <f t="shared" si="14"/>
        <v>11225.81</v>
      </c>
      <c r="I37" s="21">
        <f t="shared" si="15"/>
        <v>12000</v>
      </c>
      <c r="J37" s="37">
        <f t="shared" si="16"/>
        <v>12000</v>
      </c>
      <c r="K37" s="21">
        <v>0</v>
      </c>
      <c r="L37" s="21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</row>
    <row r="38" spans="2:19" s="79" customFormat="1" ht="15" customHeight="1">
      <c r="B38" s="53"/>
      <c r="C38" s="19">
        <v>1</v>
      </c>
      <c r="D38" s="136" t="s">
        <v>59</v>
      </c>
      <c r="E38" s="222" t="s">
        <v>61</v>
      </c>
      <c r="F38" s="20">
        <v>12000</v>
      </c>
      <c r="G38" s="21">
        <f t="shared" si="13"/>
        <v>35225.81</v>
      </c>
      <c r="H38" s="21">
        <f t="shared" si="14"/>
        <v>11225.81</v>
      </c>
      <c r="I38" s="21">
        <f t="shared" si="15"/>
        <v>12000</v>
      </c>
      <c r="J38" s="37">
        <f t="shared" si="16"/>
        <v>12000</v>
      </c>
      <c r="K38" s="21">
        <v>0</v>
      </c>
      <c r="L38" s="21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</row>
    <row r="39" spans="2:19" s="79" customFormat="1" ht="15" customHeight="1">
      <c r="B39" s="53"/>
      <c r="C39" s="19">
        <v>1</v>
      </c>
      <c r="D39" s="136" t="s">
        <v>59</v>
      </c>
      <c r="E39" s="222" t="s">
        <v>62</v>
      </c>
      <c r="F39" s="20">
        <v>12000</v>
      </c>
      <c r="G39" s="21">
        <f t="shared" si="13"/>
        <v>35225.81</v>
      </c>
      <c r="H39" s="21">
        <f t="shared" si="14"/>
        <v>11225.81</v>
      </c>
      <c r="I39" s="21">
        <f t="shared" si="15"/>
        <v>12000</v>
      </c>
      <c r="J39" s="37">
        <f t="shared" si="16"/>
        <v>12000</v>
      </c>
      <c r="K39" s="21">
        <v>0</v>
      </c>
      <c r="L39" s="21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</row>
    <row r="40" spans="2:19" s="79" customFormat="1" ht="15" customHeight="1">
      <c r="B40" s="53"/>
      <c r="C40" s="19">
        <v>1</v>
      </c>
      <c r="D40" s="136" t="s">
        <v>59</v>
      </c>
      <c r="E40" s="222" t="s">
        <v>62</v>
      </c>
      <c r="F40" s="20">
        <v>12000</v>
      </c>
      <c r="G40" s="21">
        <f t="shared" si="13"/>
        <v>35225.81</v>
      </c>
      <c r="H40" s="21">
        <f t="shared" si="14"/>
        <v>11225.81</v>
      </c>
      <c r="I40" s="21">
        <f t="shared" si="15"/>
        <v>12000</v>
      </c>
      <c r="J40" s="37">
        <f t="shared" si="16"/>
        <v>12000</v>
      </c>
      <c r="K40" s="21">
        <v>0</v>
      </c>
      <c r="L40" s="21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</row>
    <row r="41" spans="2:19" s="79" customFormat="1" ht="15" customHeight="1">
      <c r="B41" s="53"/>
      <c r="C41" s="19">
        <v>1</v>
      </c>
      <c r="D41" s="136" t="s">
        <v>59</v>
      </c>
      <c r="E41" s="222" t="s">
        <v>70</v>
      </c>
      <c r="F41" s="20">
        <v>12000</v>
      </c>
      <c r="G41" s="21">
        <f t="shared" si="13"/>
        <v>35225.81</v>
      </c>
      <c r="H41" s="21">
        <f t="shared" si="14"/>
        <v>11225.81</v>
      </c>
      <c r="I41" s="21">
        <f t="shared" si="15"/>
        <v>12000</v>
      </c>
      <c r="J41" s="37">
        <f t="shared" si="16"/>
        <v>12000</v>
      </c>
      <c r="K41" s="21">
        <v>0</v>
      </c>
      <c r="L41" s="21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</row>
    <row r="42" spans="2:19" s="79" customFormat="1" ht="15" customHeight="1">
      <c r="B42" s="53"/>
      <c r="C42" s="19">
        <v>1</v>
      </c>
      <c r="D42" s="136" t="s">
        <v>59</v>
      </c>
      <c r="E42" s="222" t="s">
        <v>62</v>
      </c>
      <c r="F42" s="20">
        <v>12000</v>
      </c>
      <c r="G42" s="21">
        <f t="shared" ref="G42" si="17">SUM(H42:S42)</f>
        <v>35225.81</v>
      </c>
      <c r="H42" s="21">
        <f t="shared" ref="H42" si="18">+F42*C42/31*29</f>
        <v>11225.81</v>
      </c>
      <c r="I42" s="21">
        <f t="shared" ref="I42" si="19">+F42*C42</f>
        <v>12000</v>
      </c>
      <c r="J42" s="37">
        <f t="shared" ref="J42" si="20">+F42*C42</f>
        <v>12000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</row>
    <row r="43" spans="2:19" s="79" customFormat="1" ht="15" customHeight="1">
      <c r="B43" s="53"/>
      <c r="C43" s="19">
        <v>1</v>
      </c>
      <c r="D43" s="136" t="s">
        <v>59</v>
      </c>
      <c r="E43" s="222" t="s">
        <v>62</v>
      </c>
      <c r="F43" s="20">
        <v>12000</v>
      </c>
      <c r="G43" s="21">
        <f t="shared" si="8"/>
        <v>35225.81</v>
      </c>
      <c r="H43" s="21">
        <f t="shared" si="5"/>
        <v>11225.81</v>
      </c>
      <c r="I43" s="21">
        <f t="shared" si="6"/>
        <v>12000</v>
      </c>
      <c r="J43" s="37">
        <f t="shared" si="7"/>
        <v>12000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</row>
    <row r="44" spans="2:19" s="79" customFormat="1" ht="15" customHeight="1">
      <c r="B44" s="53"/>
      <c r="C44" s="19">
        <v>0</v>
      </c>
      <c r="D44" s="136" t="s">
        <v>59</v>
      </c>
      <c r="E44" s="222" t="s">
        <v>62</v>
      </c>
      <c r="F44" s="20">
        <v>12000</v>
      </c>
      <c r="G44" s="21">
        <v>0</v>
      </c>
      <c r="H44" s="21">
        <v>0</v>
      </c>
      <c r="I44" s="21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</row>
    <row r="45" spans="2:19" s="79" customFormat="1" ht="15" customHeight="1">
      <c r="B45" s="53"/>
      <c r="C45" s="19">
        <v>1</v>
      </c>
      <c r="D45" s="136" t="s">
        <v>59</v>
      </c>
      <c r="E45" s="222" t="s">
        <v>61</v>
      </c>
      <c r="F45" s="20">
        <v>10000</v>
      </c>
      <c r="G45" s="21">
        <f t="shared" ref="G45:G50" si="21">SUM(H45:S45)</f>
        <v>29354.84</v>
      </c>
      <c r="H45" s="21">
        <f t="shared" ref="H45:H50" si="22">+F45*C45/31*29</f>
        <v>9354.84</v>
      </c>
      <c r="I45" s="21">
        <f t="shared" ref="I45:I50" si="23">+F45*C45</f>
        <v>10000</v>
      </c>
      <c r="J45" s="37">
        <f t="shared" ref="J45:J50" si="24">+F45*C45</f>
        <v>10000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</row>
    <row r="46" spans="2:19" s="79" customFormat="1" ht="15" customHeight="1">
      <c r="B46" s="53"/>
      <c r="C46" s="19">
        <v>1</v>
      </c>
      <c r="D46" s="136" t="s">
        <v>59</v>
      </c>
      <c r="E46" s="222" t="s">
        <v>62</v>
      </c>
      <c r="F46" s="20">
        <v>10000</v>
      </c>
      <c r="G46" s="21">
        <f t="shared" si="21"/>
        <v>29354.84</v>
      </c>
      <c r="H46" s="21">
        <f t="shared" si="22"/>
        <v>9354.84</v>
      </c>
      <c r="I46" s="21">
        <f t="shared" si="23"/>
        <v>10000</v>
      </c>
      <c r="J46" s="37">
        <f t="shared" si="24"/>
        <v>10000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</row>
    <row r="47" spans="2:19" s="79" customFormat="1" ht="15" customHeight="1">
      <c r="B47" s="53"/>
      <c r="C47" s="19">
        <v>1</v>
      </c>
      <c r="D47" s="136" t="s">
        <v>59</v>
      </c>
      <c r="E47" s="222" t="s">
        <v>71</v>
      </c>
      <c r="F47" s="20">
        <v>10000</v>
      </c>
      <c r="G47" s="21">
        <f t="shared" si="21"/>
        <v>29354.84</v>
      </c>
      <c r="H47" s="21">
        <f t="shared" si="22"/>
        <v>9354.84</v>
      </c>
      <c r="I47" s="21">
        <f t="shared" si="23"/>
        <v>10000</v>
      </c>
      <c r="J47" s="37">
        <f t="shared" si="24"/>
        <v>10000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</row>
    <row r="48" spans="2:19" s="79" customFormat="1" ht="15" customHeight="1">
      <c r="B48" s="53"/>
      <c r="C48" s="19">
        <v>1</v>
      </c>
      <c r="D48" s="136" t="s">
        <v>59</v>
      </c>
      <c r="E48" s="222" t="s">
        <v>62</v>
      </c>
      <c r="F48" s="20">
        <v>10000</v>
      </c>
      <c r="G48" s="21">
        <f t="shared" si="21"/>
        <v>29354.84</v>
      </c>
      <c r="H48" s="21">
        <f t="shared" si="22"/>
        <v>9354.84</v>
      </c>
      <c r="I48" s="21">
        <f t="shared" si="23"/>
        <v>10000</v>
      </c>
      <c r="J48" s="37">
        <f t="shared" si="24"/>
        <v>10000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</row>
    <row r="49" spans="2:19" s="79" customFormat="1" ht="15" customHeight="1">
      <c r="B49" s="53"/>
      <c r="C49" s="19">
        <v>1</v>
      </c>
      <c r="D49" s="136" t="s">
        <v>59</v>
      </c>
      <c r="E49" s="222" t="s">
        <v>70</v>
      </c>
      <c r="F49" s="20">
        <v>10000</v>
      </c>
      <c r="G49" s="21">
        <f t="shared" si="21"/>
        <v>29354.84</v>
      </c>
      <c r="H49" s="21">
        <f t="shared" si="22"/>
        <v>9354.84</v>
      </c>
      <c r="I49" s="21">
        <f t="shared" si="23"/>
        <v>10000</v>
      </c>
      <c r="J49" s="37">
        <f t="shared" si="24"/>
        <v>10000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</row>
    <row r="50" spans="2:19" s="79" customFormat="1" ht="15" customHeight="1">
      <c r="B50" s="53"/>
      <c r="C50" s="19">
        <v>1</v>
      </c>
      <c r="D50" s="136" t="s">
        <v>59</v>
      </c>
      <c r="E50" s="222" t="s">
        <v>62</v>
      </c>
      <c r="F50" s="20">
        <v>10000</v>
      </c>
      <c r="G50" s="21">
        <f t="shared" si="21"/>
        <v>29354.84</v>
      </c>
      <c r="H50" s="21">
        <f t="shared" si="22"/>
        <v>9354.84</v>
      </c>
      <c r="I50" s="21">
        <f t="shared" si="23"/>
        <v>10000</v>
      </c>
      <c r="J50" s="37">
        <f t="shared" si="24"/>
        <v>10000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</row>
    <row r="51" spans="2:19" s="79" customFormat="1" ht="15" customHeight="1">
      <c r="B51" s="53"/>
      <c r="C51" s="19">
        <v>1</v>
      </c>
      <c r="D51" s="136" t="s">
        <v>59</v>
      </c>
      <c r="E51" s="222" t="s">
        <v>61</v>
      </c>
      <c r="F51" s="20">
        <v>10000</v>
      </c>
      <c r="G51" s="21">
        <f t="shared" si="8"/>
        <v>29354.84</v>
      </c>
      <c r="H51" s="21">
        <f t="shared" si="5"/>
        <v>9354.84</v>
      </c>
      <c r="I51" s="21">
        <f t="shared" si="6"/>
        <v>10000</v>
      </c>
      <c r="J51" s="37">
        <f t="shared" si="7"/>
        <v>10000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</row>
    <row r="52" spans="2:19" s="79" customFormat="1" ht="15" customHeight="1">
      <c r="B52" s="53"/>
      <c r="C52" s="19">
        <v>1</v>
      </c>
      <c r="D52" s="136" t="s">
        <v>59</v>
      </c>
      <c r="E52" s="222" t="s">
        <v>62</v>
      </c>
      <c r="F52" s="20">
        <v>10000</v>
      </c>
      <c r="G52" s="21">
        <f t="shared" ref="G52:G55" si="25">SUM(H52:S52)</f>
        <v>29354.84</v>
      </c>
      <c r="H52" s="21">
        <f t="shared" ref="H52:H55" si="26">+F52*C52/31*29</f>
        <v>9354.84</v>
      </c>
      <c r="I52" s="21">
        <f t="shared" ref="I52:I55" si="27">+F52*C52</f>
        <v>10000</v>
      </c>
      <c r="J52" s="37">
        <f t="shared" ref="J52:J55" si="28">+F52*C52</f>
        <v>10000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</row>
    <row r="53" spans="2:19" s="79" customFormat="1" ht="15" customHeight="1">
      <c r="B53" s="53"/>
      <c r="C53" s="19">
        <v>1</v>
      </c>
      <c r="D53" s="136" t="s">
        <v>59</v>
      </c>
      <c r="E53" s="222" t="s">
        <v>62</v>
      </c>
      <c r="F53" s="20">
        <v>10000</v>
      </c>
      <c r="G53" s="21">
        <f t="shared" si="25"/>
        <v>29354.84</v>
      </c>
      <c r="H53" s="21">
        <f t="shared" si="26"/>
        <v>9354.84</v>
      </c>
      <c r="I53" s="21">
        <f t="shared" si="27"/>
        <v>10000</v>
      </c>
      <c r="J53" s="37">
        <f t="shared" si="28"/>
        <v>10000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</row>
    <row r="54" spans="2:19" s="79" customFormat="1" ht="15" customHeight="1">
      <c r="B54" s="53"/>
      <c r="C54" s="19">
        <v>1</v>
      </c>
      <c r="D54" s="136" t="s">
        <v>59</v>
      </c>
      <c r="E54" s="222" t="s">
        <v>61</v>
      </c>
      <c r="F54" s="20">
        <v>10000</v>
      </c>
      <c r="G54" s="21">
        <f t="shared" si="25"/>
        <v>29354.84</v>
      </c>
      <c r="H54" s="21">
        <f t="shared" si="26"/>
        <v>9354.84</v>
      </c>
      <c r="I54" s="21">
        <f t="shared" si="27"/>
        <v>10000</v>
      </c>
      <c r="J54" s="37">
        <f t="shared" si="28"/>
        <v>10000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</row>
    <row r="55" spans="2:19" s="79" customFormat="1" ht="15" customHeight="1">
      <c r="B55" s="53"/>
      <c r="C55" s="19">
        <v>1</v>
      </c>
      <c r="D55" s="136" t="s">
        <v>59</v>
      </c>
      <c r="E55" s="222" t="s">
        <v>61</v>
      </c>
      <c r="F55" s="20">
        <v>10000</v>
      </c>
      <c r="G55" s="21">
        <f t="shared" si="25"/>
        <v>29354.84</v>
      </c>
      <c r="H55" s="21">
        <f t="shared" si="26"/>
        <v>9354.84</v>
      </c>
      <c r="I55" s="21">
        <f t="shared" si="27"/>
        <v>10000</v>
      </c>
      <c r="J55" s="37">
        <f t="shared" si="28"/>
        <v>10000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</row>
    <row r="56" spans="2:19" s="79" customFormat="1" ht="15" customHeight="1">
      <c r="B56" s="53"/>
      <c r="C56" s="19">
        <v>0</v>
      </c>
      <c r="D56" s="136" t="s">
        <v>59</v>
      </c>
      <c r="E56" s="222" t="s">
        <v>62</v>
      </c>
      <c r="F56" s="20">
        <v>10000</v>
      </c>
      <c r="G56" s="21">
        <v>0</v>
      </c>
      <c r="H56" s="21">
        <v>0</v>
      </c>
      <c r="I56" s="21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</row>
    <row r="57" spans="2:19" s="79" customFormat="1" ht="15" customHeight="1">
      <c r="B57" s="53"/>
      <c r="C57" s="19">
        <v>0</v>
      </c>
      <c r="D57" s="136" t="s">
        <v>59</v>
      </c>
      <c r="E57" s="222" t="s">
        <v>62</v>
      </c>
      <c r="F57" s="20">
        <v>10000</v>
      </c>
      <c r="G57" s="21">
        <v>0</v>
      </c>
      <c r="H57" s="21">
        <v>0</v>
      </c>
      <c r="I57" s="21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</row>
    <row r="58" spans="2:19" s="79" customFormat="1" ht="15" customHeight="1">
      <c r="B58" s="53"/>
      <c r="C58" s="19">
        <v>1</v>
      </c>
      <c r="D58" s="136" t="s">
        <v>59</v>
      </c>
      <c r="E58" s="222" t="s">
        <v>70</v>
      </c>
      <c r="F58" s="20">
        <v>9000</v>
      </c>
      <c r="G58" s="21">
        <f t="shared" si="8"/>
        <v>26419.35</v>
      </c>
      <c r="H58" s="21">
        <f t="shared" si="5"/>
        <v>8419.35</v>
      </c>
      <c r="I58" s="21">
        <f t="shared" si="6"/>
        <v>9000</v>
      </c>
      <c r="J58" s="37">
        <f t="shared" si="7"/>
        <v>9000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</row>
    <row r="59" spans="2:19" s="137" customFormat="1" ht="15" customHeight="1">
      <c r="B59" s="53"/>
      <c r="C59" s="19">
        <v>1</v>
      </c>
      <c r="D59" s="136" t="s">
        <v>59</v>
      </c>
      <c r="E59" s="222" t="s">
        <v>61</v>
      </c>
      <c r="F59" s="20">
        <v>8500</v>
      </c>
      <c r="G59" s="21">
        <f t="shared" si="8"/>
        <v>24951.61</v>
      </c>
      <c r="H59" s="21">
        <f t="shared" si="5"/>
        <v>7951.61</v>
      </c>
      <c r="I59" s="21">
        <f t="shared" si="6"/>
        <v>8500</v>
      </c>
      <c r="J59" s="37">
        <f t="shared" si="7"/>
        <v>8500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</row>
    <row r="60" spans="2:19" s="137" customFormat="1" ht="15" customHeight="1">
      <c r="B60" s="53"/>
      <c r="C60" s="19">
        <v>1</v>
      </c>
      <c r="D60" s="136" t="s">
        <v>59</v>
      </c>
      <c r="E60" s="222" t="s">
        <v>70</v>
      </c>
      <c r="F60" s="20">
        <v>8000</v>
      </c>
      <c r="G60" s="21">
        <f t="shared" ref="G60" si="29">SUM(H60:S60)</f>
        <v>23483.87</v>
      </c>
      <c r="H60" s="21">
        <f t="shared" si="5"/>
        <v>7483.87</v>
      </c>
      <c r="I60" s="21">
        <f t="shared" si="6"/>
        <v>8000</v>
      </c>
      <c r="J60" s="37">
        <f t="shared" si="7"/>
        <v>8000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</row>
    <row r="61" spans="2:19" s="79" customFormat="1" ht="15" customHeight="1">
      <c r="B61" s="53"/>
      <c r="C61" s="19">
        <v>1</v>
      </c>
      <c r="D61" s="136" t="s">
        <v>59</v>
      </c>
      <c r="E61" s="222" t="s">
        <v>70</v>
      </c>
      <c r="F61" s="20">
        <v>8000</v>
      </c>
      <c r="G61" s="21">
        <f t="shared" si="8"/>
        <v>23483.87</v>
      </c>
      <c r="H61" s="21">
        <f t="shared" si="5"/>
        <v>7483.87</v>
      </c>
      <c r="I61" s="21">
        <f t="shared" si="6"/>
        <v>8000</v>
      </c>
      <c r="J61" s="37">
        <f t="shared" si="7"/>
        <v>8000</v>
      </c>
      <c r="K61" s="21">
        <v>0</v>
      </c>
      <c r="L61" s="21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</row>
    <row r="62" spans="2:19" s="79" customFormat="1" ht="15" customHeight="1">
      <c r="B62" s="53"/>
      <c r="C62" s="19">
        <v>1</v>
      </c>
      <c r="D62" s="136" t="s">
        <v>59</v>
      </c>
      <c r="E62" s="222" t="s">
        <v>62</v>
      </c>
      <c r="F62" s="20">
        <v>8000</v>
      </c>
      <c r="G62" s="21">
        <f t="shared" ref="G62:G63" si="30">SUM(H62:S62)</f>
        <v>23483.87</v>
      </c>
      <c r="H62" s="21">
        <f t="shared" ref="H62:H63" si="31">+F62*C62/31*29</f>
        <v>7483.87</v>
      </c>
      <c r="I62" s="21">
        <f t="shared" ref="I62:I63" si="32">+F62*C62</f>
        <v>8000</v>
      </c>
      <c r="J62" s="37">
        <f t="shared" ref="J62:J63" si="33">+F62*C62</f>
        <v>8000</v>
      </c>
      <c r="K62" s="21">
        <v>0</v>
      </c>
      <c r="L62" s="21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</row>
    <row r="63" spans="2:19" s="79" customFormat="1" ht="15" customHeight="1">
      <c r="B63" s="53"/>
      <c r="C63" s="19">
        <v>1</v>
      </c>
      <c r="D63" s="136" t="s">
        <v>59</v>
      </c>
      <c r="E63" s="222" t="s">
        <v>61</v>
      </c>
      <c r="F63" s="20">
        <v>8000</v>
      </c>
      <c r="G63" s="21">
        <f t="shared" si="30"/>
        <v>23483.87</v>
      </c>
      <c r="H63" s="21">
        <f t="shared" si="31"/>
        <v>7483.87</v>
      </c>
      <c r="I63" s="21">
        <f t="shared" si="32"/>
        <v>8000</v>
      </c>
      <c r="J63" s="37">
        <f t="shared" si="33"/>
        <v>8000</v>
      </c>
      <c r="K63" s="21">
        <v>0</v>
      </c>
      <c r="L63" s="21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</row>
    <row r="64" spans="2:19" s="79" customFormat="1" ht="15" customHeight="1">
      <c r="B64" s="53"/>
      <c r="C64" s="19">
        <v>1</v>
      </c>
      <c r="D64" s="136" t="s">
        <v>59</v>
      </c>
      <c r="E64" s="222" t="s">
        <v>70</v>
      </c>
      <c r="F64" s="20">
        <v>7000</v>
      </c>
      <c r="G64" s="21">
        <f t="shared" si="8"/>
        <v>20548.39</v>
      </c>
      <c r="H64" s="21">
        <f t="shared" si="5"/>
        <v>6548.39</v>
      </c>
      <c r="I64" s="21">
        <f t="shared" si="6"/>
        <v>7000</v>
      </c>
      <c r="J64" s="37">
        <f t="shared" si="7"/>
        <v>7000</v>
      </c>
      <c r="K64" s="21">
        <v>0</v>
      </c>
      <c r="L64" s="21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</row>
    <row r="65" spans="2:19" s="79" customFormat="1" ht="15" customHeight="1">
      <c r="B65" s="53"/>
      <c r="C65" s="19">
        <v>1</v>
      </c>
      <c r="D65" s="136" t="s">
        <v>59</v>
      </c>
      <c r="E65" s="222" t="s">
        <v>70</v>
      </c>
      <c r="F65" s="20">
        <v>7000</v>
      </c>
      <c r="G65" s="21">
        <f t="shared" ref="G65:G70" si="34">SUM(H65:S65)</f>
        <v>20548.39</v>
      </c>
      <c r="H65" s="21">
        <f t="shared" ref="H65:H70" si="35">+F65*C65/31*29</f>
        <v>6548.39</v>
      </c>
      <c r="I65" s="21">
        <f t="shared" ref="I65:I70" si="36">+F65*C65</f>
        <v>7000</v>
      </c>
      <c r="J65" s="37">
        <f t="shared" ref="J65:J70" si="37">+F65*C65</f>
        <v>7000</v>
      </c>
      <c r="K65" s="21">
        <v>0</v>
      </c>
      <c r="L65" s="21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</row>
    <row r="66" spans="2:19" s="79" customFormat="1" ht="15" customHeight="1">
      <c r="B66" s="53"/>
      <c r="C66" s="19">
        <v>1</v>
      </c>
      <c r="D66" s="136" t="s">
        <v>59</v>
      </c>
      <c r="E66" s="222" t="s">
        <v>70</v>
      </c>
      <c r="F66" s="20">
        <v>7000</v>
      </c>
      <c r="G66" s="21">
        <f t="shared" si="34"/>
        <v>20548.39</v>
      </c>
      <c r="H66" s="21">
        <f t="shared" si="35"/>
        <v>6548.39</v>
      </c>
      <c r="I66" s="21">
        <f t="shared" si="36"/>
        <v>7000</v>
      </c>
      <c r="J66" s="37">
        <f t="shared" si="37"/>
        <v>7000</v>
      </c>
      <c r="K66" s="21">
        <v>0</v>
      </c>
      <c r="L66" s="21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</row>
    <row r="67" spans="2:19" s="79" customFormat="1" ht="15" customHeight="1">
      <c r="B67" s="53"/>
      <c r="C67" s="19">
        <v>1</v>
      </c>
      <c r="D67" s="136" t="s">
        <v>59</v>
      </c>
      <c r="E67" s="222" t="s">
        <v>70</v>
      </c>
      <c r="F67" s="20">
        <v>7000</v>
      </c>
      <c r="G67" s="21">
        <f t="shared" si="34"/>
        <v>20548.39</v>
      </c>
      <c r="H67" s="21">
        <f t="shared" si="35"/>
        <v>6548.39</v>
      </c>
      <c r="I67" s="21">
        <f t="shared" si="36"/>
        <v>7000</v>
      </c>
      <c r="J67" s="37">
        <f t="shared" si="37"/>
        <v>7000</v>
      </c>
      <c r="K67" s="21">
        <v>0</v>
      </c>
      <c r="L67" s="21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</row>
    <row r="68" spans="2:19" s="79" customFormat="1" ht="15" customHeight="1">
      <c r="B68" s="53"/>
      <c r="C68" s="19">
        <v>1</v>
      </c>
      <c r="D68" s="136" t="s">
        <v>59</v>
      </c>
      <c r="E68" s="222" t="s">
        <v>61</v>
      </c>
      <c r="F68" s="20">
        <v>7000</v>
      </c>
      <c r="G68" s="21">
        <f t="shared" si="34"/>
        <v>20548.39</v>
      </c>
      <c r="H68" s="21">
        <f t="shared" si="35"/>
        <v>6548.39</v>
      </c>
      <c r="I68" s="21">
        <f t="shared" si="36"/>
        <v>7000</v>
      </c>
      <c r="J68" s="37">
        <f t="shared" si="37"/>
        <v>7000</v>
      </c>
      <c r="K68" s="21">
        <v>0</v>
      </c>
      <c r="L68" s="21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</row>
    <row r="69" spans="2:19" s="79" customFormat="1" ht="15" customHeight="1">
      <c r="B69" s="53"/>
      <c r="C69" s="19">
        <v>1</v>
      </c>
      <c r="D69" s="136" t="s">
        <v>59</v>
      </c>
      <c r="E69" s="222" t="s">
        <v>61</v>
      </c>
      <c r="F69" s="20">
        <v>7000</v>
      </c>
      <c r="G69" s="21">
        <f t="shared" si="34"/>
        <v>20548.39</v>
      </c>
      <c r="H69" s="21">
        <f t="shared" si="35"/>
        <v>6548.39</v>
      </c>
      <c r="I69" s="21">
        <f t="shared" si="36"/>
        <v>7000</v>
      </c>
      <c r="J69" s="37">
        <f t="shared" si="37"/>
        <v>7000</v>
      </c>
      <c r="K69" s="21">
        <v>0</v>
      </c>
      <c r="L69" s="21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</row>
    <row r="70" spans="2:19" s="79" customFormat="1" ht="15" customHeight="1">
      <c r="B70" s="53"/>
      <c r="C70" s="19">
        <v>1</v>
      </c>
      <c r="D70" s="136" t="s">
        <v>59</v>
      </c>
      <c r="E70" s="222" t="s">
        <v>61</v>
      </c>
      <c r="F70" s="20">
        <v>7000</v>
      </c>
      <c r="G70" s="21">
        <f t="shared" si="34"/>
        <v>20548.39</v>
      </c>
      <c r="H70" s="21">
        <f t="shared" si="35"/>
        <v>6548.39</v>
      </c>
      <c r="I70" s="21">
        <f t="shared" si="36"/>
        <v>7000</v>
      </c>
      <c r="J70" s="37">
        <f t="shared" si="37"/>
        <v>7000</v>
      </c>
      <c r="K70" s="21">
        <v>0</v>
      </c>
      <c r="L70" s="21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</row>
    <row r="71" spans="2:19" s="79" customFormat="1" ht="15" customHeight="1">
      <c r="B71" s="53"/>
      <c r="C71" s="19">
        <v>1</v>
      </c>
      <c r="D71" s="136" t="s">
        <v>59</v>
      </c>
      <c r="E71" s="222" t="s">
        <v>61</v>
      </c>
      <c r="F71" s="20">
        <v>7000</v>
      </c>
      <c r="G71" s="21">
        <f t="shared" ref="G71:G86" si="38">SUM(H71:S71)</f>
        <v>20548.39</v>
      </c>
      <c r="H71" s="21">
        <f t="shared" si="5"/>
        <v>6548.39</v>
      </c>
      <c r="I71" s="21">
        <f t="shared" si="6"/>
        <v>7000</v>
      </c>
      <c r="J71" s="37">
        <f t="shared" si="7"/>
        <v>7000</v>
      </c>
      <c r="K71" s="21">
        <v>0</v>
      </c>
      <c r="L71" s="21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</row>
    <row r="72" spans="2:19" s="79" customFormat="1" ht="15" customHeight="1">
      <c r="B72" s="53"/>
      <c r="C72" s="19">
        <v>1</v>
      </c>
      <c r="D72" s="136" t="s">
        <v>59</v>
      </c>
      <c r="E72" s="222" t="s">
        <v>70</v>
      </c>
      <c r="F72" s="20">
        <v>6000</v>
      </c>
      <c r="G72" s="21">
        <f t="shared" si="38"/>
        <v>17612.900000000001</v>
      </c>
      <c r="H72" s="21">
        <f t="shared" si="5"/>
        <v>5612.9</v>
      </c>
      <c r="I72" s="21">
        <f t="shared" si="6"/>
        <v>6000</v>
      </c>
      <c r="J72" s="37">
        <f t="shared" si="7"/>
        <v>6000</v>
      </c>
      <c r="K72" s="21">
        <v>0</v>
      </c>
      <c r="L72" s="21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7">
        <v>0</v>
      </c>
    </row>
    <row r="73" spans="2:19" s="79" customFormat="1" ht="15" customHeight="1">
      <c r="B73" s="53"/>
      <c r="C73" s="19">
        <v>1</v>
      </c>
      <c r="D73" s="136" t="s">
        <v>59</v>
      </c>
      <c r="E73" s="222" t="s">
        <v>70</v>
      </c>
      <c r="F73" s="20">
        <v>6000</v>
      </c>
      <c r="G73" s="21">
        <f t="shared" ref="G73:G79" si="39">SUM(H73:S73)</f>
        <v>17612.900000000001</v>
      </c>
      <c r="H73" s="21">
        <f t="shared" ref="H73:H79" si="40">+F73*C73/31*29</f>
        <v>5612.9</v>
      </c>
      <c r="I73" s="21">
        <f t="shared" ref="I73:I79" si="41">+F73*C73</f>
        <v>6000</v>
      </c>
      <c r="J73" s="37">
        <f t="shared" ref="J73:J79" si="42">+F73*C73</f>
        <v>6000</v>
      </c>
      <c r="K73" s="21">
        <v>0</v>
      </c>
      <c r="L73" s="21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7">
        <v>0</v>
      </c>
    </row>
    <row r="74" spans="2:19" s="79" customFormat="1" ht="15" customHeight="1">
      <c r="B74" s="53"/>
      <c r="C74" s="19">
        <v>1</v>
      </c>
      <c r="D74" s="136" t="s">
        <v>59</v>
      </c>
      <c r="E74" s="222" t="s">
        <v>70</v>
      </c>
      <c r="F74" s="20">
        <v>6000</v>
      </c>
      <c r="G74" s="21">
        <f t="shared" si="39"/>
        <v>17612.900000000001</v>
      </c>
      <c r="H74" s="21">
        <f t="shared" si="40"/>
        <v>5612.9</v>
      </c>
      <c r="I74" s="21">
        <f t="shared" si="41"/>
        <v>6000</v>
      </c>
      <c r="J74" s="37">
        <f t="shared" si="42"/>
        <v>6000</v>
      </c>
      <c r="K74" s="21">
        <v>0</v>
      </c>
      <c r="L74" s="21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</row>
    <row r="75" spans="2:19" s="79" customFormat="1" ht="15" customHeight="1">
      <c r="B75" s="53"/>
      <c r="C75" s="19">
        <v>1</v>
      </c>
      <c r="D75" s="136" t="s">
        <v>59</v>
      </c>
      <c r="E75" s="222" t="s">
        <v>62</v>
      </c>
      <c r="F75" s="20">
        <v>6000</v>
      </c>
      <c r="G75" s="21">
        <f t="shared" si="39"/>
        <v>17612.900000000001</v>
      </c>
      <c r="H75" s="21">
        <f t="shared" si="40"/>
        <v>5612.9</v>
      </c>
      <c r="I75" s="21">
        <f t="shared" si="41"/>
        <v>6000</v>
      </c>
      <c r="J75" s="37">
        <f t="shared" si="42"/>
        <v>6000</v>
      </c>
      <c r="K75" s="21">
        <v>0</v>
      </c>
      <c r="L75" s="21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</row>
    <row r="76" spans="2:19" s="79" customFormat="1" ht="15" customHeight="1">
      <c r="B76" s="53"/>
      <c r="C76" s="19">
        <v>1</v>
      </c>
      <c r="D76" s="136" t="s">
        <v>59</v>
      </c>
      <c r="E76" s="222" t="s">
        <v>70</v>
      </c>
      <c r="F76" s="20">
        <v>6000</v>
      </c>
      <c r="G76" s="21">
        <f t="shared" si="39"/>
        <v>17612.900000000001</v>
      </c>
      <c r="H76" s="21">
        <f t="shared" si="40"/>
        <v>5612.9</v>
      </c>
      <c r="I76" s="21">
        <f t="shared" si="41"/>
        <v>6000</v>
      </c>
      <c r="J76" s="37">
        <f t="shared" si="42"/>
        <v>6000</v>
      </c>
      <c r="K76" s="21">
        <v>0</v>
      </c>
      <c r="L76" s="21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7">
        <v>0</v>
      </c>
    </row>
    <row r="77" spans="2:19" s="79" customFormat="1" ht="15" customHeight="1">
      <c r="B77" s="53"/>
      <c r="C77" s="19">
        <v>1</v>
      </c>
      <c r="D77" s="136" t="s">
        <v>59</v>
      </c>
      <c r="E77" s="222" t="s">
        <v>70</v>
      </c>
      <c r="F77" s="20">
        <v>6000</v>
      </c>
      <c r="G77" s="21">
        <f t="shared" si="39"/>
        <v>17612.900000000001</v>
      </c>
      <c r="H77" s="21">
        <f t="shared" si="40"/>
        <v>5612.9</v>
      </c>
      <c r="I77" s="21">
        <f t="shared" si="41"/>
        <v>6000</v>
      </c>
      <c r="J77" s="37">
        <f t="shared" si="42"/>
        <v>6000</v>
      </c>
      <c r="K77" s="21">
        <v>0</v>
      </c>
      <c r="L77" s="21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7">
        <v>0</v>
      </c>
    </row>
    <row r="78" spans="2:19" s="79" customFormat="1" ht="15" customHeight="1">
      <c r="B78" s="53"/>
      <c r="C78" s="19">
        <v>1</v>
      </c>
      <c r="D78" s="136" t="s">
        <v>59</v>
      </c>
      <c r="E78" s="222" t="s">
        <v>61</v>
      </c>
      <c r="F78" s="20">
        <v>6000</v>
      </c>
      <c r="G78" s="21">
        <f t="shared" si="39"/>
        <v>17612.900000000001</v>
      </c>
      <c r="H78" s="21">
        <f t="shared" si="40"/>
        <v>5612.9</v>
      </c>
      <c r="I78" s="21">
        <f t="shared" si="41"/>
        <v>6000</v>
      </c>
      <c r="J78" s="37">
        <f t="shared" si="42"/>
        <v>6000</v>
      </c>
      <c r="K78" s="21">
        <v>0</v>
      </c>
      <c r="L78" s="21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7">
        <v>0</v>
      </c>
    </row>
    <row r="79" spans="2:19" s="79" customFormat="1" ht="15" customHeight="1">
      <c r="B79" s="53"/>
      <c r="C79" s="19">
        <v>1</v>
      </c>
      <c r="D79" s="136" t="s">
        <v>59</v>
      </c>
      <c r="E79" s="222" t="s">
        <v>61</v>
      </c>
      <c r="F79" s="20">
        <v>6000</v>
      </c>
      <c r="G79" s="21">
        <f t="shared" si="39"/>
        <v>17612.900000000001</v>
      </c>
      <c r="H79" s="21">
        <f t="shared" si="40"/>
        <v>5612.9</v>
      </c>
      <c r="I79" s="21">
        <f t="shared" si="41"/>
        <v>6000</v>
      </c>
      <c r="J79" s="37">
        <f t="shared" si="42"/>
        <v>6000</v>
      </c>
      <c r="K79" s="21">
        <v>0</v>
      </c>
      <c r="L79" s="21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7">
        <v>0</v>
      </c>
    </row>
    <row r="80" spans="2:19" s="79" customFormat="1" ht="15" customHeight="1">
      <c r="B80" s="53"/>
      <c r="C80" s="19">
        <v>1</v>
      </c>
      <c r="D80" s="136" t="s">
        <v>59</v>
      </c>
      <c r="E80" s="222" t="s">
        <v>62</v>
      </c>
      <c r="F80" s="20">
        <v>6000</v>
      </c>
      <c r="G80" s="21">
        <f t="shared" si="38"/>
        <v>17612.900000000001</v>
      </c>
      <c r="H80" s="21">
        <f t="shared" si="5"/>
        <v>5612.9</v>
      </c>
      <c r="I80" s="21">
        <f t="shared" si="6"/>
        <v>6000</v>
      </c>
      <c r="J80" s="37">
        <f t="shared" si="7"/>
        <v>6000</v>
      </c>
      <c r="K80" s="21">
        <v>0</v>
      </c>
      <c r="L80" s="21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7">
        <v>0</v>
      </c>
    </row>
    <row r="81" spans="2:283" s="79" customFormat="1" ht="15" customHeight="1">
      <c r="B81" s="53"/>
      <c r="C81" s="19">
        <v>1</v>
      </c>
      <c r="D81" s="136" t="s">
        <v>59</v>
      </c>
      <c r="E81" s="222" t="s">
        <v>61</v>
      </c>
      <c r="F81" s="20">
        <v>6000</v>
      </c>
      <c r="G81" s="21">
        <f t="shared" ref="G81" si="43">SUM(H81:S81)</f>
        <v>17612.900000000001</v>
      </c>
      <c r="H81" s="21">
        <f t="shared" ref="H81" si="44">+F81*C81/31*29</f>
        <v>5612.9</v>
      </c>
      <c r="I81" s="21">
        <f t="shared" ref="I81" si="45">+F81*C81</f>
        <v>6000</v>
      </c>
      <c r="J81" s="37">
        <f t="shared" ref="J81" si="46">+F81*C81</f>
        <v>6000</v>
      </c>
      <c r="K81" s="21">
        <v>0</v>
      </c>
      <c r="L81" s="21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7">
        <v>0</v>
      </c>
    </row>
    <row r="82" spans="2:283" s="79" customFormat="1" ht="15" customHeight="1">
      <c r="B82" s="53"/>
      <c r="C82" s="19">
        <v>1</v>
      </c>
      <c r="D82" s="136" t="s">
        <v>59</v>
      </c>
      <c r="E82" s="222" t="s">
        <v>70</v>
      </c>
      <c r="F82" s="20">
        <v>5500</v>
      </c>
      <c r="G82" s="21">
        <f t="shared" si="38"/>
        <v>16145.16</v>
      </c>
      <c r="H82" s="21">
        <f t="shared" si="5"/>
        <v>5145.16</v>
      </c>
      <c r="I82" s="21">
        <f t="shared" si="6"/>
        <v>5500</v>
      </c>
      <c r="J82" s="37">
        <f t="shared" si="7"/>
        <v>5500</v>
      </c>
      <c r="K82" s="21">
        <v>0</v>
      </c>
      <c r="L82" s="21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</row>
    <row r="83" spans="2:283" s="79" customFormat="1" ht="15" customHeight="1">
      <c r="B83" s="53"/>
      <c r="C83" s="19">
        <v>1</v>
      </c>
      <c r="D83" s="136" t="s">
        <v>59</v>
      </c>
      <c r="E83" s="222" t="s">
        <v>70</v>
      </c>
      <c r="F83" s="20">
        <v>5500</v>
      </c>
      <c r="G83" s="21">
        <f t="shared" ref="G83:G85" si="47">SUM(H83:S83)</f>
        <v>16145.16</v>
      </c>
      <c r="H83" s="21">
        <f t="shared" ref="H83:H85" si="48">+F83*C83/31*29</f>
        <v>5145.16</v>
      </c>
      <c r="I83" s="21">
        <f t="shared" ref="I83:I85" si="49">+F83*C83</f>
        <v>5500</v>
      </c>
      <c r="J83" s="37">
        <f t="shared" ref="J83:J85" si="50">+F83*C83</f>
        <v>5500</v>
      </c>
      <c r="K83" s="21">
        <v>0</v>
      </c>
      <c r="L83" s="21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7">
        <v>0</v>
      </c>
    </row>
    <row r="84" spans="2:283" s="79" customFormat="1" ht="15" customHeight="1">
      <c r="B84" s="53"/>
      <c r="C84" s="19">
        <v>1</v>
      </c>
      <c r="D84" s="136" t="s">
        <v>59</v>
      </c>
      <c r="E84" s="222" t="s">
        <v>70</v>
      </c>
      <c r="F84" s="20">
        <v>5000</v>
      </c>
      <c r="G84" s="21">
        <f t="shared" si="47"/>
        <v>14677.42</v>
      </c>
      <c r="H84" s="21">
        <f t="shared" si="48"/>
        <v>4677.42</v>
      </c>
      <c r="I84" s="21">
        <f t="shared" si="49"/>
        <v>5000</v>
      </c>
      <c r="J84" s="37">
        <f t="shared" si="50"/>
        <v>5000</v>
      </c>
      <c r="K84" s="21">
        <v>0</v>
      </c>
      <c r="L84" s="21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</row>
    <row r="85" spans="2:283" s="79" customFormat="1" ht="15" customHeight="1">
      <c r="B85" s="53"/>
      <c r="C85" s="19">
        <v>1</v>
      </c>
      <c r="D85" s="136" t="s">
        <v>59</v>
      </c>
      <c r="E85" s="222" t="s">
        <v>61</v>
      </c>
      <c r="F85" s="20">
        <v>5000</v>
      </c>
      <c r="G85" s="21">
        <f t="shared" si="47"/>
        <v>14677.42</v>
      </c>
      <c r="H85" s="21">
        <f t="shared" si="48"/>
        <v>4677.42</v>
      </c>
      <c r="I85" s="21">
        <f t="shared" si="49"/>
        <v>5000</v>
      </c>
      <c r="J85" s="37">
        <f t="shared" si="50"/>
        <v>5000</v>
      </c>
      <c r="K85" s="21">
        <v>0</v>
      </c>
      <c r="L85" s="21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7">
        <v>0</v>
      </c>
    </row>
    <row r="86" spans="2:283" s="79" customFormat="1" ht="15" customHeight="1">
      <c r="B86" s="53"/>
      <c r="C86" s="19">
        <v>1</v>
      </c>
      <c r="D86" s="136" t="s">
        <v>59</v>
      </c>
      <c r="E86" s="222" t="s">
        <v>61</v>
      </c>
      <c r="F86" s="20">
        <v>4500</v>
      </c>
      <c r="G86" s="21">
        <f t="shared" si="38"/>
        <v>13209.68</v>
      </c>
      <c r="H86" s="21">
        <f t="shared" si="5"/>
        <v>4209.68</v>
      </c>
      <c r="I86" s="21">
        <f t="shared" si="6"/>
        <v>4500</v>
      </c>
      <c r="J86" s="37">
        <f t="shared" si="7"/>
        <v>4500</v>
      </c>
      <c r="K86" s="21">
        <v>0</v>
      </c>
      <c r="L86" s="21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7">
        <v>0</v>
      </c>
    </row>
    <row r="87" spans="2:283" s="75" customFormat="1">
      <c r="B87" s="13"/>
      <c r="C87" s="19"/>
      <c r="D87" s="155"/>
      <c r="E87" s="268" t="s">
        <v>24</v>
      </c>
      <c r="F87" s="269"/>
      <c r="G87" s="37">
        <f xml:space="preserve"> 6834000-(SUM(G22:G86))</f>
        <v>5082073.7</v>
      </c>
      <c r="H87" s="16"/>
      <c r="I87" s="16"/>
      <c r="J87" s="16"/>
      <c r="K87" s="16"/>
      <c r="L87" s="16"/>
      <c r="M87" s="16"/>
      <c r="N87" s="16"/>
      <c r="O87" s="16"/>
      <c r="P87" s="18"/>
      <c r="Q87" s="18"/>
      <c r="R87" s="16"/>
      <c r="S87" s="16"/>
      <c r="BV87" s="102"/>
      <c r="BW87" s="102"/>
      <c r="BX87" s="102"/>
      <c r="BY87" s="102"/>
      <c r="BZ87" s="102"/>
      <c r="CA87" s="102"/>
      <c r="CB87" s="102"/>
      <c r="CC87" s="102"/>
      <c r="CD87" s="102"/>
      <c r="CE87" s="102"/>
      <c r="CF87" s="102"/>
      <c r="CG87" s="102"/>
      <c r="CH87" s="102"/>
      <c r="CI87" s="102"/>
      <c r="CJ87" s="102"/>
      <c r="CK87" s="102"/>
      <c r="CL87" s="102"/>
      <c r="CM87" s="102"/>
      <c r="CN87" s="102"/>
      <c r="CO87" s="102"/>
      <c r="CP87" s="102"/>
      <c r="CQ87" s="102"/>
      <c r="CR87" s="102"/>
      <c r="CS87" s="102"/>
      <c r="CT87" s="102"/>
      <c r="CU87" s="102"/>
      <c r="CV87" s="102"/>
      <c r="CW87" s="102"/>
      <c r="CX87" s="102"/>
      <c r="CY87" s="102"/>
      <c r="CZ87" s="102"/>
      <c r="DA87" s="102"/>
      <c r="DB87" s="102"/>
      <c r="DC87" s="102"/>
      <c r="DD87" s="102"/>
      <c r="DE87" s="102"/>
      <c r="DF87" s="102"/>
      <c r="DG87" s="102"/>
      <c r="DH87" s="102"/>
      <c r="DI87" s="102"/>
      <c r="DJ87" s="102"/>
      <c r="DK87" s="102"/>
      <c r="DL87" s="102"/>
      <c r="DM87" s="102"/>
      <c r="DN87" s="102"/>
      <c r="DO87" s="102"/>
      <c r="DP87" s="102"/>
      <c r="DQ87" s="102"/>
      <c r="DR87" s="102"/>
      <c r="DS87" s="102"/>
      <c r="DT87" s="102"/>
      <c r="DU87" s="102"/>
      <c r="DV87" s="102"/>
      <c r="DW87" s="102"/>
      <c r="DX87" s="102"/>
      <c r="DY87" s="102"/>
      <c r="DZ87" s="102"/>
      <c r="EA87" s="102"/>
      <c r="EB87" s="102"/>
      <c r="EC87" s="102"/>
      <c r="ED87" s="102"/>
      <c r="EE87" s="102"/>
      <c r="EF87" s="102"/>
      <c r="EG87" s="102"/>
      <c r="EH87" s="102"/>
      <c r="EI87" s="102"/>
      <c r="EJ87" s="102"/>
      <c r="EK87" s="102"/>
      <c r="EL87" s="102"/>
      <c r="EM87" s="102"/>
      <c r="EN87" s="102"/>
      <c r="EO87" s="102"/>
      <c r="EP87" s="102"/>
      <c r="EQ87" s="102"/>
      <c r="ER87" s="102"/>
      <c r="ES87" s="102"/>
      <c r="ET87" s="102"/>
      <c r="EU87" s="102"/>
      <c r="EV87" s="102"/>
      <c r="EW87" s="102"/>
      <c r="EX87" s="102"/>
      <c r="EY87" s="102"/>
      <c r="EZ87" s="102"/>
      <c r="FA87" s="102"/>
      <c r="FB87" s="102"/>
      <c r="FC87" s="102"/>
      <c r="FD87" s="102"/>
      <c r="FE87" s="102"/>
      <c r="FF87" s="102"/>
      <c r="FG87" s="102"/>
      <c r="FH87" s="102"/>
      <c r="FI87" s="102"/>
      <c r="FJ87" s="102"/>
      <c r="FK87" s="102"/>
      <c r="FL87" s="102"/>
      <c r="FM87" s="102"/>
      <c r="FN87" s="102"/>
      <c r="FO87" s="102"/>
      <c r="FP87" s="102"/>
      <c r="FQ87" s="102"/>
      <c r="FR87" s="102"/>
      <c r="FS87" s="102"/>
      <c r="FT87" s="102"/>
      <c r="FU87" s="102"/>
      <c r="FV87" s="102"/>
      <c r="FW87" s="102"/>
      <c r="FX87" s="102"/>
      <c r="FY87" s="102"/>
      <c r="FZ87" s="102"/>
      <c r="GA87" s="102"/>
      <c r="GB87" s="102"/>
      <c r="GC87" s="102"/>
      <c r="GD87" s="102"/>
      <c r="GE87" s="102"/>
      <c r="GF87" s="102"/>
      <c r="GG87" s="102"/>
      <c r="GH87" s="102"/>
      <c r="GI87" s="102"/>
      <c r="GJ87" s="102"/>
      <c r="GK87" s="102"/>
      <c r="GL87" s="102"/>
      <c r="GM87" s="102"/>
      <c r="GN87" s="102"/>
      <c r="GO87" s="102"/>
      <c r="GP87" s="102"/>
      <c r="GQ87" s="102"/>
      <c r="GR87" s="102"/>
      <c r="GS87" s="102"/>
      <c r="GT87" s="102"/>
      <c r="GU87" s="102"/>
      <c r="GV87" s="102"/>
      <c r="GW87" s="102"/>
      <c r="GX87" s="102"/>
      <c r="GY87" s="102"/>
      <c r="GZ87" s="102"/>
      <c r="HA87" s="102"/>
      <c r="HB87" s="102"/>
      <c r="HC87" s="102"/>
      <c r="HD87" s="102"/>
      <c r="HE87" s="102"/>
      <c r="HF87" s="102"/>
      <c r="HG87" s="102"/>
      <c r="HH87" s="102"/>
      <c r="HI87" s="102"/>
      <c r="HJ87" s="102"/>
      <c r="HK87" s="102"/>
      <c r="HL87" s="102"/>
      <c r="HM87" s="102"/>
      <c r="HN87" s="102"/>
      <c r="HO87" s="102"/>
      <c r="HP87" s="102"/>
      <c r="HQ87" s="102"/>
      <c r="HR87" s="102"/>
      <c r="HS87" s="102"/>
      <c r="HT87" s="102"/>
      <c r="HU87" s="102"/>
      <c r="HV87" s="102"/>
      <c r="HW87" s="102"/>
      <c r="HX87" s="102"/>
      <c r="HY87" s="102"/>
      <c r="HZ87" s="102"/>
      <c r="IA87" s="102"/>
      <c r="IB87" s="102"/>
      <c r="IC87" s="102"/>
      <c r="ID87" s="102"/>
      <c r="IE87" s="102"/>
      <c r="IF87" s="102"/>
      <c r="IG87" s="102"/>
      <c r="IH87" s="102"/>
      <c r="II87" s="102"/>
      <c r="IJ87" s="102"/>
      <c r="IK87" s="102"/>
      <c r="IL87" s="102"/>
      <c r="IM87" s="102"/>
      <c r="IN87" s="102"/>
      <c r="IO87" s="102"/>
      <c r="IP87" s="102"/>
      <c r="IQ87" s="102"/>
      <c r="IR87" s="102"/>
      <c r="IS87" s="102"/>
      <c r="IT87" s="102"/>
      <c r="IU87" s="102"/>
      <c r="IV87" s="102"/>
      <c r="IW87" s="102"/>
      <c r="IX87" s="102"/>
      <c r="IY87" s="102"/>
      <c r="IZ87" s="102"/>
      <c r="JA87" s="102"/>
      <c r="JB87" s="102"/>
      <c r="JC87" s="102"/>
      <c r="JD87" s="102"/>
      <c r="JE87" s="102"/>
      <c r="JF87" s="102"/>
      <c r="JG87" s="102"/>
      <c r="JH87" s="102"/>
      <c r="JI87" s="102"/>
      <c r="JJ87" s="102"/>
      <c r="JK87" s="102"/>
      <c r="JL87" s="102"/>
      <c r="JM87" s="102"/>
      <c r="JN87" s="102"/>
      <c r="JO87" s="102"/>
      <c r="JP87" s="102"/>
      <c r="JQ87" s="102"/>
      <c r="JR87" s="102"/>
      <c r="JS87" s="102"/>
      <c r="JT87" s="102"/>
      <c r="JU87" s="102"/>
      <c r="JV87" s="102"/>
      <c r="JW87" s="102"/>
    </row>
    <row r="88" spans="2:283" s="75" customFormat="1">
      <c r="B88" s="87"/>
      <c r="C88" s="101"/>
      <c r="D88" s="156"/>
      <c r="E88" s="219"/>
      <c r="F88" s="89"/>
      <c r="G88" s="90"/>
      <c r="H88" s="91"/>
      <c r="I88" s="91"/>
      <c r="J88" s="91"/>
      <c r="K88" s="91"/>
      <c r="L88" s="91"/>
      <c r="M88" s="91"/>
      <c r="N88" s="91"/>
      <c r="O88" s="91"/>
      <c r="P88" s="26"/>
      <c r="Q88" s="26"/>
      <c r="R88" s="91"/>
      <c r="S88" s="91"/>
      <c r="BV88" s="102"/>
      <c r="BW88" s="102"/>
      <c r="BX88" s="102"/>
      <c r="BY88" s="102"/>
      <c r="BZ88" s="102"/>
      <c r="CA88" s="102"/>
      <c r="CB88" s="102"/>
      <c r="CC88" s="102"/>
      <c r="CD88" s="102"/>
      <c r="CE88" s="102"/>
      <c r="CF88" s="102"/>
      <c r="CG88" s="102"/>
      <c r="CH88" s="102"/>
      <c r="CI88" s="102"/>
      <c r="CJ88" s="102"/>
      <c r="CK88" s="102"/>
      <c r="CL88" s="102"/>
      <c r="CM88" s="102"/>
      <c r="CN88" s="102"/>
      <c r="CO88" s="102"/>
      <c r="CP88" s="102"/>
      <c r="CQ88" s="102"/>
      <c r="CR88" s="102"/>
      <c r="CS88" s="102"/>
      <c r="CT88" s="102"/>
      <c r="CU88" s="102"/>
      <c r="CV88" s="102"/>
      <c r="CW88" s="102"/>
      <c r="CX88" s="102"/>
      <c r="CY88" s="102"/>
      <c r="CZ88" s="102"/>
      <c r="DA88" s="102"/>
      <c r="DB88" s="102"/>
      <c r="DC88" s="102"/>
      <c r="DD88" s="102"/>
      <c r="DE88" s="102"/>
      <c r="DF88" s="102"/>
      <c r="DG88" s="102"/>
      <c r="DH88" s="102"/>
      <c r="DI88" s="102"/>
      <c r="DJ88" s="102"/>
      <c r="DK88" s="102"/>
      <c r="DL88" s="102"/>
      <c r="DM88" s="102"/>
      <c r="DN88" s="102"/>
      <c r="DO88" s="102"/>
      <c r="DP88" s="102"/>
      <c r="DQ88" s="102"/>
      <c r="DR88" s="102"/>
      <c r="DS88" s="102"/>
      <c r="DT88" s="102"/>
      <c r="DU88" s="102"/>
      <c r="DV88" s="102"/>
      <c r="DW88" s="102"/>
      <c r="DX88" s="102"/>
      <c r="DY88" s="102"/>
      <c r="DZ88" s="102"/>
      <c r="EA88" s="102"/>
      <c r="EB88" s="102"/>
      <c r="EC88" s="102"/>
      <c r="ED88" s="102"/>
      <c r="EE88" s="102"/>
      <c r="EF88" s="102"/>
      <c r="EG88" s="102"/>
      <c r="EH88" s="102"/>
      <c r="EI88" s="102"/>
      <c r="EJ88" s="102"/>
      <c r="EK88" s="102"/>
      <c r="EL88" s="102"/>
      <c r="EM88" s="102"/>
      <c r="EN88" s="102"/>
      <c r="EO88" s="102"/>
      <c r="EP88" s="102"/>
      <c r="EQ88" s="102"/>
      <c r="ER88" s="102"/>
      <c r="ES88" s="102"/>
      <c r="ET88" s="102"/>
      <c r="EU88" s="102"/>
      <c r="EV88" s="102"/>
      <c r="EW88" s="102"/>
      <c r="EX88" s="102"/>
      <c r="EY88" s="102"/>
      <c r="EZ88" s="102"/>
      <c r="FA88" s="102"/>
      <c r="FB88" s="102"/>
      <c r="FC88" s="102"/>
      <c r="FD88" s="102"/>
      <c r="FE88" s="102"/>
      <c r="FF88" s="102"/>
      <c r="FG88" s="102"/>
      <c r="FH88" s="102"/>
      <c r="FI88" s="102"/>
      <c r="FJ88" s="102"/>
      <c r="FK88" s="102"/>
      <c r="FL88" s="102"/>
      <c r="FM88" s="102"/>
      <c r="FN88" s="102"/>
      <c r="FO88" s="102"/>
      <c r="FP88" s="102"/>
      <c r="FQ88" s="102"/>
      <c r="FR88" s="102"/>
      <c r="FS88" s="102"/>
      <c r="FT88" s="102"/>
      <c r="FU88" s="102"/>
      <c r="FV88" s="102"/>
      <c r="FW88" s="102"/>
      <c r="FX88" s="102"/>
      <c r="FY88" s="102"/>
      <c r="FZ88" s="102"/>
      <c r="GA88" s="102"/>
      <c r="GB88" s="102"/>
      <c r="GC88" s="102"/>
      <c r="GD88" s="102"/>
      <c r="GE88" s="102"/>
      <c r="GF88" s="102"/>
      <c r="GG88" s="102"/>
      <c r="GH88" s="102"/>
      <c r="GI88" s="102"/>
      <c r="GJ88" s="102"/>
      <c r="GK88" s="102"/>
      <c r="GL88" s="102"/>
      <c r="GM88" s="102"/>
      <c r="GN88" s="102"/>
      <c r="GO88" s="102"/>
      <c r="GP88" s="102"/>
      <c r="GQ88" s="102"/>
      <c r="GR88" s="102"/>
      <c r="GS88" s="102"/>
      <c r="GT88" s="102"/>
      <c r="GU88" s="102"/>
      <c r="GV88" s="102"/>
      <c r="GW88" s="102"/>
      <c r="GX88" s="102"/>
      <c r="GY88" s="102"/>
      <c r="GZ88" s="102"/>
      <c r="HA88" s="102"/>
      <c r="HB88" s="102"/>
      <c r="HC88" s="102"/>
      <c r="HD88" s="102"/>
      <c r="HE88" s="102"/>
      <c r="HF88" s="102"/>
      <c r="HG88" s="102"/>
      <c r="HH88" s="102"/>
      <c r="HI88" s="102"/>
      <c r="HJ88" s="102"/>
      <c r="HK88" s="102"/>
      <c r="HL88" s="102"/>
      <c r="HM88" s="102"/>
      <c r="HN88" s="102"/>
      <c r="HO88" s="102"/>
      <c r="HP88" s="102"/>
      <c r="HQ88" s="102"/>
      <c r="HR88" s="102"/>
      <c r="HS88" s="102"/>
      <c r="HT88" s="102"/>
      <c r="HU88" s="102"/>
      <c r="HV88" s="102"/>
      <c r="HW88" s="102"/>
      <c r="HX88" s="102"/>
      <c r="HY88" s="102"/>
      <c r="HZ88" s="102"/>
      <c r="IA88" s="102"/>
      <c r="IB88" s="102"/>
      <c r="IC88" s="102"/>
      <c r="ID88" s="102"/>
      <c r="IE88" s="102"/>
      <c r="IF88" s="102"/>
      <c r="IG88" s="102"/>
      <c r="IH88" s="102"/>
      <c r="II88" s="102"/>
      <c r="IJ88" s="102"/>
      <c r="IK88" s="102"/>
      <c r="IL88" s="102"/>
      <c r="IM88" s="102"/>
      <c r="IN88" s="102"/>
      <c r="IO88" s="102"/>
      <c r="IP88" s="102"/>
      <c r="IQ88" s="102"/>
      <c r="IR88" s="102"/>
      <c r="IS88" s="102"/>
      <c r="IT88" s="102"/>
      <c r="IU88" s="102"/>
      <c r="IV88" s="102"/>
      <c r="IW88" s="102"/>
      <c r="IX88" s="102"/>
      <c r="IY88" s="102"/>
      <c r="IZ88" s="102"/>
      <c r="JA88" s="102"/>
      <c r="JB88" s="102"/>
      <c r="JC88" s="102"/>
      <c r="JD88" s="102"/>
      <c r="JE88" s="102"/>
      <c r="JF88" s="102"/>
      <c r="JG88" s="102"/>
      <c r="JH88" s="102"/>
      <c r="JI88" s="102"/>
      <c r="JJ88" s="102"/>
      <c r="JK88" s="102"/>
      <c r="JL88" s="102"/>
      <c r="JM88" s="102"/>
      <c r="JN88" s="102"/>
      <c r="JO88" s="102"/>
      <c r="JP88" s="102"/>
      <c r="JQ88" s="102"/>
      <c r="JR88" s="102"/>
      <c r="JS88" s="102"/>
      <c r="JT88" s="102"/>
      <c r="JU88" s="102"/>
      <c r="JV88" s="102"/>
      <c r="JW88" s="102"/>
    </row>
    <row r="89" spans="2:283">
      <c r="B89" s="270" t="s">
        <v>27</v>
      </c>
      <c r="C89" s="92"/>
      <c r="D89" s="157"/>
      <c r="E89" s="223"/>
      <c r="F89" s="83" t="s">
        <v>23</v>
      </c>
      <c r="G89" s="81">
        <f>G90+G91</f>
        <v>294000</v>
      </c>
      <c r="H89" s="86"/>
      <c r="I89" s="86"/>
      <c r="J89" s="86"/>
      <c r="K89" s="86"/>
      <c r="L89" s="86"/>
      <c r="M89" s="86"/>
      <c r="N89" s="86"/>
      <c r="O89" s="93"/>
      <c r="P89" s="86"/>
      <c r="Q89" s="86"/>
      <c r="R89" s="86"/>
      <c r="S89" s="86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79"/>
      <c r="CU89" s="79"/>
      <c r="CV89" s="79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  <c r="DN89" s="79"/>
      <c r="DO89" s="79"/>
      <c r="DP89" s="79"/>
      <c r="DQ89" s="79"/>
      <c r="DR89" s="79"/>
      <c r="DS89" s="79"/>
      <c r="DT89" s="79"/>
      <c r="DU89" s="79"/>
      <c r="DV89" s="79"/>
      <c r="DW89" s="79"/>
      <c r="DX89" s="79"/>
      <c r="DY89" s="79"/>
      <c r="DZ89" s="79"/>
      <c r="EA89" s="79"/>
      <c r="EB89" s="79"/>
      <c r="EC89" s="79"/>
      <c r="ED89" s="79"/>
      <c r="EE89" s="79"/>
      <c r="EF89" s="79"/>
      <c r="EG89" s="79"/>
      <c r="EH89" s="79"/>
      <c r="EI89" s="79"/>
      <c r="EJ89" s="79"/>
      <c r="EK89" s="79"/>
      <c r="EL89" s="79"/>
      <c r="EM89" s="79"/>
      <c r="EN89" s="79"/>
      <c r="EO89" s="79"/>
      <c r="EP89" s="79"/>
      <c r="EQ89" s="79"/>
      <c r="ER89" s="79"/>
      <c r="ES89" s="79"/>
      <c r="ET89" s="79"/>
      <c r="EU89" s="79"/>
      <c r="EV89" s="79"/>
      <c r="EW89" s="79"/>
      <c r="EX89" s="79"/>
      <c r="EY89" s="79"/>
      <c r="EZ89" s="79"/>
      <c r="FA89" s="79"/>
      <c r="FB89" s="79"/>
      <c r="FC89" s="79"/>
      <c r="FD89" s="79"/>
      <c r="FE89" s="79"/>
      <c r="FF89" s="79"/>
      <c r="FG89" s="79"/>
      <c r="FH89" s="79"/>
      <c r="FI89" s="79"/>
      <c r="FJ89" s="79"/>
      <c r="FK89" s="79"/>
      <c r="FL89" s="79"/>
      <c r="FM89" s="79"/>
      <c r="FN89" s="79"/>
      <c r="FO89" s="79"/>
      <c r="FP89" s="79"/>
      <c r="FQ89" s="79"/>
      <c r="FR89" s="79"/>
      <c r="FS89" s="79"/>
      <c r="FT89" s="79"/>
      <c r="FU89" s="79"/>
      <c r="FV89" s="79"/>
      <c r="FW89" s="79"/>
      <c r="FX89" s="79"/>
      <c r="FY89" s="79"/>
      <c r="FZ89" s="79"/>
      <c r="GA89" s="79"/>
      <c r="GB89" s="79"/>
      <c r="GC89" s="79"/>
      <c r="GD89" s="79"/>
      <c r="GE89" s="79"/>
      <c r="GF89" s="79"/>
      <c r="GG89" s="79"/>
      <c r="GH89" s="79"/>
      <c r="GI89" s="79"/>
      <c r="GJ89" s="79"/>
      <c r="GK89" s="79"/>
      <c r="GL89" s="79"/>
      <c r="GM89" s="79"/>
      <c r="GN89" s="79"/>
      <c r="GO89" s="79"/>
      <c r="GP89" s="79"/>
      <c r="GQ89" s="79"/>
      <c r="GR89" s="79"/>
      <c r="GS89" s="79"/>
      <c r="GT89" s="79"/>
      <c r="GU89" s="79"/>
      <c r="GV89" s="79"/>
      <c r="GW89" s="79"/>
      <c r="GX89" s="79"/>
      <c r="GY89" s="79"/>
      <c r="GZ89" s="79"/>
      <c r="HA89" s="79"/>
      <c r="HB89" s="79"/>
      <c r="HC89" s="79"/>
      <c r="HD89" s="79"/>
      <c r="HE89" s="79"/>
      <c r="HF89" s="79"/>
      <c r="HG89" s="79"/>
      <c r="HH89" s="79"/>
      <c r="HI89" s="79"/>
      <c r="HJ89" s="79"/>
      <c r="HK89" s="79"/>
      <c r="HL89" s="79"/>
      <c r="HM89" s="79"/>
      <c r="HN89" s="79"/>
      <c r="HO89" s="79"/>
      <c r="HP89" s="79"/>
      <c r="HQ89" s="79"/>
      <c r="HR89" s="79"/>
      <c r="HS89" s="79"/>
      <c r="HT89" s="79"/>
      <c r="HU89" s="79"/>
      <c r="HV89" s="79"/>
      <c r="HW89" s="79"/>
      <c r="HX89" s="79"/>
      <c r="HY89" s="79"/>
      <c r="HZ89" s="79"/>
      <c r="IA89" s="79"/>
      <c r="IB89" s="79"/>
      <c r="IC89" s="79"/>
      <c r="ID89" s="79"/>
      <c r="IE89" s="79"/>
      <c r="IF89" s="79"/>
      <c r="IG89" s="79"/>
      <c r="IH89" s="79"/>
      <c r="II89" s="79"/>
      <c r="IJ89" s="79"/>
      <c r="IK89" s="79"/>
      <c r="IL89" s="79"/>
      <c r="IM89" s="79"/>
      <c r="IN89" s="79"/>
      <c r="IO89" s="79"/>
      <c r="IP89" s="79"/>
      <c r="IQ89" s="79"/>
      <c r="IR89" s="79"/>
      <c r="IS89" s="79"/>
      <c r="IT89" s="79"/>
      <c r="IU89" s="79"/>
      <c r="IV89" s="79"/>
      <c r="IW89" s="79"/>
      <c r="IX89" s="79"/>
      <c r="IY89" s="79"/>
      <c r="IZ89" s="79"/>
      <c r="JA89" s="79"/>
      <c r="JB89" s="79"/>
      <c r="JC89" s="79"/>
      <c r="JD89" s="79"/>
      <c r="JE89" s="79"/>
      <c r="JF89" s="79"/>
      <c r="JG89" s="79"/>
      <c r="JH89" s="79"/>
      <c r="JI89" s="79"/>
      <c r="JJ89" s="79"/>
      <c r="JK89" s="79"/>
      <c r="JL89" s="79"/>
      <c r="JM89" s="79"/>
      <c r="JN89" s="79"/>
      <c r="JO89" s="79"/>
      <c r="JP89" s="79"/>
      <c r="JQ89" s="79"/>
      <c r="JR89" s="79"/>
      <c r="JS89" s="79"/>
      <c r="JT89" s="79"/>
      <c r="JU89" s="79"/>
      <c r="JV89" s="79"/>
      <c r="JW89" s="79"/>
    </row>
    <row r="90" spans="2:283">
      <c r="B90" s="271"/>
      <c r="C90" s="22"/>
      <c r="D90" s="158"/>
      <c r="E90" s="158"/>
      <c r="F90" s="83" t="s">
        <v>50</v>
      </c>
      <c r="G90" s="81">
        <f>G92</f>
        <v>83661.289999999994</v>
      </c>
      <c r="H90" s="24"/>
      <c r="I90" s="24"/>
      <c r="J90" s="24"/>
      <c r="K90" s="24"/>
      <c r="L90" s="24"/>
      <c r="M90" s="24"/>
      <c r="N90" s="24"/>
      <c r="O90" s="25"/>
      <c r="P90" s="24"/>
      <c r="Q90" s="25"/>
      <c r="R90" s="24"/>
      <c r="S90" s="24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  <c r="DN90" s="79"/>
      <c r="DO90" s="79"/>
      <c r="DP90" s="79"/>
      <c r="DQ90" s="79"/>
      <c r="DR90" s="79"/>
      <c r="DS90" s="79"/>
      <c r="DT90" s="79"/>
      <c r="DU90" s="79"/>
      <c r="DV90" s="79"/>
      <c r="DW90" s="79"/>
      <c r="DX90" s="79"/>
      <c r="DY90" s="79"/>
      <c r="DZ90" s="79"/>
      <c r="EA90" s="79"/>
      <c r="EB90" s="79"/>
      <c r="EC90" s="79"/>
      <c r="ED90" s="79"/>
      <c r="EE90" s="79"/>
      <c r="EF90" s="79"/>
      <c r="EG90" s="79"/>
      <c r="EH90" s="79"/>
      <c r="EI90" s="79"/>
      <c r="EJ90" s="79"/>
      <c r="EK90" s="79"/>
      <c r="EL90" s="79"/>
      <c r="EM90" s="79"/>
      <c r="EN90" s="79"/>
      <c r="EO90" s="79"/>
      <c r="EP90" s="79"/>
      <c r="EQ90" s="79"/>
      <c r="ER90" s="79"/>
      <c r="ES90" s="79"/>
      <c r="ET90" s="79"/>
      <c r="EU90" s="79"/>
      <c r="EV90" s="79"/>
      <c r="EW90" s="79"/>
      <c r="EX90" s="79"/>
      <c r="EY90" s="79"/>
      <c r="EZ90" s="79"/>
      <c r="FA90" s="79"/>
      <c r="FB90" s="79"/>
      <c r="FC90" s="79"/>
      <c r="FD90" s="79"/>
      <c r="FE90" s="79"/>
      <c r="FF90" s="79"/>
      <c r="FG90" s="79"/>
      <c r="FH90" s="79"/>
      <c r="FI90" s="79"/>
      <c r="FJ90" s="79"/>
      <c r="FK90" s="79"/>
      <c r="FL90" s="79"/>
      <c r="FM90" s="79"/>
      <c r="FN90" s="79"/>
      <c r="FO90" s="79"/>
      <c r="FP90" s="79"/>
      <c r="FQ90" s="79"/>
      <c r="FR90" s="79"/>
      <c r="FS90" s="79"/>
      <c r="FT90" s="79"/>
      <c r="FU90" s="79"/>
      <c r="FV90" s="79"/>
      <c r="FW90" s="79"/>
      <c r="FX90" s="79"/>
      <c r="FY90" s="79"/>
      <c r="FZ90" s="79"/>
      <c r="GA90" s="79"/>
      <c r="GB90" s="79"/>
      <c r="GC90" s="79"/>
      <c r="GD90" s="79"/>
      <c r="GE90" s="79"/>
      <c r="GF90" s="79"/>
      <c r="GG90" s="79"/>
      <c r="GH90" s="79"/>
      <c r="GI90" s="79"/>
      <c r="GJ90" s="79"/>
      <c r="GK90" s="79"/>
      <c r="GL90" s="79"/>
      <c r="GM90" s="79"/>
      <c r="GN90" s="79"/>
      <c r="GO90" s="79"/>
      <c r="GP90" s="79"/>
      <c r="GQ90" s="79"/>
      <c r="GR90" s="79"/>
      <c r="GS90" s="79"/>
      <c r="GT90" s="79"/>
      <c r="GU90" s="79"/>
      <c r="GV90" s="79"/>
      <c r="GW90" s="79"/>
      <c r="GX90" s="79"/>
      <c r="GY90" s="79"/>
      <c r="GZ90" s="79"/>
      <c r="HA90" s="79"/>
      <c r="HB90" s="79"/>
      <c r="HC90" s="79"/>
      <c r="HD90" s="79"/>
      <c r="HE90" s="79"/>
      <c r="HF90" s="79"/>
      <c r="HG90" s="79"/>
      <c r="HH90" s="79"/>
      <c r="HI90" s="79"/>
      <c r="HJ90" s="79"/>
      <c r="HK90" s="79"/>
      <c r="HL90" s="79"/>
      <c r="HM90" s="79"/>
      <c r="HN90" s="79"/>
      <c r="HO90" s="79"/>
      <c r="HP90" s="79"/>
      <c r="HQ90" s="79"/>
      <c r="HR90" s="79"/>
      <c r="HS90" s="79"/>
      <c r="HT90" s="79"/>
      <c r="HU90" s="79"/>
      <c r="HV90" s="79"/>
      <c r="HW90" s="79"/>
      <c r="HX90" s="79"/>
      <c r="HY90" s="79"/>
      <c r="HZ90" s="79"/>
      <c r="IA90" s="79"/>
      <c r="IB90" s="79"/>
      <c r="IC90" s="79"/>
      <c r="ID90" s="79"/>
      <c r="IE90" s="79"/>
      <c r="IF90" s="79"/>
      <c r="IG90" s="79"/>
      <c r="IH90" s="79"/>
      <c r="II90" s="79"/>
      <c r="IJ90" s="79"/>
      <c r="IK90" s="79"/>
      <c r="IL90" s="79"/>
      <c r="IM90" s="79"/>
      <c r="IN90" s="79"/>
      <c r="IO90" s="79"/>
      <c r="IP90" s="79"/>
      <c r="IQ90" s="79"/>
      <c r="IR90" s="79"/>
      <c r="IS90" s="79"/>
      <c r="IT90" s="79"/>
      <c r="IU90" s="79"/>
      <c r="IV90" s="79"/>
      <c r="IW90" s="79"/>
      <c r="IX90" s="79"/>
      <c r="IY90" s="79"/>
      <c r="IZ90" s="79"/>
      <c r="JA90" s="79"/>
      <c r="JB90" s="79"/>
      <c r="JC90" s="79"/>
      <c r="JD90" s="79"/>
      <c r="JE90" s="79"/>
      <c r="JF90" s="79"/>
      <c r="JG90" s="79"/>
      <c r="JH90" s="79"/>
      <c r="JI90" s="79"/>
      <c r="JJ90" s="79"/>
      <c r="JK90" s="79"/>
      <c r="JL90" s="79"/>
      <c r="JM90" s="79"/>
      <c r="JN90" s="79"/>
      <c r="JO90" s="79"/>
      <c r="JP90" s="79"/>
      <c r="JQ90" s="79"/>
      <c r="JR90" s="79"/>
      <c r="JS90" s="79"/>
      <c r="JT90" s="79"/>
      <c r="JU90" s="79"/>
      <c r="JV90" s="79"/>
      <c r="JW90" s="79"/>
    </row>
    <row r="91" spans="2:283" ht="30">
      <c r="B91" s="271"/>
      <c r="C91" s="22"/>
      <c r="D91" s="158"/>
      <c r="E91" s="158"/>
      <c r="F91" s="83" t="s">
        <v>24</v>
      </c>
      <c r="G91" s="81">
        <f>G97</f>
        <v>210338.71</v>
      </c>
      <c r="H91" s="24"/>
      <c r="I91" s="24"/>
      <c r="J91" s="24"/>
      <c r="K91" s="24"/>
      <c r="L91" s="24"/>
      <c r="M91" s="24"/>
      <c r="N91" s="24"/>
      <c r="O91" s="25"/>
      <c r="P91" s="24"/>
      <c r="Q91" s="25"/>
      <c r="R91" s="24"/>
      <c r="S91" s="24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79"/>
      <c r="CU91" s="79"/>
      <c r="CV91" s="79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  <c r="DN91" s="79"/>
      <c r="DO91" s="79"/>
      <c r="DP91" s="79"/>
      <c r="DQ91" s="79"/>
      <c r="DR91" s="79"/>
      <c r="DS91" s="79"/>
      <c r="DT91" s="79"/>
      <c r="DU91" s="79"/>
      <c r="DV91" s="79"/>
      <c r="DW91" s="79"/>
      <c r="DX91" s="79"/>
      <c r="DY91" s="79"/>
      <c r="DZ91" s="79"/>
      <c r="EA91" s="79"/>
      <c r="EB91" s="79"/>
      <c r="EC91" s="79"/>
      <c r="ED91" s="79"/>
      <c r="EE91" s="79"/>
      <c r="EF91" s="79"/>
      <c r="EG91" s="79"/>
      <c r="EH91" s="79"/>
      <c r="EI91" s="79"/>
      <c r="EJ91" s="79"/>
      <c r="EK91" s="79"/>
      <c r="EL91" s="79"/>
      <c r="EM91" s="79"/>
      <c r="EN91" s="79"/>
      <c r="EO91" s="79"/>
      <c r="EP91" s="79"/>
      <c r="EQ91" s="79"/>
      <c r="ER91" s="79"/>
      <c r="ES91" s="79"/>
      <c r="ET91" s="79"/>
      <c r="EU91" s="79"/>
      <c r="EV91" s="79"/>
      <c r="EW91" s="79"/>
      <c r="EX91" s="79"/>
      <c r="EY91" s="79"/>
      <c r="EZ91" s="79"/>
      <c r="FA91" s="79"/>
      <c r="FB91" s="79"/>
      <c r="FC91" s="79"/>
      <c r="FD91" s="79"/>
      <c r="FE91" s="79"/>
      <c r="FF91" s="79"/>
      <c r="FG91" s="79"/>
      <c r="FH91" s="79"/>
      <c r="FI91" s="79"/>
      <c r="FJ91" s="79"/>
      <c r="FK91" s="79"/>
      <c r="FL91" s="79"/>
      <c r="FM91" s="79"/>
      <c r="FN91" s="79"/>
      <c r="FO91" s="79"/>
      <c r="FP91" s="79"/>
      <c r="FQ91" s="79"/>
      <c r="FR91" s="79"/>
      <c r="FS91" s="79"/>
      <c r="FT91" s="79"/>
      <c r="FU91" s="79"/>
      <c r="FV91" s="79"/>
      <c r="FW91" s="79"/>
      <c r="FX91" s="79"/>
      <c r="FY91" s="79"/>
      <c r="FZ91" s="79"/>
      <c r="GA91" s="79"/>
      <c r="GB91" s="79"/>
      <c r="GC91" s="79"/>
      <c r="GD91" s="79"/>
      <c r="GE91" s="79"/>
      <c r="GF91" s="79"/>
      <c r="GG91" s="79"/>
      <c r="GH91" s="79"/>
      <c r="GI91" s="79"/>
      <c r="GJ91" s="79"/>
      <c r="GK91" s="79"/>
      <c r="GL91" s="79"/>
      <c r="GM91" s="79"/>
      <c r="GN91" s="79"/>
      <c r="GO91" s="79"/>
      <c r="GP91" s="79"/>
      <c r="GQ91" s="79"/>
      <c r="GR91" s="79"/>
      <c r="GS91" s="79"/>
      <c r="GT91" s="79"/>
      <c r="GU91" s="79"/>
      <c r="GV91" s="79"/>
      <c r="GW91" s="79"/>
      <c r="GX91" s="79"/>
      <c r="GY91" s="79"/>
      <c r="GZ91" s="79"/>
      <c r="HA91" s="79"/>
      <c r="HB91" s="79"/>
      <c r="HC91" s="79"/>
      <c r="HD91" s="79"/>
      <c r="HE91" s="79"/>
      <c r="HF91" s="79"/>
      <c r="HG91" s="79"/>
      <c r="HH91" s="79"/>
      <c r="HI91" s="79"/>
      <c r="HJ91" s="79"/>
      <c r="HK91" s="79"/>
      <c r="HL91" s="79"/>
      <c r="HM91" s="79"/>
      <c r="HN91" s="79"/>
      <c r="HO91" s="79"/>
      <c r="HP91" s="79"/>
      <c r="HQ91" s="79"/>
      <c r="HR91" s="79"/>
      <c r="HS91" s="79"/>
      <c r="HT91" s="79"/>
      <c r="HU91" s="79"/>
      <c r="HV91" s="79"/>
      <c r="HW91" s="79"/>
      <c r="HX91" s="79"/>
      <c r="HY91" s="79"/>
      <c r="HZ91" s="79"/>
      <c r="IA91" s="79"/>
      <c r="IB91" s="79"/>
      <c r="IC91" s="79"/>
      <c r="ID91" s="79"/>
      <c r="IE91" s="79"/>
      <c r="IF91" s="79"/>
      <c r="IG91" s="79"/>
      <c r="IH91" s="79"/>
      <c r="II91" s="79"/>
      <c r="IJ91" s="79"/>
      <c r="IK91" s="79"/>
      <c r="IL91" s="79"/>
      <c r="IM91" s="79"/>
      <c r="IN91" s="79"/>
      <c r="IO91" s="79"/>
      <c r="IP91" s="79"/>
      <c r="IQ91" s="79"/>
      <c r="IR91" s="79"/>
      <c r="IS91" s="79"/>
      <c r="IT91" s="79"/>
      <c r="IU91" s="79"/>
      <c r="IV91" s="79"/>
      <c r="IW91" s="79"/>
      <c r="IX91" s="79"/>
      <c r="IY91" s="79"/>
      <c r="IZ91" s="79"/>
      <c r="JA91" s="79"/>
      <c r="JB91" s="79"/>
      <c r="JC91" s="79"/>
      <c r="JD91" s="79"/>
      <c r="JE91" s="79"/>
      <c r="JF91" s="79"/>
      <c r="JG91" s="79"/>
      <c r="JH91" s="79"/>
      <c r="JI91" s="79"/>
      <c r="JJ91" s="79"/>
      <c r="JK91" s="79"/>
      <c r="JL91" s="79"/>
      <c r="JM91" s="79"/>
      <c r="JN91" s="79"/>
      <c r="JO91" s="79"/>
      <c r="JP91" s="79"/>
      <c r="JQ91" s="79"/>
      <c r="JR91" s="79"/>
      <c r="JS91" s="79"/>
      <c r="JT91" s="79"/>
      <c r="JU91" s="79"/>
      <c r="JV91" s="79"/>
      <c r="JW91" s="79"/>
    </row>
    <row r="92" spans="2:283" ht="29.25">
      <c r="B92" s="29" t="s">
        <v>83</v>
      </c>
      <c r="C92" s="9">
        <f>SUM(C93:C96)</f>
        <v>4</v>
      </c>
      <c r="D92" s="154"/>
      <c r="E92" s="154"/>
      <c r="F92" s="30"/>
      <c r="G92" s="31">
        <f>SUM(G93:G96)</f>
        <v>83661.289999999994</v>
      </c>
      <c r="H92" s="31">
        <f t="shared" ref="H92:S92" si="51">SUM(H93:H97)</f>
        <v>26661.29</v>
      </c>
      <c r="I92" s="31">
        <f t="shared" si="51"/>
        <v>28500</v>
      </c>
      <c r="J92" s="31">
        <f t="shared" si="51"/>
        <v>28500</v>
      </c>
      <c r="K92" s="31">
        <f t="shared" si="51"/>
        <v>0</v>
      </c>
      <c r="L92" s="31">
        <f t="shared" si="51"/>
        <v>0</v>
      </c>
      <c r="M92" s="31">
        <f t="shared" si="51"/>
        <v>0</v>
      </c>
      <c r="N92" s="31">
        <f t="shared" si="51"/>
        <v>0</v>
      </c>
      <c r="O92" s="31">
        <f t="shared" si="51"/>
        <v>0</v>
      </c>
      <c r="P92" s="31">
        <f t="shared" si="51"/>
        <v>0</v>
      </c>
      <c r="Q92" s="31">
        <f t="shared" si="51"/>
        <v>0</v>
      </c>
      <c r="R92" s="31">
        <f t="shared" si="51"/>
        <v>0</v>
      </c>
      <c r="S92" s="31">
        <f t="shared" si="51"/>
        <v>0</v>
      </c>
      <c r="T92" s="61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79"/>
      <c r="CU92" s="79"/>
      <c r="CV92" s="79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  <c r="DN92" s="79"/>
      <c r="DO92" s="79"/>
      <c r="DP92" s="79"/>
      <c r="DQ92" s="79"/>
      <c r="DR92" s="79"/>
      <c r="DS92" s="79"/>
      <c r="DT92" s="79"/>
      <c r="DU92" s="79"/>
      <c r="DV92" s="79"/>
      <c r="DW92" s="79"/>
      <c r="DX92" s="79"/>
      <c r="DY92" s="79"/>
      <c r="DZ92" s="79"/>
      <c r="EA92" s="79"/>
      <c r="EB92" s="79"/>
      <c r="EC92" s="79"/>
      <c r="ED92" s="79"/>
      <c r="EE92" s="79"/>
      <c r="EF92" s="79"/>
      <c r="EG92" s="79"/>
      <c r="EH92" s="79"/>
      <c r="EI92" s="79"/>
      <c r="EJ92" s="79"/>
      <c r="EK92" s="79"/>
      <c r="EL92" s="79"/>
      <c r="EM92" s="79"/>
      <c r="EN92" s="79"/>
      <c r="EO92" s="79"/>
      <c r="EP92" s="79"/>
      <c r="EQ92" s="79"/>
      <c r="ER92" s="79"/>
      <c r="ES92" s="79"/>
      <c r="ET92" s="79"/>
      <c r="EU92" s="79"/>
      <c r="EV92" s="79"/>
      <c r="EW92" s="79"/>
      <c r="EX92" s="79"/>
      <c r="EY92" s="79"/>
      <c r="EZ92" s="79"/>
      <c r="FA92" s="79"/>
      <c r="FB92" s="79"/>
      <c r="FC92" s="79"/>
      <c r="FD92" s="79"/>
      <c r="FE92" s="79"/>
      <c r="FF92" s="79"/>
      <c r="FG92" s="79"/>
      <c r="FH92" s="79"/>
      <c r="FI92" s="79"/>
      <c r="FJ92" s="79"/>
      <c r="FK92" s="79"/>
      <c r="FL92" s="79"/>
      <c r="FM92" s="79"/>
      <c r="FN92" s="79"/>
      <c r="FO92" s="79"/>
      <c r="FP92" s="79"/>
      <c r="FQ92" s="79"/>
      <c r="FR92" s="79"/>
      <c r="FS92" s="79"/>
      <c r="FT92" s="79"/>
      <c r="FU92" s="79"/>
      <c r="FV92" s="79"/>
      <c r="FW92" s="79"/>
      <c r="FX92" s="79"/>
      <c r="FY92" s="79"/>
      <c r="FZ92" s="79"/>
      <c r="GA92" s="79"/>
      <c r="GB92" s="79"/>
      <c r="GC92" s="79"/>
      <c r="GD92" s="79"/>
      <c r="GE92" s="79"/>
      <c r="GF92" s="79"/>
      <c r="GG92" s="79"/>
      <c r="GH92" s="79"/>
      <c r="GI92" s="79"/>
      <c r="GJ92" s="79"/>
      <c r="GK92" s="79"/>
      <c r="GL92" s="79"/>
      <c r="GM92" s="79"/>
      <c r="GN92" s="79"/>
      <c r="GO92" s="79"/>
      <c r="GP92" s="79"/>
      <c r="GQ92" s="79"/>
      <c r="GR92" s="79"/>
      <c r="GS92" s="79"/>
      <c r="GT92" s="79"/>
      <c r="GU92" s="79"/>
      <c r="GV92" s="79"/>
      <c r="GW92" s="79"/>
      <c r="GX92" s="79"/>
      <c r="GY92" s="79"/>
      <c r="GZ92" s="79"/>
      <c r="HA92" s="79"/>
      <c r="HB92" s="79"/>
      <c r="HC92" s="79"/>
      <c r="HD92" s="79"/>
      <c r="HE92" s="79"/>
      <c r="HF92" s="79"/>
      <c r="HG92" s="79"/>
      <c r="HH92" s="79"/>
      <c r="HI92" s="79"/>
      <c r="HJ92" s="79"/>
      <c r="HK92" s="79"/>
      <c r="HL92" s="79"/>
      <c r="HM92" s="79"/>
      <c r="HN92" s="79"/>
      <c r="HO92" s="79"/>
      <c r="HP92" s="79"/>
      <c r="HQ92" s="79"/>
      <c r="HR92" s="79"/>
      <c r="HS92" s="79"/>
      <c r="HT92" s="79"/>
      <c r="HU92" s="79"/>
      <c r="HV92" s="79"/>
      <c r="HW92" s="79"/>
      <c r="HX92" s="79"/>
      <c r="HY92" s="79"/>
      <c r="HZ92" s="79"/>
      <c r="IA92" s="79"/>
      <c r="IB92" s="79"/>
      <c r="IC92" s="79"/>
      <c r="ID92" s="79"/>
      <c r="IE92" s="79"/>
      <c r="IF92" s="79"/>
      <c r="IG92" s="79"/>
      <c r="IH92" s="79"/>
      <c r="II92" s="79"/>
      <c r="IJ92" s="79"/>
      <c r="IK92" s="79"/>
      <c r="IL92" s="79"/>
      <c r="IM92" s="79"/>
      <c r="IN92" s="79"/>
      <c r="IO92" s="79"/>
      <c r="IP92" s="79"/>
      <c r="IQ92" s="79"/>
      <c r="IR92" s="79"/>
      <c r="IS92" s="79"/>
      <c r="IT92" s="79"/>
      <c r="IU92" s="79"/>
      <c r="IV92" s="79"/>
      <c r="IW92" s="79"/>
      <c r="IX92" s="79"/>
      <c r="IY92" s="79"/>
      <c r="IZ92" s="79"/>
      <c r="JA92" s="79"/>
      <c r="JB92" s="79"/>
      <c r="JC92" s="79"/>
      <c r="JD92" s="79"/>
      <c r="JE92" s="79"/>
      <c r="JF92" s="79"/>
      <c r="JG92" s="79"/>
      <c r="JH92" s="79"/>
      <c r="JI92" s="79"/>
      <c r="JJ92" s="79"/>
      <c r="JK92" s="79"/>
      <c r="JL92" s="79"/>
      <c r="JM92" s="79"/>
      <c r="JN92" s="79"/>
      <c r="JO92" s="79"/>
      <c r="JP92" s="79"/>
      <c r="JQ92" s="79"/>
      <c r="JR92" s="79"/>
      <c r="JS92" s="79"/>
      <c r="JT92" s="79"/>
      <c r="JU92" s="79"/>
      <c r="JV92" s="79"/>
      <c r="JW92" s="79"/>
    </row>
    <row r="93" spans="2:283" s="79" customFormat="1" ht="15" customHeight="1">
      <c r="B93" s="53"/>
      <c r="C93" s="19">
        <v>1</v>
      </c>
      <c r="D93" s="136" t="s">
        <v>59</v>
      </c>
      <c r="E93" s="222" t="s">
        <v>60</v>
      </c>
      <c r="F93" s="129">
        <v>10000</v>
      </c>
      <c r="G93" s="21">
        <f t="shared" ref="G93:G95" si="52">SUM(H93:S93)</f>
        <v>29354.84</v>
      </c>
      <c r="H93" s="21">
        <f>+F93*C93/31*29</f>
        <v>9354.84</v>
      </c>
      <c r="I93" s="21">
        <f>+F93*C93</f>
        <v>10000</v>
      </c>
      <c r="J93" s="37">
        <f>+F93*C93</f>
        <v>10000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</row>
    <row r="94" spans="2:283" s="79" customFormat="1" ht="15" customHeight="1">
      <c r="B94" s="53"/>
      <c r="C94" s="19">
        <v>1</v>
      </c>
      <c r="D94" s="136" t="s">
        <v>59</v>
      </c>
      <c r="E94" s="222" t="s">
        <v>61</v>
      </c>
      <c r="F94" s="129">
        <v>7000</v>
      </c>
      <c r="G94" s="21">
        <f t="shared" si="52"/>
        <v>20548.39</v>
      </c>
      <c r="H94" s="21">
        <f t="shared" ref="H94:H95" si="53">+F94*C94/31*29</f>
        <v>6548.39</v>
      </c>
      <c r="I94" s="21">
        <f t="shared" ref="I94:I95" si="54">+F94*C94</f>
        <v>7000</v>
      </c>
      <c r="J94" s="37">
        <f t="shared" ref="J94:J95" si="55">+F94*C94</f>
        <v>7000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</row>
    <row r="95" spans="2:283" s="79" customFormat="1" ht="15" customHeight="1">
      <c r="B95" s="140"/>
      <c r="C95" s="19">
        <v>1</v>
      </c>
      <c r="D95" s="136" t="s">
        <v>59</v>
      </c>
      <c r="E95" s="222" t="s">
        <v>61</v>
      </c>
      <c r="F95" s="21">
        <v>6000</v>
      </c>
      <c r="G95" s="21">
        <f t="shared" si="52"/>
        <v>17612.900000000001</v>
      </c>
      <c r="H95" s="21">
        <f t="shared" si="53"/>
        <v>5612.9</v>
      </c>
      <c r="I95" s="21">
        <f t="shared" si="54"/>
        <v>6000</v>
      </c>
      <c r="J95" s="37">
        <f t="shared" si="55"/>
        <v>6000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</row>
    <row r="96" spans="2:283" s="79" customFormat="1" ht="15" customHeight="1">
      <c r="B96" s="53"/>
      <c r="C96" s="19">
        <v>1</v>
      </c>
      <c r="D96" s="136" t="s">
        <v>59</v>
      </c>
      <c r="E96" s="222" t="s">
        <v>61</v>
      </c>
      <c r="F96" s="129">
        <v>5500</v>
      </c>
      <c r="G96" s="21">
        <f>SUM(H96:S96)</f>
        <v>16145.16</v>
      </c>
      <c r="H96" s="21">
        <f>+F96*C96/31*29</f>
        <v>5145.16</v>
      </c>
      <c r="I96" s="21">
        <f>+F96*C96</f>
        <v>5500</v>
      </c>
      <c r="J96" s="37">
        <f>+F96*C96</f>
        <v>5500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</row>
    <row r="97" spans="2:283" ht="12" customHeight="1">
      <c r="B97" s="13"/>
      <c r="C97" s="14"/>
      <c r="D97" s="155"/>
      <c r="E97" s="268" t="s">
        <v>24</v>
      </c>
      <c r="F97" s="269"/>
      <c r="G97" s="16">
        <f>294000-SUM(G93:G96)</f>
        <v>210338.71</v>
      </c>
      <c r="H97" s="17"/>
      <c r="I97" s="17"/>
      <c r="J97" s="17"/>
      <c r="K97" s="37"/>
      <c r="L97" s="17"/>
      <c r="M97" s="97"/>
      <c r="N97" s="17"/>
      <c r="O97" s="17"/>
      <c r="P97" s="17"/>
      <c r="Q97" s="17"/>
      <c r="R97" s="17"/>
      <c r="S97" s="16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79"/>
      <c r="CU97" s="79"/>
      <c r="CV97" s="79"/>
      <c r="CW97" s="79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/>
      <c r="DL97" s="79"/>
      <c r="DM97" s="79"/>
      <c r="DN97" s="79"/>
      <c r="DO97" s="79"/>
      <c r="DP97" s="79"/>
      <c r="DQ97" s="79"/>
      <c r="DR97" s="79"/>
      <c r="DS97" s="79"/>
      <c r="DT97" s="79"/>
      <c r="DU97" s="79"/>
      <c r="DV97" s="79"/>
      <c r="DW97" s="79"/>
      <c r="DX97" s="79"/>
      <c r="DY97" s="79"/>
      <c r="DZ97" s="79"/>
      <c r="EA97" s="79"/>
      <c r="EB97" s="79"/>
      <c r="EC97" s="79"/>
      <c r="ED97" s="79"/>
      <c r="EE97" s="79"/>
      <c r="EF97" s="79"/>
      <c r="EG97" s="79"/>
      <c r="EH97" s="79"/>
      <c r="EI97" s="79"/>
      <c r="EJ97" s="79"/>
      <c r="EK97" s="79"/>
      <c r="EL97" s="79"/>
      <c r="EM97" s="79"/>
      <c r="EN97" s="79"/>
      <c r="EO97" s="79"/>
      <c r="EP97" s="79"/>
      <c r="EQ97" s="79"/>
      <c r="ER97" s="79"/>
      <c r="ES97" s="79"/>
      <c r="ET97" s="79"/>
      <c r="EU97" s="79"/>
      <c r="EV97" s="79"/>
      <c r="EW97" s="79"/>
      <c r="EX97" s="79"/>
      <c r="EY97" s="79"/>
      <c r="EZ97" s="79"/>
      <c r="FA97" s="79"/>
      <c r="FB97" s="79"/>
      <c r="FC97" s="79"/>
      <c r="FD97" s="79"/>
      <c r="FE97" s="79"/>
      <c r="FF97" s="79"/>
      <c r="FG97" s="79"/>
      <c r="FH97" s="79"/>
      <c r="FI97" s="79"/>
      <c r="FJ97" s="79"/>
      <c r="FK97" s="79"/>
      <c r="FL97" s="79"/>
      <c r="FM97" s="79"/>
      <c r="FN97" s="79"/>
      <c r="FO97" s="79"/>
      <c r="FP97" s="79"/>
      <c r="FQ97" s="79"/>
      <c r="FR97" s="79"/>
      <c r="FS97" s="79"/>
      <c r="FT97" s="79"/>
      <c r="FU97" s="79"/>
      <c r="FV97" s="79"/>
      <c r="FW97" s="79"/>
      <c r="FX97" s="79"/>
      <c r="FY97" s="79"/>
      <c r="FZ97" s="79"/>
      <c r="GA97" s="79"/>
      <c r="GB97" s="79"/>
      <c r="GC97" s="79"/>
      <c r="GD97" s="79"/>
      <c r="GE97" s="79"/>
      <c r="GF97" s="79"/>
      <c r="GG97" s="79"/>
      <c r="GH97" s="79"/>
      <c r="GI97" s="79"/>
      <c r="GJ97" s="79"/>
      <c r="GK97" s="79"/>
      <c r="GL97" s="79"/>
      <c r="GM97" s="79"/>
      <c r="GN97" s="79"/>
      <c r="GO97" s="79"/>
      <c r="GP97" s="79"/>
      <c r="GQ97" s="79"/>
      <c r="GR97" s="79"/>
      <c r="GS97" s="79"/>
      <c r="GT97" s="79"/>
      <c r="GU97" s="79"/>
      <c r="GV97" s="79"/>
      <c r="GW97" s="79"/>
      <c r="GX97" s="79"/>
      <c r="GY97" s="79"/>
      <c r="GZ97" s="79"/>
      <c r="HA97" s="79"/>
      <c r="HB97" s="79"/>
      <c r="HC97" s="79"/>
      <c r="HD97" s="79"/>
      <c r="HE97" s="79"/>
      <c r="HF97" s="79"/>
      <c r="HG97" s="79"/>
      <c r="HH97" s="79"/>
      <c r="HI97" s="79"/>
      <c r="HJ97" s="79"/>
      <c r="HK97" s="79"/>
      <c r="HL97" s="79"/>
      <c r="HM97" s="79"/>
      <c r="HN97" s="79"/>
      <c r="HO97" s="79"/>
      <c r="HP97" s="79"/>
      <c r="HQ97" s="79"/>
      <c r="HR97" s="79"/>
      <c r="HS97" s="79"/>
      <c r="HT97" s="79"/>
      <c r="HU97" s="79"/>
      <c r="HV97" s="79"/>
      <c r="HW97" s="79"/>
      <c r="HX97" s="79"/>
      <c r="HY97" s="79"/>
      <c r="HZ97" s="79"/>
      <c r="IA97" s="79"/>
      <c r="IB97" s="79"/>
      <c r="IC97" s="79"/>
      <c r="ID97" s="79"/>
      <c r="IE97" s="79"/>
      <c r="IF97" s="79"/>
      <c r="IG97" s="79"/>
      <c r="IH97" s="79"/>
      <c r="II97" s="79"/>
      <c r="IJ97" s="79"/>
      <c r="IK97" s="79"/>
      <c r="IL97" s="79"/>
      <c r="IM97" s="79"/>
      <c r="IN97" s="79"/>
      <c r="IO97" s="79"/>
      <c r="IP97" s="79"/>
      <c r="IQ97" s="79"/>
      <c r="IR97" s="79"/>
      <c r="IS97" s="79"/>
      <c r="IT97" s="79"/>
      <c r="IU97" s="79"/>
      <c r="IV97" s="79"/>
      <c r="IW97" s="79"/>
      <c r="IX97" s="79"/>
      <c r="IY97" s="79"/>
      <c r="IZ97" s="79"/>
      <c r="JA97" s="79"/>
      <c r="JB97" s="79"/>
      <c r="JC97" s="79"/>
      <c r="JD97" s="79"/>
      <c r="JE97" s="79"/>
      <c r="JF97" s="79"/>
      <c r="JG97" s="79"/>
      <c r="JH97" s="79"/>
      <c r="JI97" s="79"/>
      <c r="JJ97" s="79"/>
      <c r="JK97" s="79"/>
      <c r="JL97" s="79"/>
      <c r="JM97" s="79"/>
      <c r="JN97" s="79"/>
      <c r="JO97" s="79"/>
      <c r="JP97" s="79"/>
      <c r="JQ97" s="79"/>
      <c r="JR97" s="79"/>
      <c r="JS97" s="79"/>
      <c r="JT97" s="79"/>
      <c r="JU97" s="79"/>
      <c r="JV97" s="79"/>
      <c r="JW97" s="79"/>
    </row>
    <row r="98" spans="2:283">
      <c r="B98" s="87"/>
      <c r="C98" s="88"/>
      <c r="D98" s="156"/>
      <c r="E98" s="219"/>
      <c r="F98" s="95"/>
      <c r="G98" s="91"/>
      <c r="H98" s="90"/>
      <c r="I98" s="90"/>
      <c r="J98" s="90"/>
      <c r="K98" s="98"/>
      <c r="L98" s="90"/>
      <c r="M98" s="90"/>
      <c r="N98" s="90"/>
      <c r="O98" s="90"/>
      <c r="P98" s="90"/>
      <c r="Q98" s="90"/>
      <c r="R98" s="90"/>
      <c r="S98" s="91"/>
      <c r="T98" s="75"/>
      <c r="BV98" s="79"/>
      <c r="BW98" s="79"/>
      <c r="BX98" s="79"/>
      <c r="BY98" s="79"/>
      <c r="BZ98" s="79"/>
      <c r="CA98" s="79"/>
      <c r="CB98" s="79"/>
      <c r="CC98" s="79"/>
      <c r="CD98" s="79"/>
      <c r="CE98" s="79"/>
      <c r="CF98" s="79"/>
      <c r="CG98" s="79"/>
      <c r="CH98" s="79"/>
      <c r="CI98" s="79"/>
      <c r="CJ98" s="79"/>
      <c r="CK98" s="79"/>
      <c r="CL98" s="79"/>
      <c r="CM98" s="79"/>
      <c r="CN98" s="79"/>
      <c r="CO98" s="79"/>
      <c r="CP98" s="79"/>
      <c r="CQ98" s="79"/>
      <c r="CR98" s="79"/>
      <c r="CS98" s="79"/>
      <c r="CT98" s="79"/>
      <c r="CU98" s="79"/>
      <c r="CV98" s="79"/>
      <c r="CW98" s="79"/>
      <c r="CX98" s="79"/>
      <c r="CY98" s="79"/>
      <c r="CZ98" s="79"/>
      <c r="DA98" s="79"/>
      <c r="DB98" s="79"/>
      <c r="DC98" s="79"/>
      <c r="DD98" s="79"/>
      <c r="DE98" s="79"/>
      <c r="DF98" s="79"/>
      <c r="DG98" s="79"/>
      <c r="DH98" s="79"/>
      <c r="DI98" s="79"/>
      <c r="DJ98" s="79"/>
      <c r="DK98" s="79"/>
      <c r="DL98" s="79"/>
      <c r="DM98" s="79"/>
      <c r="DN98" s="79"/>
      <c r="DO98" s="79"/>
      <c r="DP98" s="79"/>
      <c r="DQ98" s="79"/>
      <c r="DR98" s="79"/>
      <c r="DS98" s="79"/>
      <c r="DT98" s="79"/>
      <c r="DU98" s="79"/>
      <c r="DV98" s="79"/>
      <c r="DW98" s="79"/>
      <c r="DX98" s="79"/>
      <c r="DY98" s="79"/>
      <c r="DZ98" s="79"/>
      <c r="EA98" s="79"/>
      <c r="EB98" s="79"/>
      <c r="EC98" s="79"/>
      <c r="ED98" s="79"/>
      <c r="EE98" s="79"/>
      <c r="EF98" s="79"/>
      <c r="EG98" s="79"/>
      <c r="EH98" s="79"/>
      <c r="EI98" s="79"/>
      <c r="EJ98" s="79"/>
      <c r="EK98" s="79"/>
      <c r="EL98" s="79"/>
      <c r="EM98" s="79"/>
      <c r="EN98" s="79"/>
      <c r="EO98" s="79"/>
      <c r="EP98" s="79"/>
      <c r="EQ98" s="79"/>
      <c r="ER98" s="79"/>
      <c r="ES98" s="79"/>
      <c r="ET98" s="79"/>
      <c r="EU98" s="79"/>
      <c r="EV98" s="79"/>
      <c r="EW98" s="79"/>
      <c r="EX98" s="79"/>
      <c r="EY98" s="79"/>
      <c r="EZ98" s="79"/>
      <c r="FA98" s="79"/>
      <c r="FB98" s="79"/>
      <c r="FC98" s="79"/>
      <c r="FD98" s="79"/>
      <c r="FE98" s="79"/>
      <c r="FF98" s="79"/>
      <c r="FG98" s="79"/>
      <c r="FH98" s="79"/>
      <c r="FI98" s="79"/>
      <c r="FJ98" s="79"/>
      <c r="FK98" s="79"/>
      <c r="FL98" s="79"/>
      <c r="FM98" s="79"/>
      <c r="FN98" s="79"/>
      <c r="FO98" s="79"/>
      <c r="FP98" s="79"/>
      <c r="FQ98" s="79"/>
      <c r="FR98" s="79"/>
      <c r="FS98" s="79"/>
      <c r="FT98" s="79"/>
      <c r="FU98" s="79"/>
      <c r="FV98" s="79"/>
      <c r="FW98" s="79"/>
      <c r="FX98" s="79"/>
      <c r="FY98" s="79"/>
      <c r="FZ98" s="79"/>
      <c r="GA98" s="79"/>
      <c r="GB98" s="79"/>
      <c r="GC98" s="79"/>
      <c r="GD98" s="79"/>
      <c r="GE98" s="79"/>
      <c r="GF98" s="79"/>
      <c r="GG98" s="79"/>
      <c r="GH98" s="79"/>
      <c r="GI98" s="79"/>
      <c r="GJ98" s="79"/>
      <c r="GK98" s="79"/>
      <c r="GL98" s="79"/>
      <c r="GM98" s="79"/>
      <c r="GN98" s="79"/>
      <c r="GO98" s="79"/>
      <c r="GP98" s="79"/>
      <c r="GQ98" s="79"/>
      <c r="GR98" s="79"/>
      <c r="GS98" s="79"/>
      <c r="GT98" s="79"/>
      <c r="GU98" s="79"/>
      <c r="GV98" s="79"/>
      <c r="GW98" s="79"/>
      <c r="GX98" s="79"/>
      <c r="GY98" s="79"/>
      <c r="GZ98" s="79"/>
      <c r="HA98" s="79"/>
      <c r="HB98" s="79"/>
      <c r="HC98" s="79"/>
      <c r="HD98" s="79"/>
      <c r="HE98" s="79"/>
      <c r="HF98" s="79"/>
      <c r="HG98" s="79"/>
      <c r="HH98" s="79"/>
      <c r="HI98" s="79"/>
      <c r="HJ98" s="79"/>
      <c r="HK98" s="79"/>
      <c r="HL98" s="79"/>
      <c r="HM98" s="79"/>
      <c r="HN98" s="79"/>
      <c r="HO98" s="79"/>
      <c r="HP98" s="79"/>
      <c r="HQ98" s="79"/>
      <c r="HR98" s="79"/>
      <c r="HS98" s="79"/>
      <c r="HT98" s="79"/>
      <c r="HU98" s="79"/>
      <c r="HV98" s="79"/>
      <c r="HW98" s="79"/>
      <c r="HX98" s="79"/>
      <c r="HY98" s="79"/>
      <c r="HZ98" s="79"/>
      <c r="IA98" s="79"/>
      <c r="IB98" s="79"/>
      <c r="IC98" s="79"/>
      <c r="ID98" s="79"/>
      <c r="IE98" s="79"/>
      <c r="IF98" s="79"/>
      <c r="IG98" s="79"/>
      <c r="IH98" s="79"/>
      <c r="II98" s="79"/>
      <c r="IJ98" s="79"/>
      <c r="IK98" s="79"/>
      <c r="IL98" s="79"/>
      <c r="IM98" s="79"/>
      <c r="IN98" s="79"/>
      <c r="IO98" s="79"/>
      <c r="IP98" s="79"/>
      <c r="IQ98" s="79"/>
      <c r="IR98" s="79"/>
      <c r="IS98" s="79"/>
      <c r="IT98" s="79"/>
      <c r="IU98" s="79"/>
      <c r="IV98" s="79"/>
      <c r="IW98" s="79"/>
      <c r="IX98" s="79"/>
      <c r="IY98" s="79"/>
      <c r="IZ98" s="79"/>
      <c r="JA98" s="79"/>
      <c r="JB98" s="79"/>
      <c r="JC98" s="79"/>
      <c r="JD98" s="79"/>
      <c r="JE98" s="79"/>
      <c r="JF98" s="79"/>
      <c r="JG98" s="79"/>
      <c r="JH98" s="79"/>
      <c r="JI98" s="79"/>
      <c r="JJ98" s="79"/>
      <c r="JK98" s="79"/>
      <c r="JL98" s="79"/>
      <c r="JM98" s="79"/>
      <c r="JN98" s="79"/>
      <c r="JO98" s="79"/>
      <c r="JP98" s="79"/>
      <c r="JQ98" s="79"/>
      <c r="JR98" s="79"/>
      <c r="JS98" s="79"/>
      <c r="JT98" s="79"/>
      <c r="JU98" s="79"/>
      <c r="JV98" s="79"/>
      <c r="JW98" s="79"/>
    </row>
    <row r="99" spans="2:283">
      <c r="B99" s="270" t="s">
        <v>28</v>
      </c>
      <c r="C99" s="94"/>
      <c r="D99" s="159"/>
      <c r="E99" s="223"/>
      <c r="F99" s="99" t="s">
        <v>23</v>
      </c>
      <c r="G99" s="81">
        <f>G100+G101</f>
        <v>2694000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BV99" s="79"/>
      <c r="BW99" s="79"/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79"/>
      <c r="CK99" s="79"/>
      <c r="CL99" s="79"/>
      <c r="CM99" s="79"/>
      <c r="CN99" s="79"/>
      <c r="CO99" s="79"/>
      <c r="CP99" s="79"/>
      <c r="CQ99" s="79"/>
      <c r="CR99" s="79"/>
      <c r="CS99" s="79"/>
      <c r="CT99" s="79"/>
      <c r="CU99" s="79"/>
      <c r="CV99" s="79"/>
      <c r="CW99" s="79"/>
      <c r="CX99" s="79"/>
      <c r="CY99" s="79"/>
      <c r="CZ99" s="79"/>
      <c r="DA99" s="79"/>
      <c r="DB99" s="79"/>
      <c r="DC99" s="79"/>
      <c r="DD99" s="79"/>
      <c r="DE99" s="79"/>
      <c r="DF99" s="79"/>
      <c r="DG99" s="79"/>
      <c r="DH99" s="79"/>
      <c r="DI99" s="79"/>
      <c r="DJ99" s="79"/>
      <c r="DK99" s="79"/>
      <c r="DL99" s="79"/>
      <c r="DM99" s="79"/>
      <c r="DN99" s="79"/>
      <c r="DO99" s="79"/>
      <c r="DP99" s="79"/>
      <c r="DQ99" s="79"/>
      <c r="DR99" s="79"/>
      <c r="DS99" s="79"/>
      <c r="DT99" s="79"/>
      <c r="DU99" s="79"/>
      <c r="DV99" s="79"/>
      <c r="DW99" s="79"/>
      <c r="DX99" s="79"/>
      <c r="DY99" s="79"/>
      <c r="DZ99" s="79"/>
      <c r="EA99" s="79"/>
      <c r="EB99" s="79"/>
      <c r="EC99" s="79"/>
      <c r="ED99" s="79"/>
      <c r="EE99" s="79"/>
      <c r="EF99" s="79"/>
      <c r="EG99" s="79"/>
      <c r="EH99" s="79"/>
      <c r="EI99" s="79"/>
      <c r="EJ99" s="79"/>
      <c r="EK99" s="79"/>
      <c r="EL99" s="79"/>
      <c r="EM99" s="79"/>
      <c r="EN99" s="79"/>
      <c r="EO99" s="79"/>
      <c r="EP99" s="79"/>
      <c r="EQ99" s="79"/>
      <c r="ER99" s="79"/>
      <c r="ES99" s="79"/>
      <c r="ET99" s="79"/>
      <c r="EU99" s="79"/>
      <c r="EV99" s="79"/>
      <c r="EW99" s="79"/>
      <c r="EX99" s="79"/>
      <c r="EY99" s="79"/>
      <c r="EZ99" s="79"/>
      <c r="FA99" s="79"/>
      <c r="FB99" s="79"/>
      <c r="FC99" s="79"/>
      <c r="FD99" s="79"/>
      <c r="FE99" s="79"/>
      <c r="FF99" s="79"/>
      <c r="FG99" s="79"/>
      <c r="FH99" s="79"/>
      <c r="FI99" s="79"/>
      <c r="FJ99" s="79"/>
      <c r="FK99" s="79"/>
      <c r="FL99" s="79"/>
      <c r="FM99" s="79"/>
      <c r="FN99" s="79"/>
      <c r="FO99" s="79"/>
      <c r="FP99" s="79"/>
      <c r="FQ99" s="79"/>
      <c r="FR99" s="79"/>
      <c r="FS99" s="79"/>
      <c r="FT99" s="79"/>
      <c r="FU99" s="79"/>
      <c r="FV99" s="79"/>
      <c r="FW99" s="79"/>
      <c r="FX99" s="79"/>
      <c r="FY99" s="79"/>
      <c r="FZ99" s="79"/>
      <c r="GA99" s="79"/>
      <c r="GB99" s="79"/>
      <c r="GC99" s="79"/>
      <c r="GD99" s="79"/>
      <c r="GE99" s="79"/>
      <c r="GF99" s="79"/>
      <c r="GG99" s="79"/>
      <c r="GH99" s="79"/>
      <c r="GI99" s="79"/>
      <c r="GJ99" s="79"/>
      <c r="GK99" s="79"/>
      <c r="GL99" s="79"/>
      <c r="GM99" s="79"/>
      <c r="GN99" s="79"/>
      <c r="GO99" s="79"/>
      <c r="GP99" s="79"/>
      <c r="GQ99" s="79"/>
      <c r="GR99" s="79"/>
      <c r="GS99" s="79"/>
      <c r="GT99" s="79"/>
      <c r="GU99" s="79"/>
      <c r="GV99" s="79"/>
      <c r="GW99" s="79"/>
      <c r="GX99" s="79"/>
      <c r="GY99" s="79"/>
      <c r="GZ99" s="79"/>
      <c r="HA99" s="79"/>
      <c r="HB99" s="79"/>
      <c r="HC99" s="79"/>
      <c r="HD99" s="79"/>
      <c r="HE99" s="79"/>
      <c r="HF99" s="79"/>
      <c r="HG99" s="79"/>
      <c r="HH99" s="79"/>
      <c r="HI99" s="79"/>
      <c r="HJ99" s="79"/>
      <c r="HK99" s="79"/>
      <c r="HL99" s="79"/>
      <c r="HM99" s="79"/>
      <c r="HN99" s="79"/>
      <c r="HO99" s="79"/>
      <c r="HP99" s="79"/>
      <c r="HQ99" s="79"/>
      <c r="HR99" s="79"/>
      <c r="HS99" s="79"/>
      <c r="HT99" s="79"/>
      <c r="HU99" s="79"/>
      <c r="HV99" s="79"/>
      <c r="HW99" s="79"/>
      <c r="HX99" s="79"/>
      <c r="HY99" s="79"/>
      <c r="HZ99" s="79"/>
      <c r="IA99" s="79"/>
      <c r="IB99" s="79"/>
      <c r="IC99" s="79"/>
      <c r="ID99" s="79"/>
      <c r="IE99" s="79"/>
      <c r="IF99" s="79"/>
      <c r="IG99" s="79"/>
      <c r="IH99" s="79"/>
      <c r="II99" s="79"/>
      <c r="IJ99" s="79"/>
      <c r="IK99" s="79"/>
      <c r="IL99" s="79"/>
      <c r="IM99" s="79"/>
      <c r="IN99" s="79"/>
      <c r="IO99" s="79"/>
      <c r="IP99" s="79"/>
      <c r="IQ99" s="79"/>
      <c r="IR99" s="79"/>
      <c r="IS99" s="79"/>
      <c r="IT99" s="79"/>
      <c r="IU99" s="79"/>
      <c r="IV99" s="79"/>
      <c r="IW99" s="79"/>
      <c r="IX99" s="79"/>
      <c r="IY99" s="79"/>
      <c r="IZ99" s="79"/>
      <c r="JA99" s="79"/>
      <c r="JB99" s="79"/>
      <c r="JC99" s="79"/>
      <c r="JD99" s="79"/>
      <c r="JE99" s="79"/>
      <c r="JF99" s="79"/>
      <c r="JG99" s="79"/>
      <c r="JH99" s="79"/>
      <c r="JI99" s="79"/>
      <c r="JJ99" s="79"/>
      <c r="JK99" s="79"/>
      <c r="JL99" s="79"/>
      <c r="JM99" s="79"/>
      <c r="JN99" s="79"/>
      <c r="JO99" s="79"/>
      <c r="JP99" s="79"/>
      <c r="JQ99" s="79"/>
      <c r="JR99" s="79"/>
      <c r="JS99" s="79"/>
      <c r="JT99" s="79"/>
      <c r="JU99" s="79"/>
      <c r="JV99" s="79"/>
      <c r="JW99" s="79"/>
    </row>
    <row r="100" spans="2:283">
      <c r="B100" s="271"/>
      <c r="C100" s="6"/>
      <c r="D100" s="152"/>
      <c r="E100" s="224"/>
      <c r="F100" s="83" t="s">
        <v>50</v>
      </c>
      <c r="G100" s="81">
        <f>G102</f>
        <v>634064.5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BV100" s="79"/>
      <c r="BW100" s="79"/>
      <c r="BX100" s="79"/>
      <c r="BY100" s="79"/>
      <c r="BZ100" s="79"/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79"/>
      <c r="CQ100" s="79"/>
      <c r="CR100" s="79"/>
      <c r="CS100" s="79"/>
      <c r="CT100" s="79"/>
      <c r="CU100" s="79"/>
      <c r="CV100" s="79"/>
      <c r="CW100" s="79"/>
      <c r="CX100" s="79"/>
      <c r="CY100" s="79"/>
      <c r="CZ100" s="79"/>
      <c r="DA100" s="79"/>
      <c r="DB100" s="79"/>
      <c r="DC100" s="79"/>
      <c r="DD100" s="79"/>
      <c r="DE100" s="79"/>
      <c r="DF100" s="79"/>
      <c r="DG100" s="79"/>
      <c r="DH100" s="79"/>
      <c r="DI100" s="79"/>
      <c r="DJ100" s="79"/>
      <c r="DK100" s="79"/>
      <c r="DL100" s="79"/>
      <c r="DM100" s="79"/>
      <c r="DN100" s="79"/>
      <c r="DO100" s="79"/>
      <c r="DP100" s="79"/>
      <c r="DQ100" s="79"/>
      <c r="DR100" s="79"/>
      <c r="DS100" s="79"/>
      <c r="DT100" s="79"/>
      <c r="DU100" s="79"/>
      <c r="DV100" s="79"/>
      <c r="DW100" s="79"/>
      <c r="DX100" s="79"/>
      <c r="DY100" s="79"/>
      <c r="DZ100" s="79"/>
      <c r="EA100" s="79"/>
      <c r="EB100" s="79"/>
      <c r="EC100" s="79"/>
      <c r="ED100" s="79"/>
      <c r="EE100" s="79"/>
      <c r="EF100" s="79"/>
      <c r="EG100" s="79"/>
      <c r="EH100" s="79"/>
      <c r="EI100" s="79"/>
      <c r="EJ100" s="79"/>
      <c r="EK100" s="79"/>
      <c r="EL100" s="79"/>
      <c r="EM100" s="79"/>
      <c r="EN100" s="79"/>
      <c r="EO100" s="79"/>
      <c r="EP100" s="79"/>
      <c r="EQ100" s="79"/>
      <c r="ER100" s="79"/>
      <c r="ES100" s="79"/>
      <c r="ET100" s="79"/>
      <c r="EU100" s="79"/>
      <c r="EV100" s="79"/>
      <c r="EW100" s="79"/>
      <c r="EX100" s="79"/>
      <c r="EY100" s="79"/>
      <c r="EZ100" s="79"/>
      <c r="FA100" s="79"/>
      <c r="FB100" s="79"/>
      <c r="FC100" s="79"/>
      <c r="FD100" s="79"/>
      <c r="FE100" s="79"/>
      <c r="FF100" s="79"/>
      <c r="FG100" s="79"/>
      <c r="FH100" s="79"/>
      <c r="FI100" s="79"/>
      <c r="FJ100" s="79"/>
      <c r="FK100" s="79"/>
      <c r="FL100" s="79"/>
      <c r="FM100" s="79"/>
      <c r="FN100" s="79"/>
      <c r="FO100" s="79"/>
      <c r="FP100" s="79"/>
      <c r="FQ100" s="79"/>
      <c r="FR100" s="79"/>
      <c r="FS100" s="79"/>
      <c r="FT100" s="79"/>
      <c r="FU100" s="79"/>
      <c r="FV100" s="79"/>
      <c r="FW100" s="79"/>
      <c r="FX100" s="79"/>
      <c r="FY100" s="79"/>
      <c r="FZ100" s="79"/>
      <c r="GA100" s="79"/>
      <c r="GB100" s="79"/>
      <c r="GC100" s="79"/>
      <c r="GD100" s="79"/>
      <c r="GE100" s="79"/>
      <c r="GF100" s="79"/>
      <c r="GG100" s="79"/>
      <c r="GH100" s="79"/>
      <c r="GI100" s="79"/>
      <c r="GJ100" s="79"/>
      <c r="GK100" s="79"/>
      <c r="GL100" s="79"/>
      <c r="GM100" s="79"/>
      <c r="GN100" s="79"/>
      <c r="GO100" s="79"/>
      <c r="GP100" s="79"/>
      <c r="GQ100" s="79"/>
      <c r="GR100" s="79"/>
      <c r="GS100" s="79"/>
      <c r="GT100" s="79"/>
      <c r="GU100" s="79"/>
      <c r="GV100" s="79"/>
      <c r="GW100" s="79"/>
      <c r="GX100" s="79"/>
      <c r="GY100" s="79"/>
      <c r="GZ100" s="79"/>
      <c r="HA100" s="79"/>
      <c r="HB100" s="79"/>
      <c r="HC100" s="79"/>
      <c r="HD100" s="79"/>
      <c r="HE100" s="79"/>
      <c r="HF100" s="79"/>
      <c r="HG100" s="79"/>
      <c r="HH100" s="79"/>
      <c r="HI100" s="79"/>
      <c r="HJ100" s="79"/>
      <c r="HK100" s="79"/>
      <c r="HL100" s="79"/>
      <c r="HM100" s="79"/>
      <c r="HN100" s="79"/>
      <c r="HO100" s="79"/>
      <c r="HP100" s="79"/>
      <c r="HQ100" s="79"/>
      <c r="HR100" s="79"/>
      <c r="HS100" s="79"/>
      <c r="HT100" s="79"/>
      <c r="HU100" s="79"/>
      <c r="HV100" s="79"/>
      <c r="HW100" s="79"/>
      <c r="HX100" s="79"/>
      <c r="HY100" s="79"/>
      <c r="HZ100" s="79"/>
      <c r="IA100" s="79"/>
      <c r="IB100" s="79"/>
      <c r="IC100" s="79"/>
      <c r="ID100" s="79"/>
      <c r="IE100" s="79"/>
      <c r="IF100" s="79"/>
      <c r="IG100" s="79"/>
      <c r="IH100" s="79"/>
      <c r="II100" s="79"/>
      <c r="IJ100" s="79"/>
      <c r="IK100" s="79"/>
      <c r="IL100" s="79"/>
      <c r="IM100" s="79"/>
      <c r="IN100" s="79"/>
      <c r="IO100" s="79"/>
      <c r="IP100" s="79"/>
      <c r="IQ100" s="79"/>
      <c r="IR100" s="79"/>
      <c r="IS100" s="79"/>
      <c r="IT100" s="79"/>
      <c r="IU100" s="79"/>
      <c r="IV100" s="79"/>
      <c r="IW100" s="79"/>
      <c r="IX100" s="79"/>
      <c r="IY100" s="79"/>
      <c r="IZ100" s="79"/>
      <c r="JA100" s="79"/>
      <c r="JB100" s="79"/>
      <c r="JC100" s="79"/>
      <c r="JD100" s="79"/>
      <c r="JE100" s="79"/>
      <c r="JF100" s="79"/>
      <c r="JG100" s="79"/>
      <c r="JH100" s="79"/>
      <c r="JI100" s="79"/>
      <c r="JJ100" s="79"/>
      <c r="JK100" s="79"/>
      <c r="JL100" s="79"/>
      <c r="JM100" s="79"/>
      <c r="JN100" s="79"/>
      <c r="JO100" s="79"/>
      <c r="JP100" s="79"/>
      <c r="JQ100" s="79"/>
      <c r="JR100" s="79"/>
      <c r="JS100" s="79"/>
      <c r="JT100" s="79"/>
      <c r="JU100" s="79"/>
      <c r="JV100" s="79"/>
      <c r="JW100" s="79"/>
    </row>
    <row r="101" spans="2:283" ht="30">
      <c r="B101" s="271"/>
      <c r="C101" s="6"/>
      <c r="D101" s="152"/>
      <c r="E101" s="224"/>
      <c r="F101" s="83" t="s">
        <v>24</v>
      </c>
      <c r="G101" s="81">
        <f>G129+G137+G141+G146+G151</f>
        <v>2059935.5</v>
      </c>
      <c r="H101" s="7"/>
      <c r="I101" s="7"/>
      <c r="J101" s="7"/>
      <c r="K101" s="7"/>
      <c r="L101" s="7"/>
      <c r="M101" s="7"/>
      <c r="N101" s="7"/>
      <c r="O101" s="61"/>
      <c r="P101" s="7"/>
      <c r="Q101" s="7"/>
      <c r="R101" s="7"/>
      <c r="S101" s="7"/>
      <c r="BV101" s="79"/>
      <c r="BW101" s="79"/>
      <c r="BX101" s="79"/>
      <c r="BY101" s="79"/>
      <c r="BZ101" s="79"/>
      <c r="CA101" s="79"/>
      <c r="CB101" s="79"/>
      <c r="CC101" s="79"/>
      <c r="CD101" s="79"/>
      <c r="CE101" s="79"/>
      <c r="CF101" s="79"/>
      <c r="CG101" s="79"/>
      <c r="CH101" s="79"/>
      <c r="CI101" s="79"/>
      <c r="CJ101" s="79"/>
      <c r="CK101" s="79"/>
      <c r="CL101" s="79"/>
      <c r="CM101" s="79"/>
      <c r="CN101" s="79"/>
      <c r="CO101" s="79"/>
      <c r="CP101" s="79"/>
      <c r="CQ101" s="79"/>
      <c r="CR101" s="79"/>
      <c r="CS101" s="79"/>
      <c r="CT101" s="79"/>
      <c r="CU101" s="79"/>
      <c r="CV101" s="79"/>
      <c r="CW101" s="79"/>
      <c r="CX101" s="79"/>
      <c r="CY101" s="79"/>
      <c r="CZ101" s="79"/>
      <c r="DA101" s="79"/>
      <c r="DB101" s="79"/>
      <c r="DC101" s="79"/>
      <c r="DD101" s="79"/>
      <c r="DE101" s="79"/>
      <c r="DF101" s="79"/>
      <c r="DG101" s="79"/>
      <c r="DH101" s="79"/>
      <c r="DI101" s="79"/>
      <c r="DJ101" s="79"/>
      <c r="DK101" s="79"/>
      <c r="DL101" s="79"/>
      <c r="DM101" s="79"/>
      <c r="DN101" s="79"/>
      <c r="DO101" s="79"/>
      <c r="DP101" s="79"/>
      <c r="DQ101" s="79"/>
      <c r="DR101" s="79"/>
      <c r="DS101" s="79"/>
      <c r="DT101" s="79"/>
      <c r="DU101" s="79"/>
      <c r="DV101" s="79"/>
      <c r="DW101" s="79"/>
      <c r="DX101" s="79"/>
      <c r="DY101" s="79"/>
      <c r="DZ101" s="79"/>
      <c r="EA101" s="79"/>
      <c r="EB101" s="79"/>
      <c r="EC101" s="79"/>
      <c r="ED101" s="79"/>
      <c r="EE101" s="79"/>
      <c r="EF101" s="79"/>
      <c r="EG101" s="79"/>
      <c r="EH101" s="79"/>
      <c r="EI101" s="79"/>
      <c r="EJ101" s="79"/>
      <c r="EK101" s="79"/>
      <c r="EL101" s="79"/>
      <c r="EM101" s="79"/>
      <c r="EN101" s="79"/>
      <c r="EO101" s="79"/>
      <c r="EP101" s="79"/>
      <c r="EQ101" s="79"/>
      <c r="ER101" s="79"/>
      <c r="ES101" s="79"/>
      <c r="ET101" s="79"/>
      <c r="EU101" s="79"/>
      <c r="EV101" s="79"/>
      <c r="EW101" s="79"/>
      <c r="EX101" s="79"/>
      <c r="EY101" s="79"/>
      <c r="EZ101" s="79"/>
      <c r="FA101" s="79"/>
      <c r="FB101" s="79"/>
      <c r="FC101" s="79"/>
      <c r="FD101" s="79"/>
      <c r="FE101" s="79"/>
      <c r="FF101" s="79"/>
      <c r="FG101" s="79"/>
      <c r="FH101" s="79"/>
      <c r="FI101" s="79"/>
      <c r="FJ101" s="79"/>
      <c r="FK101" s="79"/>
      <c r="FL101" s="79"/>
      <c r="FM101" s="79"/>
      <c r="FN101" s="79"/>
      <c r="FO101" s="79"/>
      <c r="FP101" s="79"/>
      <c r="FQ101" s="79"/>
      <c r="FR101" s="79"/>
      <c r="FS101" s="79"/>
      <c r="FT101" s="79"/>
      <c r="FU101" s="79"/>
      <c r="FV101" s="79"/>
      <c r="FW101" s="79"/>
      <c r="FX101" s="79"/>
      <c r="FY101" s="79"/>
      <c r="FZ101" s="79"/>
      <c r="GA101" s="79"/>
      <c r="GB101" s="79"/>
      <c r="GC101" s="79"/>
      <c r="GD101" s="79"/>
      <c r="GE101" s="79"/>
      <c r="GF101" s="79"/>
      <c r="GG101" s="79"/>
      <c r="GH101" s="79"/>
      <c r="GI101" s="79"/>
      <c r="GJ101" s="79"/>
      <c r="GK101" s="79"/>
      <c r="GL101" s="79"/>
      <c r="GM101" s="79"/>
      <c r="GN101" s="79"/>
      <c r="GO101" s="79"/>
      <c r="GP101" s="79"/>
      <c r="GQ101" s="79"/>
      <c r="GR101" s="79"/>
      <c r="GS101" s="79"/>
      <c r="GT101" s="79"/>
      <c r="GU101" s="79"/>
      <c r="GV101" s="79"/>
      <c r="GW101" s="79"/>
      <c r="GX101" s="79"/>
      <c r="GY101" s="79"/>
      <c r="GZ101" s="79"/>
      <c r="HA101" s="79"/>
      <c r="HB101" s="79"/>
      <c r="HC101" s="79"/>
      <c r="HD101" s="79"/>
      <c r="HE101" s="79"/>
      <c r="HF101" s="79"/>
      <c r="HG101" s="79"/>
      <c r="HH101" s="79"/>
      <c r="HI101" s="79"/>
      <c r="HJ101" s="79"/>
      <c r="HK101" s="79"/>
      <c r="HL101" s="79"/>
      <c r="HM101" s="79"/>
      <c r="HN101" s="79"/>
      <c r="HO101" s="79"/>
      <c r="HP101" s="79"/>
      <c r="HQ101" s="79"/>
      <c r="HR101" s="79"/>
      <c r="HS101" s="79"/>
      <c r="HT101" s="79"/>
      <c r="HU101" s="79"/>
      <c r="HV101" s="79"/>
      <c r="HW101" s="79"/>
      <c r="HX101" s="79"/>
      <c r="HY101" s="79"/>
      <c r="HZ101" s="79"/>
      <c r="IA101" s="79"/>
      <c r="IB101" s="79"/>
      <c r="IC101" s="79"/>
      <c r="ID101" s="79"/>
      <c r="IE101" s="79"/>
      <c r="IF101" s="79"/>
      <c r="IG101" s="79"/>
      <c r="IH101" s="79"/>
      <c r="II101" s="79"/>
      <c r="IJ101" s="79"/>
      <c r="IK101" s="79"/>
      <c r="IL101" s="79"/>
      <c r="IM101" s="79"/>
      <c r="IN101" s="79"/>
      <c r="IO101" s="79"/>
      <c r="IP101" s="79"/>
      <c r="IQ101" s="79"/>
      <c r="IR101" s="79"/>
      <c r="IS101" s="79"/>
      <c r="IT101" s="79"/>
      <c r="IU101" s="79"/>
      <c r="IV101" s="79"/>
      <c r="IW101" s="79"/>
      <c r="IX101" s="79"/>
      <c r="IY101" s="79"/>
      <c r="IZ101" s="79"/>
      <c r="JA101" s="79"/>
      <c r="JB101" s="79"/>
      <c r="JC101" s="79"/>
      <c r="JD101" s="79"/>
      <c r="JE101" s="79"/>
      <c r="JF101" s="79"/>
      <c r="JG101" s="79"/>
      <c r="JH101" s="79"/>
      <c r="JI101" s="79"/>
      <c r="JJ101" s="79"/>
      <c r="JK101" s="79"/>
      <c r="JL101" s="79"/>
      <c r="JM101" s="79"/>
      <c r="JN101" s="79"/>
      <c r="JO101" s="79"/>
      <c r="JP101" s="79"/>
      <c r="JQ101" s="79"/>
      <c r="JR101" s="79"/>
      <c r="JS101" s="79"/>
      <c r="JT101" s="79"/>
      <c r="JU101" s="79"/>
      <c r="JV101" s="79"/>
      <c r="JW101" s="79"/>
    </row>
    <row r="102" spans="2:283" ht="30" thickBot="1">
      <c r="B102" s="62" t="s">
        <v>84</v>
      </c>
      <c r="C102" s="6">
        <f>C104+C130+C138+C142+C147</f>
        <v>33</v>
      </c>
      <c r="D102" s="152"/>
      <c r="E102" s="218"/>
      <c r="F102" s="7"/>
      <c r="G102" s="10">
        <f t="shared" ref="G102:S102" si="56">+G148+G131+G105+G139+G143</f>
        <v>634064.5</v>
      </c>
      <c r="H102" s="10">
        <f t="shared" si="56"/>
        <v>202064.5</v>
      </c>
      <c r="I102" s="10">
        <f t="shared" si="56"/>
        <v>216000</v>
      </c>
      <c r="J102" s="10">
        <f t="shared" si="56"/>
        <v>216000</v>
      </c>
      <c r="K102" s="10">
        <f t="shared" si="56"/>
        <v>0</v>
      </c>
      <c r="L102" s="10">
        <f t="shared" si="56"/>
        <v>0</v>
      </c>
      <c r="M102" s="10">
        <f t="shared" si="56"/>
        <v>0</v>
      </c>
      <c r="N102" s="10">
        <f t="shared" si="56"/>
        <v>0</v>
      </c>
      <c r="O102" s="10">
        <f t="shared" si="56"/>
        <v>0</v>
      </c>
      <c r="P102" s="10">
        <f t="shared" si="56"/>
        <v>0</v>
      </c>
      <c r="Q102" s="10">
        <f t="shared" si="56"/>
        <v>0</v>
      </c>
      <c r="R102" s="10">
        <f t="shared" si="56"/>
        <v>0</v>
      </c>
      <c r="S102" s="10">
        <f t="shared" si="56"/>
        <v>0</v>
      </c>
      <c r="T102" s="61"/>
      <c r="U102" s="61"/>
      <c r="V102" s="61"/>
      <c r="BV102" s="79"/>
      <c r="BW102" s="79"/>
      <c r="BX102" s="79"/>
      <c r="BY102" s="79"/>
      <c r="BZ102" s="79"/>
      <c r="CA102" s="79"/>
      <c r="CB102" s="79"/>
      <c r="CC102" s="79"/>
      <c r="CD102" s="79"/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79"/>
      <c r="CP102" s="79"/>
      <c r="CQ102" s="79"/>
      <c r="CR102" s="79"/>
      <c r="CS102" s="79"/>
      <c r="CT102" s="79"/>
      <c r="CU102" s="79"/>
      <c r="CV102" s="79"/>
      <c r="CW102" s="79"/>
      <c r="CX102" s="79"/>
      <c r="CY102" s="79"/>
      <c r="CZ102" s="79"/>
      <c r="DA102" s="79"/>
      <c r="DB102" s="79"/>
      <c r="DC102" s="79"/>
      <c r="DD102" s="79"/>
      <c r="DE102" s="79"/>
      <c r="DF102" s="79"/>
      <c r="DG102" s="79"/>
      <c r="DH102" s="79"/>
      <c r="DI102" s="79"/>
      <c r="DJ102" s="79"/>
      <c r="DK102" s="79"/>
      <c r="DL102" s="79"/>
      <c r="DM102" s="79"/>
      <c r="DN102" s="79"/>
      <c r="DO102" s="79"/>
      <c r="DP102" s="79"/>
      <c r="DQ102" s="79"/>
      <c r="DR102" s="79"/>
      <c r="DS102" s="79"/>
      <c r="DT102" s="79"/>
      <c r="DU102" s="79"/>
      <c r="DV102" s="79"/>
      <c r="DW102" s="79"/>
      <c r="DX102" s="79"/>
      <c r="DY102" s="79"/>
      <c r="DZ102" s="79"/>
      <c r="EA102" s="79"/>
      <c r="EB102" s="79"/>
      <c r="EC102" s="79"/>
      <c r="ED102" s="79"/>
      <c r="EE102" s="79"/>
      <c r="EF102" s="79"/>
      <c r="EG102" s="79"/>
      <c r="EH102" s="79"/>
      <c r="EI102" s="79"/>
      <c r="EJ102" s="79"/>
      <c r="EK102" s="79"/>
      <c r="EL102" s="79"/>
      <c r="EM102" s="79"/>
      <c r="EN102" s="79"/>
      <c r="EO102" s="79"/>
      <c r="EP102" s="79"/>
      <c r="EQ102" s="79"/>
      <c r="ER102" s="79"/>
      <c r="ES102" s="79"/>
      <c r="ET102" s="79"/>
      <c r="EU102" s="79"/>
      <c r="EV102" s="79"/>
      <c r="EW102" s="79"/>
      <c r="EX102" s="79"/>
      <c r="EY102" s="79"/>
      <c r="EZ102" s="79"/>
      <c r="FA102" s="79"/>
      <c r="FB102" s="79"/>
      <c r="FC102" s="79"/>
      <c r="FD102" s="79"/>
      <c r="FE102" s="79"/>
      <c r="FF102" s="79"/>
      <c r="FG102" s="79"/>
      <c r="FH102" s="79"/>
      <c r="FI102" s="79"/>
      <c r="FJ102" s="79"/>
      <c r="FK102" s="79"/>
      <c r="FL102" s="79"/>
      <c r="FM102" s="79"/>
      <c r="FN102" s="79"/>
      <c r="FO102" s="79"/>
      <c r="FP102" s="79"/>
      <c r="FQ102" s="79"/>
      <c r="FR102" s="79"/>
      <c r="FS102" s="79"/>
      <c r="FT102" s="79"/>
      <c r="FU102" s="79"/>
      <c r="FV102" s="79"/>
      <c r="FW102" s="79"/>
      <c r="FX102" s="79"/>
      <c r="FY102" s="79"/>
      <c r="FZ102" s="79"/>
      <c r="GA102" s="79"/>
      <c r="GB102" s="79"/>
      <c r="GC102" s="79"/>
      <c r="GD102" s="79"/>
      <c r="GE102" s="79"/>
      <c r="GF102" s="79"/>
      <c r="GG102" s="79"/>
      <c r="GH102" s="79"/>
      <c r="GI102" s="79"/>
      <c r="GJ102" s="79"/>
      <c r="GK102" s="79"/>
      <c r="GL102" s="79"/>
      <c r="GM102" s="79"/>
      <c r="GN102" s="79"/>
      <c r="GO102" s="79"/>
      <c r="GP102" s="79"/>
      <c r="GQ102" s="79"/>
      <c r="GR102" s="79"/>
      <c r="GS102" s="79"/>
      <c r="GT102" s="79"/>
      <c r="GU102" s="79"/>
      <c r="GV102" s="79"/>
      <c r="GW102" s="79"/>
      <c r="GX102" s="79"/>
      <c r="GY102" s="79"/>
      <c r="GZ102" s="79"/>
      <c r="HA102" s="79"/>
      <c r="HB102" s="79"/>
      <c r="HC102" s="79"/>
      <c r="HD102" s="79"/>
      <c r="HE102" s="79"/>
      <c r="HF102" s="79"/>
      <c r="HG102" s="79"/>
      <c r="HH102" s="79"/>
      <c r="HI102" s="79"/>
      <c r="HJ102" s="79"/>
      <c r="HK102" s="79"/>
      <c r="HL102" s="79"/>
      <c r="HM102" s="79"/>
      <c r="HN102" s="79"/>
      <c r="HO102" s="79"/>
      <c r="HP102" s="79"/>
      <c r="HQ102" s="79"/>
      <c r="HR102" s="79"/>
      <c r="HS102" s="79"/>
      <c r="HT102" s="79"/>
      <c r="HU102" s="79"/>
      <c r="HV102" s="79"/>
      <c r="HW102" s="79"/>
      <c r="HX102" s="79"/>
      <c r="HY102" s="79"/>
      <c r="HZ102" s="79"/>
      <c r="IA102" s="79"/>
      <c r="IB102" s="79"/>
      <c r="IC102" s="79"/>
      <c r="ID102" s="79"/>
      <c r="IE102" s="79"/>
      <c r="IF102" s="79"/>
      <c r="IG102" s="79"/>
      <c r="IH102" s="79"/>
      <c r="II102" s="79"/>
      <c r="IJ102" s="79"/>
      <c r="IK102" s="79"/>
      <c r="IL102" s="79"/>
      <c r="IM102" s="79"/>
      <c r="IN102" s="79"/>
      <c r="IO102" s="79"/>
      <c r="IP102" s="79"/>
      <c r="IQ102" s="79"/>
      <c r="IR102" s="79"/>
      <c r="IS102" s="79"/>
      <c r="IT102" s="79"/>
      <c r="IU102" s="79"/>
      <c r="IV102" s="79"/>
      <c r="IW102" s="79"/>
      <c r="IX102" s="79"/>
      <c r="IY102" s="79"/>
      <c r="IZ102" s="79"/>
      <c r="JA102" s="79"/>
      <c r="JB102" s="79"/>
      <c r="JC102" s="79"/>
      <c r="JD102" s="79"/>
      <c r="JE102" s="79"/>
      <c r="JF102" s="79"/>
      <c r="JG102" s="79"/>
      <c r="JH102" s="79"/>
      <c r="JI102" s="79"/>
      <c r="JJ102" s="79"/>
      <c r="JK102" s="79"/>
      <c r="JL102" s="79"/>
      <c r="JM102" s="79"/>
      <c r="JN102" s="79"/>
      <c r="JO102" s="79"/>
      <c r="JP102" s="79"/>
      <c r="JQ102" s="79"/>
      <c r="JR102" s="79"/>
      <c r="JS102" s="79"/>
      <c r="JT102" s="79"/>
      <c r="JU102" s="79"/>
      <c r="JV102" s="79"/>
      <c r="JW102" s="79"/>
    </row>
    <row r="103" spans="2:283" ht="15.75" thickTop="1">
      <c r="B103" s="34"/>
      <c r="C103" s="35"/>
      <c r="D103" s="160"/>
      <c r="E103" s="23"/>
      <c r="F103" s="43"/>
      <c r="G103" s="24"/>
      <c r="H103" s="24"/>
      <c r="I103" s="24"/>
      <c r="J103" s="24"/>
      <c r="K103" s="24"/>
      <c r="L103" s="24"/>
      <c r="M103" s="27"/>
      <c r="N103" s="61"/>
      <c r="O103" s="24"/>
      <c r="P103" s="24"/>
      <c r="Q103" s="24"/>
      <c r="R103" s="24"/>
      <c r="S103" s="24"/>
      <c r="BV103" s="79"/>
      <c r="BW103" s="79"/>
      <c r="BX103" s="79"/>
      <c r="BY103" s="79"/>
      <c r="BZ103" s="79"/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79"/>
      <c r="CQ103" s="79"/>
      <c r="CR103" s="79"/>
      <c r="CS103" s="79"/>
      <c r="CT103" s="79"/>
      <c r="CU103" s="79"/>
      <c r="CV103" s="79"/>
      <c r="CW103" s="79"/>
      <c r="CX103" s="79"/>
      <c r="CY103" s="79"/>
      <c r="CZ103" s="79"/>
      <c r="DA103" s="79"/>
      <c r="DB103" s="79"/>
      <c r="DC103" s="79"/>
      <c r="DD103" s="79"/>
      <c r="DE103" s="79"/>
      <c r="DF103" s="79"/>
      <c r="DG103" s="79"/>
      <c r="DH103" s="79"/>
      <c r="DI103" s="79"/>
      <c r="DJ103" s="79"/>
      <c r="DK103" s="79"/>
      <c r="DL103" s="79"/>
      <c r="DM103" s="79"/>
      <c r="DN103" s="79"/>
      <c r="DO103" s="79"/>
      <c r="DP103" s="79"/>
      <c r="DQ103" s="79"/>
      <c r="DR103" s="79"/>
      <c r="DS103" s="79"/>
      <c r="DT103" s="79"/>
      <c r="DU103" s="79"/>
      <c r="DV103" s="79"/>
      <c r="DW103" s="79"/>
      <c r="DX103" s="79"/>
      <c r="DY103" s="79"/>
      <c r="DZ103" s="79"/>
      <c r="EA103" s="79"/>
      <c r="EB103" s="79"/>
      <c r="EC103" s="79"/>
      <c r="ED103" s="79"/>
      <c r="EE103" s="79"/>
      <c r="EF103" s="79"/>
      <c r="EG103" s="79"/>
      <c r="EH103" s="79"/>
      <c r="EI103" s="79"/>
      <c r="EJ103" s="79"/>
      <c r="EK103" s="79"/>
      <c r="EL103" s="79"/>
      <c r="EM103" s="79"/>
      <c r="EN103" s="79"/>
      <c r="EO103" s="79"/>
      <c r="EP103" s="79"/>
      <c r="EQ103" s="79"/>
      <c r="ER103" s="79"/>
      <c r="ES103" s="79"/>
      <c r="ET103" s="79"/>
      <c r="EU103" s="79"/>
      <c r="EV103" s="79"/>
      <c r="EW103" s="79"/>
      <c r="EX103" s="79"/>
      <c r="EY103" s="79"/>
      <c r="EZ103" s="79"/>
      <c r="FA103" s="79"/>
      <c r="FB103" s="79"/>
      <c r="FC103" s="79"/>
      <c r="FD103" s="79"/>
      <c r="FE103" s="79"/>
      <c r="FF103" s="79"/>
      <c r="FG103" s="79"/>
      <c r="FH103" s="79"/>
      <c r="FI103" s="79"/>
      <c r="FJ103" s="79"/>
      <c r="FK103" s="79"/>
      <c r="FL103" s="79"/>
      <c r="FM103" s="79"/>
      <c r="FN103" s="79"/>
      <c r="FO103" s="79"/>
      <c r="FP103" s="79"/>
      <c r="FQ103" s="79"/>
      <c r="FR103" s="79"/>
      <c r="FS103" s="79"/>
      <c r="FT103" s="79"/>
      <c r="FU103" s="79"/>
      <c r="FV103" s="79"/>
      <c r="FW103" s="79"/>
      <c r="FX103" s="79"/>
      <c r="FY103" s="79"/>
      <c r="FZ103" s="79"/>
      <c r="GA103" s="79"/>
      <c r="GB103" s="79"/>
      <c r="GC103" s="79"/>
      <c r="GD103" s="79"/>
      <c r="GE103" s="79"/>
      <c r="GF103" s="79"/>
      <c r="GG103" s="79"/>
      <c r="GH103" s="79"/>
      <c r="GI103" s="79"/>
      <c r="GJ103" s="79"/>
      <c r="GK103" s="79"/>
      <c r="GL103" s="79"/>
      <c r="GM103" s="79"/>
      <c r="GN103" s="79"/>
      <c r="GO103" s="79"/>
      <c r="GP103" s="79"/>
      <c r="GQ103" s="79"/>
      <c r="GR103" s="79"/>
      <c r="GS103" s="79"/>
      <c r="GT103" s="79"/>
      <c r="GU103" s="79"/>
      <c r="GV103" s="79"/>
      <c r="GW103" s="79"/>
      <c r="GX103" s="79"/>
      <c r="GY103" s="79"/>
      <c r="GZ103" s="79"/>
      <c r="HA103" s="79"/>
      <c r="HB103" s="79"/>
      <c r="HC103" s="79"/>
      <c r="HD103" s="79"/>
      <c r="HE103" s="79"/>
      <c r="HF103" s="79"/>
      <c r="HG103" s="79"/>
      <c r="HH103" s="79"/>
      <c r="HI103" s="79"/>
      <c r="HJ103" s="79"/>
      <c r="HK103" s="79"/>
      <c r="HL103" s="79"/>
      <c r="HM103" s="79"/>
      <c r="HN103" s="79"/>
      <c r="HO103" s="79"/>
      <c r="HP103" s="79"/>
      <c r="HQ103" s="79"/>
      <c r="HR103" s="79"/>
      <c r="HS103" s="79"/>
      <c r="HT103" s="79"/>
      <c r="HU103" s="79"/>
      <c r="HV103" s="79"/>
      <c r="HW103" s="79"/>
      <c r="HX103" s="79"/>
      <c r="HY103" s="79"/>
      <c r="HZ103" s="79"/>
      <c r="IA103" s="79"/>
      <c r="IB103" s="79"/>
      <c r="IC103" s="79"/>
      <c r="ID103" s="79"/>
      <c r="IE103" s="79"/>
      <c r="IF103" s="79"/>
      <c r="IG103" s="79"/>
      <c r="IH103" s="79"/>
      <c r="II103" s="79"/>
      <c r="IJ103" s="79"/>
      <c r="IK103" s="79"/>
      <c r="IL103" s="79"/>
      <c r="IM103" s="79"/>
      <c r="IN103" s="79"/>
      <c r="IO103" s="79"/>
      <c r="IP103" s="79"/>
      <c r="IQ103" s="79"/>
      <c r="IR103" s="79"/>
      <c r="IS103" s="79"/>
      <c r="IT103" s="79"/>
      <c r="IU103" s="79"/>
      <c r="IV103" s="79"/>
      <c r="IW103" s="79"/>
      <c r="IX103" s="79"/>
      <c r="IY103" s="79"/>
      <c r="IZ103" s="79"/>
      <c r="JA103" s="79"/>
      <c r="JB103" s="79"/>
      <c r="JC103" s="79"/>
      <c r="JD103" s="79"/>
      <c r="JE103" s="79"/>
      <c r="JF103" s="79"/>
      <c r="JG103" s="79"/>
      <c r="JH103" s="79"/>
      <c r="JI103" s="79"/>
      <c r="JJ103" s="79"/>
      <c r="JK103" s="79"/>
      <c r="JL103" s="79"/>
      <c r="JM103" s="79"/>
      <c r="JN103" s="79"/>
      <c r="JO103" s="79"/>
      <c r="JP103" s="79"/>
      <c r="JQ103" s="79"/>
      <c r="JR103" s="79"/>
      <c r="JS103" s="79"/>
      <c r="JT103" s="79"/>
      <c r="JU103" s="79"/>
      <c r="JV103" s="79"/>
      <c r="JW103" s="79"/>
    </row>
    <row r="104" spans="2:283" s="64" customFormat="1" ht="29.25" customHeight="1">
      <c r="B104" s="277" t="s">
        <v>85</v>
      </c>
      <c r="C104" s="279">
        <f>SUM(C106:C128)</f>
        <v>23</v>
      </c>
      <c r="D104" s="161"/>
      <c r="E104" s="225"/>
      <c r="F104" s="49"/>
      <c r="G104" s="49"/>
      <c r="H104" s="49"/>
      <c r="I104" s="49"/>
      <c r="J104" s="49"/>
      <c r="K104" s="49"/>
      <c r="L104" s="49"/>
      <c r="M104" s="71"/>
      <c r="N104" s="49"/>
      <c r="O104" s="49"/>
      <c r="P104" s="49"/>
      <c r="Q104" s="49"/>
      <c r="R104" s="49"/>
      <c r="S104" s="49"/>
      <c r="BV104" s="79"/>
      <c r="BW104" s="79"/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79"/>
      <c r="CQ104" s="79"/>
      <c r="CR104" s="79"/>
      <c r="CS104" s="79"/>
      <c r="CT104" s="79"/>
      <c r="CU104" s="79"/>
      <c r="CV104" s="79"/>
      <c r="CW104" s="79"/>
      <c r="CX104" s="79"/>
      <c r="CY104" s="79"/>
      <c r="CZ104" s="79"/>
      <c r="DA104" s="79"/>
      <c r="DB104" s="79"/>
      <c r="DC104" s="79"/>
      <c r="DD104" s="79"/>
      <c r="DE104" s="79"/>
      <c r="DF104" s="79"/>
      <c r="DG104" s="79"/>
      <c r="DH104" s="79"/>
      <c r="DI104" s="79"/>
      <c r="DJ104" s="79"/>
      <c r="DK104" s="79"/>
      <c r="DL104" s="79"/>
      <c r="DM104" s="79"/>
      <c r="DN104" s="79"/>
      <c r="DO104" s="79"/>
      <c r="DP104" s="79"/>
      <c r="DQ104" s="79"/>
      <c r="DR104" s="79"/>
      <c r="DS104" s="79"/>
      <c r="DT104" s="79"/>
      <c r="DU104" s="79"/>
      <c r="DV104" s="79"/>
      <c r="DW104" s="79"/>
      <c r="DX104" s="79"/>
      <c r="DY104" s="79"/>
      <c r="DZ104" s="79"/>
      <c r="EA104" s="79"/>
      <c r="EB104" s="79"/>
      <c r="EC104" s="79"/>
      <c r="ED104" s="79"/>
      <c r="EE104" s="79"/>
      <c r="EF104" s="79"/>
      <c r="EG104" s="79"/>
      <c r="EH104" s="79"/>
      <c r="EI104" s="79"/>
      <c r="EJ104" s="79"/>
      <c r="EK104" s="79"/>
      <c r="EL104" s="79"/>
      <c r="EM104" s="79"/>
      <c r="EN104" s="79"/>
      <c r="EO104" s="79"/>
      <c r="EP104" s="79"/>
      <c r="EQ104" s="79"/>
      <c r="ER104" s="79"/>
      <c r="ES104" s="79"/>
      <c r="ET104" s="79"/>
      <c r="EU104" s="79"/>
      <c r="EV104" s="79"/>
      <c r="EW104" s="79"/>
      <c r="EX104" s="79"/>
      <c r="EY104" s="79"/>
      <c r="EZ104" s="79"/>
      <c r="FA104" s="79"/>
      <c r="FB104" s="79"/>
      <c r="FC104" s="79"/>
      <c r="FD104" s="79"/>
      <c r="FE104" s="79"/>
      <c r="FF104" s="79"/>
      <c r="FG104" s="79"/>
      <c r="FH104" s="79"/>
      <c r="FI104" s="79"/>
      <c r="FJ104" s="79"/>
      <c r="FK104" s="79"/>
      <c r="FL104" s="79"/>
      <c r="FM104" s="79"/>
      <c r="FN104" s="79"/>
      <c r="FO104" s="79"/>
      <c r="FP104" s="79"/>
      <c r="FQ104" s="79"/>
      <c r="FR104" s="79"/>
      <c r="FS104" s="79"/>
      <c r="FT104" s="79"/>
      <c r="FU104" s="79"/>
      <c r="FV104" s="79"/>
      <c r="FW104" s="79"/>
      <c r="FX104" s="79"/>
      <c r="FY104" s="79"/>
      <c r="FZ104" s="79"/>
      <c r="GA104" s="79"/>
      <c r="GB104" s="79"/>
      <c r="GC104" s="79"/>
      <c r="GD104" s="79"/>
      <c r="GE104" s="79"/>
      <c r="GF104" s="79"/>
      <c r="GG104" s="79"/>
      <c r="GH104" s="79"/>
      <c r="GI104" s="79"/>
      <c r="GJ104" s="79"/>
      <c r="GK104" s="79"/>
      <c r="GL104" s="79"/>
      <c r="GM104" s="79"/>
      <c r="GN104" s="79"/>
      <c r="GO104" s="79"/>
      <c r="GP104" s="79"/>
      <c r="GQ104" s="79"/>
      <c r="GR104" s="79"/>
      <c r="GS104" s="79"/>
      <c r="GT104" s="79"/>
      <c r="GU104" s="79"/>
      <c r="GV104" s="79"/>
      <c r="GW104" s="79"/>
      <c r="GX104" s="79"/>
      <c r="GY104" s="79"/>
      <c r="GZ104" s="79"/>
      <c r="HA104" s="79"/>
      <c r="HB104" s="79"/>
      <c r="HC104" s="79"/>
      <c r="HD104" s="79"/>
      <c r="HE104" s="79"/>
      <c r="HF104" s="79"/>
      <c r="HG104" s="79"/>
      <c r="HH104" s="79"/>
      <c r="HI104" s="79"/>
      <c r="HJ104" s="79"/>
      <c r="HK104" s="79"/>
      <c r="HL104" s="79"/>
      <c r="HM104" s="79"/>
      <c r="HN104" s="79"/>
      <c r="HO104" s="79"/>
      <c r="HP104" s="79"/>
      <c r="HQ104" s="79"/>
      <c r="HR104" s="79"/>
      <c r="HS104" s="79"/>
      <c r="HT104" s="79"/>
      <c r="HU104" s="79"/>
      <c r="HV104" s="79"/>
      <c r="HW104" s="79"/>
      <c r="HX104" s="79"/>
      <c r="HY104" s="79"/>
      <c r="HZ104" s="79"/>
      <c r="IA104" s="79"/>
      <c r="IB104" s="79"/>
      <c r="IC104" s="79"/>
      <c r="ID104" s="79"/>
      <c r="IE104" s="79"/>
      <c r="IF104" s="79"/>
      <c r="IG104" s="79"/>
      <c r="IH104" s="79"/>
      <c r="II104" s="79"/>
      <c r="IJ104" s="79"/>
      <c r="IK104" s="79"/>
      <c r="IL104" s="79"/>
      <c r="IM104" s="79"/>
      <c r="IN104" s="79"/>
      <c r="IO104" s="79"/>
      <c r="IP104" s="79"/>
      <c r="IQ104" s="79"/>
      <c r="IR104" s="79"/>
      <c r="IS104" s="79"/>
      <c r="IT104" s="79"/>
      <c r="IU104" s="79"/>
      <c r="IV104" s="79"/>
      <c r="IW104" s="79"/>
      <c r="IX104" s="79"/>
      <c r="IY104" s="79"/>
      <c r="IZ104" s="79"/>
      <c r="JA104" s="79"/>
      <c r="JB104" s="79"/>
      <c r="JC104" s="79"/>
      <c r="JD104" s="79"/>
      <c r="JE104" s="79"/>
      <c r="JF104" s="79"/>
      <c r="JG104" s="79"/>
      <c r="JH104" s="79"/>
      <c r="JI104" s="79"/>
      <c r="JJ104" s="79"/>
      <c r="JK104" s="79"/>
      <c r="JL104" s="79"/>
      <c r="JM104" s="79"/>
      <c r="JN104" s="79"/>
      <c r="JO104" s="79"/>
      <c r="JP104" s="79"/>
      <c r="JQ104" s="79"/>
      <c r="JR104" s="79"/>
      <c r="JS104" s="79"/>
      <c r="JT104" s="79"/>
      <c r="JU104" s="79"/>
      <c r="JV104" s="79"/>
      <c r="JW104" s="79"/>
    </row>
    <row r="105" spans="2:283">
      <c r="B105" s="278"/>
      <c r="C105" s="280"/>
      <c r="D105" s="158"/>
      <c r="E105" s="224"/>
      <c r="F105" s="60"/>
      <c r="G105" s="11">
        <f t="shared" ref="G105:R105" si="57">SUM(G106:G128)</f>
        <v>455000</v>
      </c>
      <c r="H105" s="36">
        <f t="shared" si="57"/>
        <v>145000</v>
      </c>
      <c r="I105" s="36">
        <f t="shared" si="57"/>
        <v>155000</v>
      </c>
      <c r="J105" s="36">
        <f t="shared" si="57"/>
        <v>155000</v>
      </c>
      <c r="K105" s="11">
        <f t="shared" si="57"/>
        <v>0</v>
      </c>
      <c r="L105" s="36">
        <f t="shared" si="57"/>
        <v>0</v>
      </c>
      <c r="M105" s="36">
        <f t="shared" si="57"/>
        <v>0</v>
      </c>
      <c r="N105" s="36">
        <f t="shared" si="57"/>
        <v>0</v>
      </c>
      <c r="O105" s="36">
        <f t="shared" si="57"/>
        <v>0</v>
      </c>
      <c r="P105" s="36">
        <f t="shared" si="57"/>
        <v>0</v>
      </c>
      <c r="Q105" s="36">
        <f t="shared" si="57"/>
        <v>0</v>
      </c>
      <c r="R105" s="36">
        <f t="shared" si="57"/>
        <v>0</v>
      </c>
      <c r="S105" s="36">
        <f>SUM(S106:S129)</f>
        <v>0</v>
      </c>
      <c r="T105" s="61"/>
      <c r="BV105" s="79"/>
      <c r="BW105" s="79"/>
      <c r="BX105" s="79"/>
      <c r="BY105" s="79"/>
      <c r="BZ105" s="79"/>
      <c r="CA105" s="79"/>
      <c r="CB105" s="79"/>
      <c r="CC105" s="79"/>
      <c r="CD105" s="79"/>
      <c r="CE105" s="79"/>
      <c r="CF105" s="79"/>
      <c r="CG105" s="79"/>
      <c r="CH105" s="79"/>
      <c r="CI105" s="79"/>
      <c r="CJ105" s="79"/>
      <c r="CK105" s="79"/>
      <c r="CL105" s="79"/>
      <c r="CM105" s="79"/>
      <c r="CN105" s="79"/>
      <c r="CO105" s="79"/>
      <c r="CP105" s="79"/>
      <c r="CQ105" s="79"/>
      <c r="CR105" s="79"/>
      <c r="CS105" s="79"/>
      <c r="CT105" s="79"/>
      <c r="CU105" s="79"/>
      <c r="CV105" s="79"/>
      <c r="CW105" s="79"/>
      <c r="CX105" s="79"/>
      <c r="CY105" s="79"/>
      <c r="CZ105" s="79"/>
      <c r="DA105" s="79"/>
      <c r="DB105" s="79"/>
      <c r="DC105" s="79"/>
      <c r="DD105" s="79"/>
      <c r="DE105" s="79"/>
      <c r="DF105" s="79"/>
      <c r="DG105" s="79"/>
      <c r="DH105" s="79"/>
      <c r="DI105" s="79"/>
      <c r="DJ105" s="79"/>
      <c r="DK105" s="79"/>
      <c r="DL105" s="79"/>
      <c r="DM105" s="79"/>
      <c r="DN105" s="79"/>
      <c r="DO105" s="79"/>
      <c r="DP105" s="79"/>
      <c r="DQ105" s="79"/>
      <c r="DR105" s="79"/>
      <c r="DS105" s="79"/>
      <c r="DT105" s="79"/>
      <c r="DU105" s="79"/>
      <c r="DV105" s="79"/>
      <c r="DW105" s="79"/>
      <c r="DX105" s="79"/>
      <c r="DY105" s="79"/>
      <c r="DZ105" s="79"/>
      <c r="EA105" s="79"/>
      <c r="EB105" s="79"/>
      <c r="EC105" s="79"/>
      <c r="ED105" s="79"/>
      <c r="EE105" s="79"/>
      <c r="EF105" s="79"/>
      <c r="EG105" s="79"/>
      <c r="EH105" s="79"/>
      <c r="EI105" s="79"/>
      <c r="EJ105" s="79"/>
      <c r="EK105" s="79"/>
      <c r="EL105" s="79"/>
      <c r="EM105" s="79"/>
      <c r="EN105" s="79"/>
      <c r="EO105" s="79"/>
      <c r="EP105" s="79"/>
      <c r="EQ105" s="79"/>
      <c r="ER105" s="79"/>
      <c r="ES105" s="79"/>
      <c r="ET105" s="79"/>
      <c r="EU105" s="79"/>
      <c r="EV105" s="79"/>
      <c r="EW105" s="79"/>
      <c r="EX105" s="79"/>
      <c r="EY105" s="79"/>
      <c r="EZ105" s="79"/>
      <c r="FA105" s="79"/>
      <c r="FB105" s="79"/>
      <c r="FC105" s="79"/>
      <c r="FD105" s="79"/>
      <c r="FE105" s="79"/>
      <c r="FF105" s="79"/>
      <c r="FG105" s="79"/>
      <c r="FH105" s="79"/>
      <c r="FI105" s="79"/>
      <c r="FJ105" s="79"/>
      <c r="FK105" s="79"/>
      <c r="FL105" s="79"/>
      <c r="FM105" s="79"/>
      <c r="FN105" s="79"/>
      <c r="FO105" s="79"/>
      <c r="FP105" s="79"/>
      <c r="FQ105" s="79"/>
      <c r="FR105" s="79"/>
      <c r="FS105" s="79"/>
      <c r="FT105" s="79"/>
      <c r="FU105" s="79"/>
      <c r="FV105" s="79"/>
      <c r="FW105" s="79"/>
      <c r="FX105" s="79"/>
      <c r="FY105" s="79"/>
      <c r="FZ105" s="79"/>
      <c r="GA105" s="79"/>
      <c r="GB105" s="79"/>
      <c r="GC105" s="79"/>
      <c r="GD105" s="79"/>
      <c r="GE105" s="79"/>
      <c r="GF105" s="79"/>
      <c r="GG105" s="79"/>
      <c r="GH105" s="79"/>
      <c r="GI105" s="79"/>
      <c r="GJ105" s="79"/>
      <c r="GK105" s="79"/>
      <c r="GL105" s="79"/>
      <c r="GM105" s="79"/>
      <c r="GN105" s="79"/>
      <c r="GO105" s="79"/>
      <c r="GP105" s="79"/>
      <c r="GQ105" s="79"/>
      <c r="GR105" s="79"/>
      <c r="GS105" s="79"/>
      <c r="GT105" s="79"/>
      <c r="GU105" s="79"/>
      <c r="GV105" s="79"/>
      <c r="GW105" s="79"/>
      <c r="GX105" s="79"/>
      <c r="GY105" s="79"/>
      <c r="GZ105" s="79"/>
      <c r="HA105" s="79"/>
      <c r="HB105" s="79"/>
      <c r="HC105" s="79"/>
      <c r="HD105" s="79"/>
      <c r="HE105" s="79"/>
      <c r="HF105" s="79"/>
      <c r="HG105" s="79"/>
      <c r="HH105" s="79"/>
      <c r="HI105" s="79"/>
      <c r="HJ105" s="79"/>
      <c r="HK105" s="79"/>
      <c r="HL105" s="79"/>
      <c r="HM105" s="79"/>
      <c r="HN105" s="79"/>
      <c r="HO105" s="79"/>
      <c r="HP105" s="79"/>
      <c r="HQ105" s="79"/>
      <c r="HR105" s="79"/>
      <c r="HS105" s="79"/>
      <c r="HT105" s="79"/>
      <c r="HU105" s="79"/>
      <c r="HV105" s="79"/>
      <c r="HW105" s="79"/>
      <c r="HX105" s="79"/>
      <c r="HY105" s="79"/>
      <c r="HZ105" s="79"/>
      <c r="IA105" s="79"/>
      <c r="IB105" s="79"/>
      <c r="IC105" s="79"/>
      <c r="ID105" s="79"/>
      <c r="IE105" s="79"/>
      <c r="IF105" s="79"/>
      <c r="IG105" s="79"/>
      <c r="IH105" s="79"/>
      <c r="II105" s="79"/>
      <c r="IJ105" s="79"/>
      <c r="IK105" s="79"/>
      <c r="IL105" s="79"/>
      <c r="IM105" s="79"/>
      <c r="IN105" s="79"/>
      <c r="IO105" s="79"/>
      <c r="IP105" s="79"/>
      <c r="IQ105" s="79"/>
      <c r="IR105" s="79"/>
      <c r="IS105" s="79"/>
      <c r="IT105" s="79"/>
      <c r="IU105" s="79"/>
      <c r="IV105" s="79"/>
      <c r="IW105" s="79"/>
      <c r="IX105" s="79"/>
      <c r="IY105" s="79"/>
      <c r="IZ105" s="79"/>
      <c r="JA105" s="79"/>
      <c r="JB105" s="79"/>
      <c r="JC105" s="79"/>
      <c r="JD105" s="79"/>
      <c r="JE105" s="79"/>
      <c r="JF105" s="79"/>
      <c r="JG105" s="79"/>
      <c r="JH105" s="79"/>
      <c r="JI105" s="79"/>
      <c r="JJ105" s="79"/>
      <c r="JK105" s="79"/>
      <c r="JL105" s="79"/>
      <c r="JM105" s="79"/>
      <c r="JN105" s="79"/>
      <c r="JO105" s="79"/>
      <c r="JP105" s="79"/>
      <c r="JQ105" s="79"/>
      <c r="JR105" s="79"/>
      <c r="JS105" s="79"/>
      <c r="JT105" s="79"/>
      <c r="JU105" s="79"/>
      <c r="JV105" s="79"/>
      <c r="JW105" s="79"/>
    </row>
    <row r="106" spans="2:283" s="79" customFormat="1" ht="15" customHeight="1">
      <c r="B106" s="53"/>
      <c r="C106" s="19">
        <v>1</v>
      </c>
      <c r="D106" s="136" t="s">
        <v>59</v>
      </c>
      <c r="E106" s="222" t="s">
        <v>62</v>
      </c>
      <c r="F106" s="129">
        <v>14000</v>
      </c>
      <c r="G106" s="21">
        <f t="shared" ref="G106" si="58">SUM(H106:S106)</f>
        <v>41096.769999999997</v>
      </c>
      <c r="H106" s="21">
        <f t="shared" ref="H106:H128" si="59">+F106*C106/31*29</f>
        <v>13096.77</v>
      </c>
      <c r="I106" s="21">
        <f t="shared" ref="I106:I128" si="60">+F106*C106</f>
        <v>14000</v>
      </c>
      <c r="J106" s="37">
        <f t="shared" ref="J106:J128" si="61">+F106*C106</f>
        <v>14000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</row>
    <row r="107" spans="2:283" s="79" customFormat="1" ht="15" customHeight="1">
      <c r="B107" s="53"/>
      <c r="C107" s="19">
        <v>1</v>
      </c>
      <c r="D107" s="136" t="s">
        <v>59</v>
      </c>
      <c r="E107" s="222" t="s">
        <v>62</v>
      </c>
      <c r="F107" s="129">
        <v>10000</v>
      </c>
      <c r="G107" s="21">
        <f t="shared" ref="G107" si="62">SUM(H107:S107)</f>
        <v>29354.84</v>
      </c>
      <c r="H107" s="21">
        <f t="shared" si="59"/>
        <v>9354.84</v>
      </c>
      <c r="I107" s="21">
        <f t="shared" si="60"/>
        <v>10000</v>
      </c>
      <c r="J107" s="37">
        <f t="shared" si="61"/>
        <v>10000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</row>
    <row r="108" spans="2:283" s="79" customFormat="1" ht="15" customHeight="1">
      <c r="B108" s="53"/>
      <c r="C108" s="19">
        <v>1</v>
      </c>
      <c r="D108" s="136" t="s">
        <v>59</v>
      </c>
      <c r="E108" s="222" t="s">
        <v>62</v>
      </c>
      <c r="F108" s="129">
        <v>10000</v>
      </c>
      <c r="G108" s="21">
        <f t="shared" ref="G108:G109" si="63">SUM(H108:S108)</f>
        <v>29354.84</v>
      </c>
      <c r="H108" s="21">
        <f t="shared" ref="H108:H109" si="64">+F108*C108/31*29</f>
        <v>9354.84</v>
      </c>
      <c r="I108" s="21">
        <f t="shared" ref="I108:I109" si="65">+F108*C108</f>
        <v>10000</v>
      </c>
      <c r="J108" s="37">
        <f t="shared" ref="J108:J109" si="66">+F108*C108</f>
        <v>10000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</row>
    <row r="109" spans="2:283" s="79" customFormat="1" ht="15" customHeight="1">
      <c r="B109" s="53"/>
      <c r="C109" s="19">
        <v>1</v>
      </c>
      <c r="D109" s="136" t="s">
        <v>59</v>
      </c>
      <c r="E109" s="222" t="s">
        <v>62</v>
      </c>
      <c r="F109" s="129">
        <v>10000</v>
      </c>
      <c r="G109" s="21">
        <f t="shared" si="63"/>
        <v>29354.84</v>
      </c>
      <c r="H109" s="21">
        <f t="shared" si="64"/>
        <v>9354.84</v>
      </c>
      <c r="I109" s="21">
        <f t="shared" si="65"/>
        <v>10000</v>
      </c>
      <c r="J109" s="37">
        <f t="shared" si="66"/>
        <v>10000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</row>
    <row r="110" spans="2:283" s="79" customFormat="1" ht="15" customHeight="1">
      <c r="B110" s="53"/>
      <c r="C110" s="19">
        <v>1</v>
      </c>
      <c r="D110" s="136" t="s">
        <v>59</v>
      </c>
      <c r="E110" s="222" t="s">
        <v>62</v>
      </c>
      <c r="F110" s="129">
        <v>8000</v>
      </c>
      <c r="G110" s="21">
        <f t="shared" ref="G110:G128" si="67">SUM(H110:S110)</f>
        <v>23483.87</v>
      </c>
      <c r="H110" s="21">
        <f t="shared" si="59"/>
        <v>7483.87</v>
      </c>
      <c r="I110" s="21">
        <f t="shared" si="60"/>
        <v>8000</v>
      </c>
      <c r="J110" s="37">
        <f t="shared" si="61"/>
        <v>8000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</row>
    <row r="111" spans="2:283" s="79" customFormat="1" ht="15" customHeight="1">
      <c r="B111" s="53"/>
      <c r="C111" s="19">
        <v>1</v>
      </c>
      <c r="D111" s="136" t="s">
        <v>59</v>
      </c>
      <c r="E111" s="222" t="s">
        <v>62</v>
      </c>
      <c r="F111" s="129">
        <v>8000</v>
      </c>
      <c r="G111" s="21">
        <f t="shared" ref="G111:G112" si="68">SUM(H111:S111)</f>
        <v>23483.87</v>
      </c>
      <c r="H111" s="21">
        <f t="shared" ref="H111:H112" si="69">+F111*C111/31*29</f>
        <v>7483.87</v>
      </c>
      <c r="I111" s="21">
        <f t="shared" ref="I111:I112" si="70">+F111*C111</f>
        <v>8000</v>
      </c>
      <c r="J111" s="37">
        <f t="shared" ref="J111:J112" si="71">+F111*C111</f>
        <v>8000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</row>
    <row r="112" spans="2:283" s="79" customFormat="1" ht="15" customHeight="1">
      <c r="B112" s="53"/>
      <c r="C112" s="19">
        <v>1</v>
      </c>
      <c r="D112" s="136" t="s">
        <v>59</v>
      </c>
      <c r="E112" s="222" t="s">
        <v>62</v>
      </c>
      <c r="F112" s="129">
        <v>8000</v>
      </c>
      <c r="G112" s="21">
        <f t="shared" si="68"/>
        <v>23483.87</v>
      </c>
      <c r="H112" s="21">
        <f t="shared" si="69"/>
        <v>7483.87</v>
      </c>
      <c r="I112" s="21">
        <f t="shared" si="70"/>
        <v>8000</v>
      </c>
      <c r="J112" s="37">
        <f t="shared" si="71"/>
        <v>8000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</row>
    <row r="113" spans="2:19" s="79" customFormat="1" ht="15" customHeight="1">
      <c r="B113" s="53"/>
      <c r="C113" s="19">
        <v>1</v>
      </c>
      <c r="D113" s="136" t="s">
        <v>59</v>
      </c>
      <c r="E113" s="222" t="s">
        <v>61</v>
      </c>
      <c r="F113" s="129">
        <v>7000</v>
      </c>
      <c r="G113" s="21">
        <f t="shared" si="67"/>
        <v>20548.39</v>
      </c>
      <c r="H113" s="21">
        <f t="shared" si="59"/>
        <v>6548.39</v>
      </c>
      <c r="I113" s="21">
        <f t="shared" si="60"/>
        <v>7000</v>
      </c>
      <c r="J113" s="37">
        <f t="shared" si="61"/>
        <v>7000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</row>
    <row r="114" spans="2:19" s="79" customFormat="1" ht="15" customHeight="1">
      <c r="B114" s="53"/>
      <c r="C114" s="19">
        <v>1</v>
      </c>
      <c r="D114" s="136" t="s">
        <v>59</v>
      </c>
      <c r="E114" s="222" t="s">
        <v>61</v>
      </c>
      <c r="F114" s="129">
        <v>7000</v>
      </c>
      <c r="G114" s="21">
        <f t="shared" ref="G114" si="72">SUM(H114:S114)</f>
        <v>20548.39</v>
      </c>
      <c r="H114" s="21">
        <f t="shared" ref="H114" si="73">+F114*C114/31*29</f>
        <v>6548.39</v>
      </c>
      <c r="I114" s="21">
        <f t="shared" ref="I114" si="74">+F114*C114</f>
        <v>7000</v>
      </c>
      <c r="J114" s="37">
        <f t="shared" ref="J114" si="75">+F114*C114</f>
        <v>7000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</row>
    <row r="115" spans="2:19" s="79" customFormat="1" ht="15" customHeight="1">
      <c r="B115" s="53"/>
      <c r="C115" s="19">
        <v>1</v>
      </c>
      <c r="D115" s="136" t="s">
        <v>59</v>
      </c>
      <c r="E115" s="222" t="s">
        <v>61</v>
      </c>
      <c r="F115" s="129">
        <v>6000</v>
      </c>
      <c r="G115" s="21">
        <f t="shared" si="67"/>
        <v>17612.900000000001</v>
      </c>
      <c r="H115" s="21">
        <f t="shared" si="59"/>
        <v>5612.9</v>
      </c>
      <c r="I115" s="21">
        <f t="shared" si="60"/>
        <v>6000</v>
      </c>
      <c r="J115" s="37">
        <f t="shared" si="61"/>
        <v>6000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</row>
    <row r="116" spans="2:19" s="79" customFormat="1" ht="15" customHeight="1">
      <c r="B116" s="53"/>
      <c r="C116" s="19">
        <v>1</v>
      </c>
      <c r="D116" s="136" t="s">
        <v>59</v>
      </c>
      <c r="E116" s="222" t="s">
        <v>61</v>
      </c>
      <c r="F116" s="129">
        <v>6000</v>
      </c>
      <c r="G116" s="21">
        <f t="shared" ref="G116:G120" si="76">SUM(H116:S116)</f>
        <v>17612.900000000001</v>
      </c>
      <c r="H116" s="21">
        <f t="shared" ref="H116:H120" si="77">+F116*C116/31*29</f>
        <v>5612.9</v>
      </c>
      <c r="I116" s="21">
        <f t="shared" ref="I116:I120" si="78">+F116*C116</f>
        <v>6000</v>
      </c>
      <c r="J116" s="37">
        <f t="shared" ref="J116:J120" si="79">+F116*C116</f>
        <v>6000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</row>
    <row r="117" spans="2:19" s="79" customFormat="1" ht="15" customHeight="1">
      <c r="B117" s="53"/>
      <c r="C117" s="19">
        <v>1</v>
      </c>
      <c r="D117" s="136" t="s">
        <v>59</v>
      </c>
      <c r="E117" s="222" t="s">
        <v>61</v>
      </c>
      <c r="F117" s="129">
        <v>6000</v>
      </c>
      <c r="G117" s="21">
        <f t="shared" si="76"/>
        <v>17612.900000000001</v>
      </c>
      <c r="H117" s="21">
        <f t="shared" si="77"/>
        <v>5612.9</v>
      </c>
      <c r="I117" s="21">
        <f t="shared" si="78"/>
        <v>6000</v>
      </c>
      <c r="J117" s="37">
        <f t="shared" si="79"/>
        <v>6000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</row>
    <row r="118" spans="2:19" s="79" customFormat="1" ht="15" customHeight="1">
      <c r="B118" s="53"/>
      <c r="C118" s="19">
        <v>1</v>
      </c>
      <c r="D118" s="136" t="s">
        <v>59</v>
      </c>
      <c r="E118" s="222" t="s">
        <v>61</v>
      </c>
      <c r="F118" s="129">
        <v>6000</v>
      </c>
      <c r="G118" s="21">
        <f t="shared" si="76"/>
        <v>17612.900000000001</v>
      </c>
      <c r="H118" s="21">
        <f t="shared" si="77"/>
        <v>5612.9</v>
      </c>
      <c r="I118" s="21">
        <f t="shared" si="78"/>
        <v>6000</v>
      </c>
      <c r="J118" s="37">
        <f t="shared" si="79"/>
        <v>6000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</row>
    <row r="119" spans="2:19" s="79" customFormat="1" ht="15" customHeight="1">
      <c r="B119" s="53"/>
      <c r="C119" s="19">
        <v>1</v>
      </c>
      <c r="D119" s="136" t="s">
        <v>59</v>
      </c>
      <c r="E119" s="222" t="s">
        <v>61</v>
      </c>
      <c r="F119" s="129">
        <v>6000</v>
      </c>
      <c r="G119" s="21">
        <f t="shared" si="76"/>
        <v>17612.900000000001</v>
      </c>
      <c r="H119" s="21">
        <f t="shared" si="77"/>
        <v>5612.9</v>
      </c>
      <c r="I119" s="21">
        <f t="shared" si="78"/>
        <v>6000</v>
      </c>
      <c r="J119" s="37">
        <f t="shared" si="79"/>
        <v>6000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</row>
    <row r="120" spans="2:19" s="79" customFormat="1" ht="15" customHeight="1">
      <c r="B120" s="53"/>
      <c r="C120" s="19">
        <v>1</v>
      </c>
      <c r="D120" s="136" t="s">
        <v>59</v>
      </c>
      <c r="E120" s="222" t="s">
        <v>61</v>
      </c>
      <c r="F120" s="129">
        <v>6000</v>
      </c>
      <c r="G120" s="21">
        <f t="shared" si="76"/>
        <v>17612.900000000001</v>
      </c>
      <c r="H120" s="21">
        <f t="shared" si="77"/>
        <v>5612.9</v>
      </c>
      <c r="I120" s="21">
        <f t="shared" si="78"/>
        <v>6000</v>
      </c>
      <c r="J120" s="37">
        <f t="shared" si="79"/>
        <v>6000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</row>
    <row r="121" spans="2:19" s="79" customFormat="1" ht="15" customHeight="1">
      <c r="B121" s="53"/>
      <c r="C121" s="19">
        <v>1</v>
      </c>
      <c r="D121" s="136" t="s">
        <v>59</v>
      </c>
      <c r="E121" s="222" t="s">
        <v>61</v>
      </c>
      <c r="F121" s="129">
        <v>5000</v>
      </c>
      <c r="G121" s="21">
        <f t="shared" si="67"/>
        <v>14677.42</v>
      </c>
      <c r="H121" s="21">
        <f t="shared" si="59"/>
        <v>4677.42</v>
      </c>
      <c r="I121" s="21">
        <f t="shared" si="60"/>
        <v>5000</v>
      </c>
      <c r="J121" s="37">
        <f t="shared" si="61"/>
        <v>5000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</row>
    <row r="122" spans="2:19" s="79" customFormat="1" ht="15" customHeight="1">
      <c r="B122" s="53"/>
      <c r="C122" s="19">
        <v>1</v>
      </c>
      <c r="D122" s="136" t="s">
        <v>59</v>
      </c>
      <c r="E122" s="222" t="s">
        <v>61</v>
      </c>
      <c r="F122" s="129">
        <v>5000</v>
      </c>
      <c r="G122" s="21">
        <f t="shared" ref="G122:G127" si="80">SUM(H122:S122)</f>
        <v>14677.42</v>
      </c>
      <c r="H122" s="21">
        <f t="shared" ref="H122:H127" si="81">+F122*C122/31*29</f>
        <v>4677.42</v>
      </c>
      <c r="I122" s="21">
        <f t="shared" ref="I122:I127" si="82">+F122*C122</f>
        <v>5000</v>
      </c>
      <c r="J122" s="37">
        <f t="shared" ref="J122:J127" si="83">+F122*C122</f>
        <v>5000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</row>
    <row r="123" spans="2:19" s="79" customFormat="1" ht="15" customHeight="1">
      <c r="B123" s="53"/>
      <c r="C123" s="19">
        <v>1</v>
      </c>
      <c r="D123" s="136" t="s">
        <v>59</v>
      </c>
      <c r="E123" s="222" t="s">
        <v>61</v>
      </c>
      <c r="F123" s="129">
        <v>4500</v>
      </c>
      <c r="G123" s="21">
        <f t="shared" si="80"/>
        <v>13209.68</v>
      </c>
      <c r="H123" s="21">
        <f t="shared" si="81"/>
        <v>4209.68</v>
      </c>
      <c r="I123" s="21">
        <f t="shared" si="82"/>
        <v>4500</v>
      </c>
      <c r="J123" s="37">
        <f t="shared" si="83"/>
        <v>4500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>
        <v>0</v>
      </c>
    </row>
    <row r="124" spans="2:19" s="79" customFormat="1" ht="15" customHeight="1">
      <c r="B124" s="53"/>
      <c r="C124" s="19">
        <v>1</v>
      </c>
      <c r="D124" s="136" t="s">
        <v>59</v>
      </c>
      <c r="E124" s="222" t="s">
        <v>61</v>
      </c>
      <c r="F124" s="129">
        <v>4500</v>
      </c>
      <c r="G124" s="21">
        <f t="shared" si="80"/>
        <v>13209.68</v>
      </c>
      <c r="H124" s="21">
        <f t="shared" si="81"/>
        <v>4209.68</v>
      </c>
      <c r="I124" s="21">
        <f t="shared" si="82"/>
        <v>4500</v>
      </c>
      <c r="J124" s="37">
        <f t="shared" si="83"/>
        <v>4500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</row>
    <row r="125" spans="2:19" s="79" customFormat="1" ht="15" customHeight="1">
      <c r="B125" s="53"/>
      <c r="C125" s="19">
        <v>1</v>
      </c>
      <c r="D125" s="136" t="s">
        <v>59</v>
      </c>
      <c r="E125" s="222" t="s">
        <v>61</v>
      </c>
      <c r="F125" s="129">
        <v>4500</v>
      </c>
      <c r="G125" s="21">
        <f t="shared" si="80"/>
        <v>13209.68</v>
      </c>
      <c r="H125" s="21">
        <f t="shared" si="81"/>
        <v>4209.68</v>
      </c>
      <c r="I125" s="21">
        <f t="shared" si="82"/>
        <v>4500</v>
      </c>
      <c r="J125" s="37">
        <f t="shared" si="83"/>
        <v>4500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</row>
    <row r="126" spans="2:19" s="79" customFormat="1" ht="15" customHeight="1">
      <c r="B126" s="53"/>
      <c r="C126" s="19">
        <v>1</v>
      </c>
      <c r="D126" s="136" t="s">
        <v>59</v>
      </c>
      <c r="E126" s="222" t="s">
        <v>61</v>
      </c>
      <c r="F126" s="129">
        <v>4500</v>
      </c>
      <c r="G126" s="21">
        <f t="shared" si="80"/>
        <v>13209.68</v>
      </c>
      <c r="H126" s="21">
        <f t="shared" si="81"/>
        <v>4209.68</v>
      </c>
      <c r="I126" s="21">
        <f t="shared" si="82"/>
        <v>4500</v>
      </c>
      <c r="J126" s="37">
        <f t="shared" si="83"/>
        <v>4500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</row>
    <row r="127" spans="2:19" s="79" customFormat="1" ht="15" customHeight="1">
      <c r="B127" s="53"/>
      <c r="C127" s="19">
        <v>1</v>
      </c>
      <c r="D127" s="136" t="s">
        <v>59</v>
      </c>
      <c r="E127" s="222" t="s">
        <v>61</v>
      </c>
      <c r="F127" s="129">
        <v>4500</v>
      </c>
      <c r="G127" s="21">
        <f t="shared" si="80"/>
        <v>13209.68</v>
      </c>
      <c r="H127" s="21">
        <f t="shared" si="81"/>
        <v>4209.68</v>
      </c>
      <c r="I127" s="21">
        <f t="shared" si="82"/>
        <v>4500</v>
      </c>
      <c r="J127" s="37">
        <f t="shared" si="83"/>
        <v>4500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</row>
    <row r="128" spans="2:19" s="79" customFormat="1" ht="15" customHeight="1">
      <c r="B128" s="53"/>
      <c r="C128" s="19">
        <v>1</v>
      </c>
      <c r="D128" s="136" t="s">
        <v>59</v>
      </c>
      <c r="E128" s="222" t="s">
        <v>61</v>
      </c>
      <c r="F128" s="129">
        <v>4500</v>
      </c>
      <c r="G128" s="21">
        <f t="shared" si="67"/>
        <v>13209.68</v>
      </c>
      <c r="H128" s="21">
        <f t="shared" si="59"/>
        <v>4209.68</v>
      </c>
      <c r="I128" s="21">
        <f t="shared" si="60"/>
        <v>4500</v>
      </c>
      <c r="J128" s="37">
        <f t="shared" si="61"/>
        <v>4500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</row>
    <row r="129" spans="2:283" ht="30" customHeight="1">
      <c r="B129" s="38"/>
      <c r="C129" s="39"/>
      <c r="D129" s="162"/>
      <c r="E129" s="272" t="s">
        <v>24</v>
      </c>
      <c r="F129" s="273"/>
      <c r="G129" s="41">
        <f xml:space="preserve"> 2064000-SUM(G106:G128)</f>
        <v>1609000</v>
      </c>
      <c r="H129" s="40"/>
      <c r="I129" s="41"/>
      <c r="J129" s="40"/>
      <c r="K129" s="40"/>
      <c r="L129" s="40"/>
      <c r="M129" s="42"/>
      <c r="N129" s="40"/>
      <c r="O129" s="40"/>
      <c r="P129" s="40"/>
      <c r="Q129" s="40"/>
      <c r="R129" s="40"/>
      <c r="S129" s="40"/>
      <c r="T129" s="61"/>
      <c r="BV129" s="79"/>
      <c r="BW129" s="79"/>
      <c r="BX129" s="79"/>
      <c r="BY129" s="79"/>
      <c r="BZ129" s="79"/>
      <c r="CA129" s="79"/>
      <c r="CB129" s="79"/>
      <c r="CC129" s="79"/>
      <c r="CD129" s="79"/>
      <c r="CE129" s="79"/>
      <c r="CF129" s="79"/>
      <c r="CG129" s="79"/>
      <c r="CH129" s="79"/>
      <c r="CI129" s="79"/>
      <c r="CJ129" s="79"/>
      <c r="CK129" s="79"/>
      <c r="CL129" s="79"/>
      <c r="CM129" s="79"/>
      <c r="CN129" s="79"/>
      <c r="CO129" s="79"/>
      <c r="CP129" s="79"/>
      <c r="CQ129" s="79"/>
      <c r="CR129" s="79"/>
      <c r="CS129" s="79"/>
      <c r="CT129" s="79"/>
      <c r="CU129" s="79"/>
      <c r="CV129" s="79"/>
      <c r="CW129" s="79"/>
      <c r="CX129" s="79"/>
      <c r="CY129" s="79"/>
      <c r="CZ129" s="79"/>
      <c r="DA129" s="79"/>
      <c r="DB129" s="79"/>
      <c r="DC129" s="79"/>
      <c r="DD129" s="79"/>
      <c r="DE129" s="79"/>
      <c r="DF129" s="79"/>
      <c r="DG129" s="79"/>
      <c r="DH129" s="79"/>
      <c r="DI129" s="79"/>
      <c r="DJ129" s="79"/>
      <c r="DK129" s="79"/>
      <c r="DL129" s="79"/>
      <c r="DM129" s="79"/>
      <c r="DN129" s="79"/>
      <c r="DO129" s="79"/>
      <c r="DP129" s="79"/>
      <c r="DQ129" s="79"/>
      <c r="DR129" s="79"/>
      <c r="DS129" s="79"/>
      <c r="DT129" s="79"/>
      <c r="DU129" s="79"/>
      <c r="DV129" s="79"/>
      <c r="DW129" s="79"/>
      <c r="DX129" s="79"/>
      <c r="DY129" s="79"/>
      <c r="DZ129" s="79"/>
      <c r="EA129" s="79"/>
      <c r="EB129" s="79"/>
      <c r="EC129" s="79"/>
      <c r="ED129" s="79"/>
      <c r="EE129" s="79"/>
      <c r="EF129" s="79"/>
      <c r="EG129" s="79"/>
      <c r="EH129" s="79"/>
      <c r="EI129" s="79"/>
      <c r="EJ129" s="79"/>
      <c r="EK129" s="79"/>
      <c r="EL129" s="79"/>
      <c r="EM129" s="79"/>
      <c r="EN129" s="79"/>
      <c r="EO129" s="79"/>
      <c r="EP129" s="79"/>
      <c r="EQ129" s="79"/>
      <c r="ER129" s="79"/>
      <c r="ES129" s="79"/>
      <c r="ET129" s="79"/>
      <c r="EU129" s="79"/>
      <c r="EV129" s="79"/>
      <c r="EW129" s="79"/>
      <c r="EX129" s="79"/>
      <c r="EY129" s="79"/>
      <c r="EZ129" s="79"/>
      <c r="FA129" s="79"/>
      <c r="FB129" s="79"/>
      <c r="FC129" s="79"/>
      <c r="FD129" s="79"/>
      <c r="FE129" s="79"/>
      <c r="FF129" s="79"/>
      <c r="FG129" s="79"/>
      <c r="FH129" s="79"/>
      <c r="FI129" s="79"/>
      <c r="FJ129" s="79"/>
      <c r="FK129" s="79"/>
      <c r="FL129" s="79"/>
      <c r="FM129" s="79"/>
      <c r="FN129" s="79"/>
      <c r="FO129" s="79"/>
      <c r="FP129" s="79"/>
      <c r="FQ129" s="79"/>
      <c r="FR129" s="79"/>
      <c r="FS129" s="79"/>
      <c r="FT129" s="79"/>
      <c r="FU129" s="79"/>
      <c r="FV129" s="79"/>
      <c r="FW129" s="79"/>
      <c r="FX129" s="79"/>
      <c r="FY129" s="79"/>
      <c r="FZ129" s="79"/>
      <c r="GA129" s="79"/>
      <c r="GB129" s="79"/>
      <c r="GC129" s="79"/>
      <c r="GD129" s="79"/>
      <c r="GE129" s="79"/>
      <c r="GF129" s="79"/>
      <c r="GG129" s="79"/>
      <c r="GH129" s="79"/>
      <c r="GI129" s="79"/>
      <c r="GJ129" s="79"/>
      <c r="GK129" s="79"/>
      <c r="GL129" s="79"/>
      <c r="GM129" s="79"/>
      <c r="GN129" s="79"/>
      <c r="GO129" s="79"/>
      <c r="GP129" s="79"/>
      <c r="GQ129" s="79"/>
      <c r="GR129" s="79"/>
      <c r="GS129" s="79"/>
      <c r="GT129" s="79"/>
      <c r="GU129" s="79"/>
      <c r="GV129" s="79"/>
      <c r="GW129" s="79"/>
      <c r="GX129" s="79"/>
      <c r="GY129" s="79"/>
      <c r="GZ129" s="79"/>
      <c r="HA129" s="79"/>
      <c r="HB129" s="79"/>
      <c r="HC129" s="79"/>
      <c r="HD129" s="79"/>
      <c r="HE129" s="79"/>
      <c r="HF129" s="79"/>
      <c r="HG129" s="79"/>
      <c r="HH129" s="79"/>
      <c r="HI129" s="79"/>
      <c r="HJ129" s="79"/>
      <c r="HK129" s="79"/>
      <c r="HL129" s="79"/>
      <c r="HM129" s="79"/>
      <c r="HN129" s="79"/>
      <c r="HO129" s="79"/>
      <c r="HP129" s="79"/>
      <c r="HQ129" s="79"/>
      <c r="HR129" s="79"/>
      <c r="HS129" s="79"/>
      <c r="HT129" s="79"/>
      <c r="HU129" s="79"/>
      <c r="HV129" s="79"/>
      <c r="HW129" s="79"/>
      <c r="HX129" s="79"/>
      <c r="HY129" s="79"/>
      <c r="HZ129" s="79"/>
      <c r="IA129" s="79"/>
      <c r="IB129" s="79"/>
      <c r="IC129" s="79"/>
      <c r="ID129" s="79"/>
      <c r="IE129" s="79"/>
      <c r="IF129" s="79"/>
      <c r="IG129" s="79"/>
      <c r="IH129" s="79"/>
      <c r="II129" s="79"/>
      <c r="IJ129" s="79"/>
      <c r="IK129" s="79"/>
      <c r="IL129" s="79"/>
      <c r="IM129" s="79"/>
      <c r="IN129" s="79"/>
      <c r="IO129" s="79"/>
      <c r="IP129" s="79"/>
      <c r="IQ129" s="79"/>
      <c r="IR129" s="79"/>
      <c r="IS129" s="79"/>
      <c r="IT129" s="79"/>
      <c r="IU129" s="79"/>
      <c r="IV129" s="79"/>
      <c r="IW129" s="79"/>
      <c r="IX129" s="79"/>
      <c r="IY129" s="79"/>
      <c r="IZ129" s="79"/>
      <c r="JA129" s="79"/>
      <c r="JB129" s="79"/>
      <c r="JC129" s="79"/>
      <c r="JD129" s="79"/>
      <c r="JE129" s="79"/>
      <c r="JF129" s="79"/>
      <c r="JG129" s="79"/>
      <c r="JH129" s="79"/>
      <c r="JI129" s="79"/>
      <c r="JJ129" s="79"/>
      <c r="JK129" s="79"/>
      <c r="JL129" s="79"/>
      <c r="JM129" s="79"/>
      <c r="JN129" s="79"/>
      <c r="JO129" s="79"/>
      <c r="JP129" s="79"/>
      <c r="JQ129" s="79"/>
      <c r="JR129" s="79"/>
      <c r="JS129" s="79"/>
      <c r="JT129" s="79"/>
      <c r="JU129" s="79"/>
      <c r="JV129" s="79"/>
      <c r="JW129" s="79"/>
    </row>
    <row r="130" spans="2:283" s="64" customFormat="1" ht="29.25">
      <c r="B130" s="69" t="s">
        <v>86</v>
      </c>
      <c r="C130" s="70">
        <f>SUM(C132:C136)</f>
        <v>5</v>
      </c>
      <c r="D130" s="161"/>
      <c r="E130" s="225"/>
      <c r="F130" s="49"/>
      <c r="G130" s="49"/>
      <c r="H130" s="49"/>
      <c r="I130" s="49"/>
      <c r="J130" s="49"/>
      <c r="K130" s="49"/>
      <c r="L130" s="49"/>
      <c r="M130" s="71"/>
      <c r="N130" s="49"/>
      <c r="O130" s="49"/>
      <c r="P130" s="49"/>
      <c r="Q130" s="49"/>
      <c r="R130" s="49"/>
      <c r="S130" s="49"/>
      <c r="BV130" s="79"/>
      <c r="BW130" s="79"/>
      <c r="BX130" s="79"/>
      <c r="BY130" s="79"/>
      <c r="BZ130" s="79"/>
      <c r="CA130" s="79"/>
      <c r="CB130" s="79"/>
      <c r="CC130" s="79"/>
      <c r="CD130" s="79"/>
      <c r="CE130" s="79"/>
      <c r="CF130" s="79"/>
      <c r="CG130" s="79"/>
      <c r="CH130" s="79"/>
      <c r="CI130" s="79"/>
      <c r="CJ130" s="79"/>
      <c r="CK130" s="79"/>
      <c r="CL130" s="79"/>
      <c r="CM130" s="79"/>
      <c r="CN130" s="79"/>
      <c r="CO130" s="79"/>
      <c r="CP130" s="79"/>
      <c r="CQ130" s="79"/>
      <c r="CR130" s="79"/>
      <c r="CS130" s="79"/>
      <c r="CT130" s="79"/>
      <c r="CU130" s="79"/>
      <c r="CV130" s="79"/>
      <c r="CW130" s="79"/>
      <c r="CX130" s="79"/>
      <c r="CY130" s="79"/>
      <c r="CZ130" s="79"/>
      <c r="DA130" s="79"/>
      <c r="DB130" s="79"/>
      <c r="DC130" s="79"/>
      <c r="DD130" s="79"/>
      <c r="DE130" s="79"/>
      <c r="DF130" s="79"/>
      <c r="DG130" s="79"/>
      <c r="DH130" s="79"/>
      <c r="DI130" s="79"/>
      <c r="DJ130" s="79"/>
      <c r="DK130" s="79"/>
      <c r="DL130" s="79"/>
      <c r="DM130" s="79"/>
      <c r="DN130" s="79"/>
      <c r="DO130" s="79"/>
      <c r="DP130" s="79"/>
      <c r="DQ130" s="79"/>
      <c r="DR130" s="79"/>
      <c r="DS130" s="79"/>
      <c r="DT130" s="79"/>
      <c r="DU130" s="79"/>
      <c r="DV130" s="79"/>
      <c r="DW130" s="79"/>
      <c r="DX130" s="79"/>
      <c r="DY130" s="79"/>
      <c r="DZ130" s="79"/>
      <c r="EA130" s="79"/>
      <c r="EB130" s="79"/>
      <c r="EC130" s="79"/>
      <c r="ED130" s="79"/>
      <c r="EE130" s="79"/>
      <c r="EF130" s="79"/>
      <c r="EG130" s="79"/>
      <c r="EH130" s="79"/>
      <c r="EI130" s="79"/>
      <c r="EJ130" s="79"/>
      <c r="EK130" s="79"/>
      <c r="EL130" s="79"/>
      <c r="EM130" s="79"/>
      <c r="EN130" s="79"/>
      <c r="EO130" s="79"/>
      <c r="EP130" s="79"/>
      <c r="EQ130" s="79"/>
      <c r="ER130" s="79"/>
      <c r="ES130" s="79"/>
      <c r="ET130" s="79"/>
      <c r="EU130" s="79"/>
      <c r="EV130" s="79"/>
      <c r="EW130" s="79"/>
      <c r="EX130" s="79"/>
      <c r="EY130" s="79"/>
      <c r="EZ130" s="79"/>
      <c r="FA130" s="79"/>
      <c r="FB130" s="79"/>
      <c r="FC130" s="79"/>
      <c r="FD130" s="79"/>
      <c r="FE130" s="79"/>
      <c r="FF130" s="79"/>
      <c r="FG130" s="79"/>
      <c r="FH130" s="79"/>
      <c r="FI130" s="79"/>
      <c r="FJ130" s="79"/>
      <c r="FK130" s="79"/>
      <c r="FL130" s="79"/>
      <c r="FM130" s="79"/>
      <c r="FN130" s="79"/>
      <c r="FO130" s="79"/>
      <c r="FP130" s="79"/>
      <c r="FQ130" s="79"/>
      <c r="FR130" s="79"/>
      <c r="FS130" s="79"/>
      <c r="FT130" s="79"/>
      <c r="FU130" s="79"/>
      <c r="FV130" s="79"/>
      <c r="FW130" s="79"/>
      <c r="FX130" s="79"/>
      <c r="FY130" s="79"/>
      <c r="FZ130" s="79"/>
      <c r="GA130" s="79"/>
      <c r="GB130" s="79"/>
      <c r="GC130" s="79"/>
      <c r="GD130" s="79"/>
      <c r="GE130" s="79"/>
      <c r="GF130" s="79"/>
      <c r="GG130" s="79"/>
      <c r="GH130" s="79"/>
      <c r="GI130" s="79"/>
      <c r="GJ130" s="79"/>
      <c r="GK130" s="79"/>
      <c r="GL130" s="79"/>
      <c r="GM130" s="79"/>
      <c r="GN130" s="79"/>
      <c r="GO130" s="79"/>
      <c r="GP130" s="79"/>
      <c r="GQ130" s="79"/>
      <c r="GR130" s="79"/>
      <c r="GS130" s="79"/>
      <c r="GT130" s="79"/>
      <c r="GU130" s="79"/>
      <c r="GV130" s="79"/>
      <c r="GW130" s="79"/>
      <c r="GX130" s="79"/>
      <c r="GY130" s="79"/>
      <c r="GZ130" s="79"/>
      <c r="HA130" s="79"/>
      <c r="HB130" s="79"/>
      <c r="HC130" s="79"/>
      <c r="HD130" s="79"/>
      <c r="HE130" s="79"/>
      <c r="HF130" s="79"/>
      <c r="HG130" s="79"/>
      <c r="HH130" s="79"/>
      <c r="HI130" s="79"/>
      <c r="HJ130" s="79"/>
      <c r="HK130" s="79"/>
      <c r="HL130" s="79"/>
      <c r="HM130" s="79"/>
      <c r="HN130" s="79"/>
      <c r="HO130" s="79"/>
      <c r="HP130" s="79"/>
      <c r="HQ130" s="79"/>
      <c r="HR130" s="79"/>
      <c r="HS130" s="79"/>
      <c r="HT130" s="79"/>
      <c r="HU130" s="79"/>
      <c r="HV130" s="79"/>
      <c r="HW130" s="79"/>
      <c r="HX130" s="79"/>
      <c r="HY130" s="79"/>
      <c r="HZ130" s="79"/>
      <c r="IA130" s="79"/>
      <c r="IB130" s="79"/>
      <c r="IC130" s="79"/>
      <c r="ID130" s="79"/>
      <c r="IE130" s="79"/>
      <c r="IF130" s="79"/>
      <c r="IG130" s="79"/>
      <c r="IH130" s="79"/>
      <c r="II130" s="79"/>
      <c r="IJ130" s="79"/>
      <c r="IK130" s="79"/>
      <c r="IL130" s="79"/>
      <c r="IM130" s="79"/>
      <c r="IN130" s="79"/>
      <c r="IO130" s="79"/>
      <c r="IP130" s="79"/>
      <c r="IQ130" s="79"/>
      <c r="IR130" s="79"/>
      <c r="IS130" s="79"/>
      <c r="IT130" s="79"/>
      <c r="IU130" s="79"/>
      <c r="IV130" s="79"/>
      <c r="IW130" s="79"/>
      <c r="IX130" s="79"/>
      <c r="IY130" s="79"/>
      <c r="IZ130" s="79"/>
      <c r="JA130" s="79"/>
      <c r="JB130" s="79"/>
      <c r="JC130" s="79"/>
      <c r="JD130" s="79"/>
      <c r="JE130" s="79"/>
      <c r="JF130" s="79"/>
      <c r="JG130" s="79"/>
      <c r="JH130" s="79"/>
      <c r="JI130" s="79"/>
      <c r="JJ130" s="79"/>
      <c r="JK130" s="79"/>
      <c r="JL130" s="79"/>
      <c r="JM130" s="79"/>
      <c r="JN130" s="79"/>
      <c r="JO130" s="79"/>
      <c r="JP130" s="79"/>
      <c r="JQ130" s="79"/>
      <c r="JR130" s="79"/>
      <c r="JS130" s="79"/>
      <c r="JT130" s="79"/>
      <c r="JU130" s="79"/>
      <c r="JV130" s="79"/>
      <c r="JW130" s="79"/>
    </row>
    <row r="131" spans="2:283">
      <c r="B131" s="34"/>
      <c r="C131" s="22"/>
      <c r="D131" s="158"/>
      <c r="E131" s="224"/>
      <c r="F131" s="7"/>
      <c r="G131" s="36">
        <f>SUM(G132:G136)</f>
        <v>88064.5</v>
      </c>
      <c r="H131" s="63">
        <f>SUM(H132:H136)</f>
        <v>28064.5</v>
      </c>
      <c r="I131" s="63">
        <f t="shared" ref="I131:S131" si="84">SUM(I132:I136)</f>
        <v>30000</v>
      </c>
      <c r="J131" s="63">
        <f t="shared" si="84"/>
        <v>30000</v>
      </c>
      <c r="K131" s="63">
        <f t="shared" si="84"/>
        <v>0</v>
      </c>
      <c r="L131" s="63">
        <f t="shared" si="84"/>
        <v>0</v>
      </c>
      <c r="M131" s="63">
        <f t="shared" si="84"/>
        <v>0</v>
      </c>
      <c r="N131" s="63">
        <f t="shared" si="84"/>
        <v>0</v>
      </c>
      <c r="O131" s="63">
        <f t="shared" si="84"/>
        <v>0</v>
      </c>
      <c r="P131" s="63">
        <f t="shared" si="84"/>
        <v>0</v>
      </c>
      <c r="Q131" s="63">
        <f t="shared" si="84"/>
        <v>0</v>
      </c>
      <c r="R131" s="63">
        <f t="shared" si="84"/>
        <v>0</v>
      </c>
      <c r="S131" s="63">
        <f t="shared" si="84"/>
        <v>0</v>
      </c>
      <c r="T131" s="61"/>
      <c r="BV131" s="79"/>
      <c r="BW131" s="79"/>
      <c r="BX131" s="79"/>
      <c r="BY131" s="79"/>
      <c r="BZ131" s="79"/>
      <c r="CA131" s="79"/>
      <c r="CB131" s="79"/>
      <c r="CC131" s="79"/>
      <c r="CD131" s="79"/>
      <c r="CE131" s="79"/>
      <c r="CF131" s="79"/>
      <c r="CG131" s="79"/>
      <c r="CH131" s="79"/>
      <c r="CI131" s="79"/>
      <c r="CJ131" s="79"/>
      <c r="CK131" s="79"/>
      <c r="CL131" s="79"/>
      <c r="CM131" s="79"/>
      <c r="CN131" s="79"/>
      <c r="CO131" s="79"/>
      <c r="CP131" s="79"/>
      <c r="CQ131" s="79"/>
      <c r="CR131" s="79"/>
      <c r="CS131" s="79"/>
      <c r="CT131" s="79"/>
      <c r="CU131" s="79"/>
      <c r="CV131" s="79"/>
      <c r="CW131" s="79"/>
      <c r="CX131" s="79"/>
      <c r="CY131" s="79"/>
      <c r="CZ131" s="79"/>
      <c r="DA131" s="79"/>
      <c r="DB131" s="79"/>
      <c r="DC131" s="79"/>
      <c r="DD131" s="79"/>
      <c r="DE131" s="79"/>
      <c r="DF131" s="79"/>
      <c r="DG131" s="79"/>
      <c r="DH131" s="79"/>
      <c r="DI131" s="79"/>
      <c r="DJ131" s="79"/>
      <c r="DK131" s="79"/>
      <c r="DL131" s="79"/>
      <c r="DM131" s="79"/>
      <c r="DN131" s="79"/>
      <c r="DO131" s="79"/>
      <c r="DP131" s="79"/>
      <c r="DQ131" s="79"/>
      <c r="DR131" s="79"/>
      <c r="DS131" s="79"/>
      <c r="DT131" s="79"/>
      <c r="DU131" s="79"/>
      <c r="DV131" s="79"/>
      <c r="DW131" s="79"/>
      <c r="DX131" s="79"/>
      <c r="DY131" s="79"/>
      <c r="DZ131" s="79"/>
      <c r="EA131" s="79"/>
      <c r="EB131" s="79"/>
      <c r="EC131" s="79"/>
      <c r="ED131" s="79"/>
      <c r="EE131" s="79"/>
      <c r="EF131" s="79"/>
      <c r="EG131" s="79"/>
      <c r="EH131" s="79"/>
      <c r="EI131" s="79"/>
      <c r="EJ131" s="79"/>
      <c r="EK131" s="79"/>
      <c r="EL131" s="79"/>
      <c r="EM131" s="79"/>
      <c r="EN131" s="79"/>
      <c r="EO131" s="79"/>
      <c r="EP131" s="79"/>
      <c r="EQ131" s="79"/>
      <c r="ER131" s="79"/>
      <c r="ES131" s="79"/>
      <c r="ET131" s="79"/>
      <c r="EU131" s="79"/>
      <c r="EV131" s="79"/>
      <c r="EW131" s="79"/>
      <c r="EX131" s="79"/>
      <c r="EY131" s="79"/>
      <c r="EZ131" s="79"/>
      <c r="FA131" s="79"/>
      <c r="FB131" s="79"/>
      <c r="FC131" s="79"/>
      <c r="FD131" s="79"/>
      <c r="FE131" s="79"/>
      <c r="FF131" s="79"/>
      <c r="FG131" s="79"/>
      <c r="FH131" s="79"/>
      <c r="FI131" s="79"/>
      <c r="FJ131" s="79"/>
      <c r="FK131" s="79"/>
      <c r="FL131" s="79"/>
      <c r="FM131" s="79"/>
      <c r="FN131" s="79"/>
      <c r="FO131" s="79"/>
      <c r="FP131" s="79"/>
      <c r="FQ131" s="79"/>
      <c r="FR131" s="79"/>
      <c r="FS131" s="79"/>
      <c r="FT131" s="79"/>
      <c r="FU131" s="79"/>
      <c r="FV131" s="79"/>
      <c r="FW131" s="79"/>
      <c r="FX131" s="79"/>
      <c r="FY131" s="79"/>
      <c r="FZ131" s="79"/>
      <c r="GA131" s="79"/>
      <c r="GB131" s="79"/>
      <c r="GC131" s="79"/>
      <c r="GD131" s="79"/>
      <c r="GE131" s="79"/>
      <c r="GF131" s="79"/>
      <c r="GG131" s="79"/>
      <c r="GH131" s="79"/>
      <c r="GI131" s="79"/>
      <c r="GJ131" s="79"/>
      <c r="GK131" s="79"/>
      <c r="GL131" s="79"/>
      <c r="GM131" s="79"/>
      <c r="GN131" s="79"/>
      <c r="GO131" s="79"/>
      <c r="GP131" s="79"/>
      <c r="GQ131" s="79"/>
      <c r="GR131" s="79"/>
      <c r="GS131" s="79"/>
      <c r="GT131" s="79"/>
      <c r="GU131" s="79"/>
      <c r="GV131" s="79"/>
      <c r="GW131" s="79"/>
      <c r="GX131" s="79"/>
      <c r="GY131" s="79"/>
      <c r="GZ131" s="79"/>
      <c r="HA131" s="79"/>
      <c r="HB131" s="79"/>
      <c r="HC131" s="79"/>
      <c r="HD131" s="79"/>
      <c r="HE131" s="79"/>
      <c r="HF131" s="79"/>
      <c r="HG131" s="79"/>
      <c r="HH131" s="79"/>
      <c r="HI131" s="79"/>
      <c r="HJ131" s="79"/>
      <c r="HK131" s="79"/>
      <c r="HL131" s="79"/>
      <c r="HM131" s="79"/>
      <c r="HN131" s="79"/>
      <c r="HO131" s="79"/>
      <c r="HP131" s="79"/>
      <c r="HQ131" s="79"/>
      <c r="HR131" s="79"/>
      <c r="HS131" s="79"/>
      <c r="HT131" s="79"/>
      <c r="HU131" s="79"/>
      <c r="HV131" s="79"/>
      <c r="HW131" s="79"/>
      <c r="HX131" s="79"/>
      <c r="HY131" s="79"/>
      <c r="HZ131" s="79"/>
      <c r="IA131" s="79"/>
      <c r="IB131" s="79"/>
      <c r="IC131" s="79"/>
      <c r="ID131" s="79"/>
      <c r="IE131" s="79"/>
      <c r="IF131" s="79"/>
      <c r="IG131" s="79"/>
      <c r="IH131" s="79"/>
      <c r="II131" s="79"/>
      <c r="IJ131" s="79"/>
      <c r="IK131" s="79"/>
      <c r="IL131" s="79"/>
      <c r="IM131" s="79"/>
      <c r="IN131" s="79"/>
      <c r="IO131" s="79"/>
      <c r="IP131" s="79"/>
      <c r="IQ131" s="79"/>
      <c r="IR131" s="79"/>
      <c r="IS131" s="79"/>
      <c r="IT131" s="79"/>
      <c r="IU131" s="79"/>
      <c r="IV131" s="79"/>
      <c r="IW131" s="79"/>
      <c r="IX131" s="79"/>
      <c r="IY131" s="79"/>
      <c r="IZ131" s="79"/>
      <c r="JA131" s="79"/>
      <c r="JB131" s="79"/>
      <c r="JC131" s="79"/>
      <c r="JD131" s="79"/>
      <c r="JE131" s="79"/>
      <c r="JF131" s="79"/>
      <c r="JG131" s="79"/>
      <c r="JH131" s="79"/>
      <c r="JI131" s="79"/>
      <c r="JJ131" s="79"/>
      <c r="JK131" s="79"/>
      <c r="JL131" s="79"/>
      <c r="JM131" s="79"/>
      <c r="JN131" s="79"/>
      <c r="JO131" s="79"/>
      <c r="JP131" s="79"/>
      <c r="JQ131" s="79"/>
      <c r="JR131" s="79"/>
      <c r="JS131" s="79"/>
      <c r="JT131" s="79"/>
      <c r="JU131" s="79"/>
      <c r="JV131" s="79"/>
      <c r="JW131" s="79"/>
    </row>
    <row r="132" spans="2:283" s="79" customFormat="1" ht="14.25" customHeight="1">
      <c r="B132" s="58"/>
      <c r="C132" s="19">
        <v>1</v>
      </c>
      <c r="D132" s="136" t="s">
        <v>59</v>
      </c>
      <c r="E132" s="222" t="s">
        <v>61</v>
      </c>
      <c r="F132" s="20">
        <v>6000</v>
      </c>
      <c r="G132" s="21">
        <f t="shared" ref="G132:G135" si="85">SUM(H132:S132)</f>
        <v>17612.900000000001</v>
      </c>
      <c r="H132" s="21">
        <f t="shared" ref="H132:H135" si="86">+F132*C132/31*29</f>
        <v>5612.9</v>
      </c>
      <c r="I132" s="21">
        <f t="shared" ref="I132:I135" si="87">+F132*C132</f>
        <v>6000</v>
      </c>
      <c r="J132" s="37">
        <f t="shared" ref="J132:J135" si="88">+F132*C132</f>
        <v>6000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</row>
    <row r="133" spans="2:283" s="79" customFormat="1" ht="14.25" customHeight="1">
      <c r="B133" s="58"/>
      <c r="C133" s="19">
        <v>1</v>
      </c>
      <c r="D133" s="136" t="s">
        <v>59</v>
      </c>
      <c r="E133" s="222" t="s">
        <v>61</v>
      </c>
      <c r="F133" s="20">
        <v>6000</v>
      </c>
      <c r="G133" s="21">
        <f t="shared" si="85"/>
        <v>17612.900000000001</v>
      </c>
      <c r="H133" s="21">
        <f t="shared" si="86"/>
        <v>5612.9</v>
      </c>
      <c r="I133" s="21">
        <f t="shared" si="87"/>
        <v>6000</v>
      </c>
      <c r="J133" s="37">
        <f t="shared" si="88"/>
        <v>6000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</row>
    <row r="134" spans="2:283" s="79" customFormat="1" ht="14.25" customHeight="1">
      <c r="B134" s="58"/>
      <c r="C134" s="19">
        <v>1</v>
      </c>
      <c r="D134" s="136" t="s">
        <v>59</v>
      </c>
      <c r="E134" s="222" t="s">
        <v>61</v>
      </c>
      <c r="F134" s="20">
        <v>6000</v>
      </c>
      <c r="G134" s="21">
        <f t="shared" si="85"/>
        <v>17612.900000000001</v>
      </c>
      <c r="H134" s="21">
        <f t="shared" si="86"/>
        <v>5612.9</v>
      </c>
      <c r="I134" s="21">
        <f t="shared" si="87"/>
        <v>6000</v>
      </c>
      <c r="J134" s="37">
        <f t="shared" si="88"/>
        <v>6000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</row>
    <row r="135" spans="2:283" s="79" customFormat="1" ht="14.25" customHeight="1">
      <c r="B135" s="58"/>
      <c r="C135" s="19">
        <v>1</v>
      </c>
      <c r="D135" s="136" t="s">
        <v>59</v>
      </c>
      <c r="E135" s="222" t="s">
        <v>61</v>
      </c>
      <c r="F135" s="20">
        <v>6000</v>
      </c>
      <c r="G135" s="21">
        <f t="shared" si="85"/>
        <v>17612.900000000001</v>
      </c>
      <c r="H135" s="21">
        <f t="shared" si="86"/>
        <v>5612.9</v>
      </c>
      <c r="I135" s="21">
        <f t="shared" si="87"/>
        <v>6000</v>
      </c>
      <c r="J135" s="37">
        <f t="shared" si="88"/>
        <v>6000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21">
        <v>0</v>
      </c>
      <c r="S135" s="21">
        <v>0</v>
      </c>
    </row>
    <row r="136" spans="2:283" s="79" customFormat="1" ht="14.25" customHeight="1">
      <c r="B136" s="58"/>
      <c r="C136" s="19">
        <v>1</v>
      </c>
      <c r="D136" s="136" t="s">
        <v>59</v>
      </c>
      <c r="E136" s="222" t="s">
        <v>61</v>
      </c>
      <c r="F136" s="20">
        <v>6000</v>
      </c>
      <c r="G136" s="21">
        <f t="shared" ref="G136" si="89">SUM(H136:S136)</f>
        <v>17612.900000000001</v>
      </c>
      <c r="H136" s="21">
        <f t="shared" ref="H136" si="90">+F136*C136/31*29</f>
        <v>5612.9</v>
      </c>
      <c r="I136" s="21">
        <f t="shared" ref="I136" si="91">+F136*C136</f>
        <v>6000</v>
      </c>
      <c r="J136" s="37">
        <f t="shared" ref="J136" si="92">+F136*C136</f>
        <v>6000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</row>
    <row r="137" spans="2:283" ht="15" customHeight="1">
      <c r="B137" s="38"/>
      <c r="C137" s="39"/>
      <c r="D137" s="162"/>
      <c r="E137" s="272" t="s">
        <v>24</v>
      </c>
      <c r="F137" s="273"/>
      <c r="G137" s="40">
        <f>360000-SUM(G132:G136)</f>
        <v>271935.5</v>
      </c>
      <c r="H137" s="40"/>
      <c r="I137" s="40"/>
      <c r="J137" s="40"/>
      <c r="K137" s="40"/>
      <c r="L137" s="40"/>
      <c r="M137" s="42"/>
      <c r="N137" s="40"/>
      <c r="O137" s="40"/>
      <c r="P137" s="40"/>
      <c r="Q137" s="40"/>
      <c r="R137" s="40"/>
      <c r="S137" s="40"/>
      <c r="BV137" s="79"/>
      <c r="BW137" s="79"/>
      <c r="BX137" s="79"/>
      <c r="BY137" s="79"/>
      <c r="BZ137" s="79"/>
      <c r="CA137" s="79"/>
      <c r="CB137" s="79"/>
      <c r="CC137" s="79"/>
      <c r="CD137" s="79"/>
      <c r="CE137" s="79"/>
      <c r="CF137" s="79"/>
      <c r="CG137" s="79"/>
      <c r="CH137" s="79"/>
      <c r="CI137" s="79"/>
      <c r="CJ137" s="79"/>
      <c r="CK137" s="79"/>
      <c r="CL137" s="79"/>
      <c r="CM137" s="79"/>
      <c r="CN137" s="79"/>
      <c r="CO137" s="79"/>
      <c r="CP137" s="79"/>
      <c r="CQ137" s="79"/>
      <c r="CR137" s="79"/>
      <c r="CS137" s="79"/>
      <c r="CT137" s="79"/>
      <c r="CU137" s="79"/>
      <c r="CV137" s="79"/>
      <c r="CW137" s="79"/>
      <c r="CX137" s="79"/>
      <c r="CY137" s="79"/>
      <c r="CZ137" s="79"/>
      <c r="DA137" s="79"/>
      <c r="DB137" s="79"/>
      <c r="DC137" s="79"/>
      <c r="DD137" s="79"/>
      <c r="DE137" s="79"/>
      <c r="DF137" s="79"/>
      <c r="DG137" s="79"/>
      <c r="DH137" s="79"/>
      <c r="DI137" s="79"/>
      <c r="DJ137" s="79"/>
      <c r="DK137" s="79"/>
      <c r="DL137" s="79"/>
      <c r="DM137" s="79"/>
      <c r="DN137" s="79"/>
      <c r="DO137" s="79"/>
      <c r="DP137" s="79"/>
      <c r="DQ137" s="79"/>
      <c r="DR137" s="79"/>
      <c r="DS137" s="79"/>
      <c r="DT137" s="79"/>
      <c r="DU137" s="79"/>
      <c r="DV137" s="79"/>
      <c r="DW137" s="79"/>
      <c r="DX137" s="79"/>
      <c r="DY137" s="79"/>
      <c r="DZ137" s="79"/>
      <c r="EA137" s="79"/>
      <c r="EB137" s="79"/>
      <c r="EC137" s="79"/>
      <c r="ED137" s="79"/>
      <c r="EE137" s="79"/>
      <c r="EF137" s="79"/>
      <c r="EG137" s="79"/>
      <c r="EH137" s="79"/>
      <c r="EI137" s="79"/>
      <c r="EJ137" s="79"/>
      <c r="EK137" s="79"/>
      <c r="EL137" s="79"/>
      <c r="EM137" s="79"/>
      <c r="EN137" s="79"/>
      <c r="EO137" s="79"/>
      <c r="EP137" s="79"/>
      <c r="EQ137" s="79"/>
      <c r="ER137" s="79"/>
      <c r="ES137" s="79"/>
      <c r="ET137" s="79"/>
      <c r="EU137" s="79"/>
      <c r="EV137" s="79"/>
      <c r="EW137" s="79"/>
      <c r="EX137" s="79"/>
      <c r="EY137" s="79"/>
      <c r="EZ137" s="79"/>
      <c r="FA137" s="79"/>
      <c r="FB137" s="79"/>
      <c r="FC137" s="79"/>
      <c r="FD137" s="79"/>
      <c r="FE137" s="79"/>
      <c r="FF137" s="79"/>
      <c r="FG137" s="79"/>
      <c r="FH137" s="79"/>
      <c r="FI137" s="79"/>
      <c r="FJ137" s="79"/>
      <c r="FK137" s="79"/>
      <c r="FL137" s="79"/>
      <c r="FM137" s="79"/>
      <c r="FN137" s="79"/>
      <c r="FO137" s="79"/>
      <c r="FP137" s="79"/>
      <c r="FQ137" s="79"/>
      <c r="FR137" s="79"/>
      <c r="FS137" s="79"/>
      <c r="FT137" s="79"/>
      <c r="FU137" s="79"/>
      <c r="FV137" s="79"/>
      <c r="FW137" s="79"/>
      <c r="FX137" s="79"/>
      <c r="FY137" s="79"/>
      <c r="FZ137" s="79"/>
      <c r="GA137" s="79"/>
      <c r="GB137" s="79"/>
      <c r="GC137" s="79"/>
      <c r="GD137" s="79"/>
      <c r="GE137" s="79"/>
      <c r="GF137" s="79"/>
      <c r="GG137" s="79"/>
      <c r="GH137" s="79"/>
      <c r="GI137" s="79"/>
      <c r="GJ137" s="79"/>
      <c r="GK137" s="79"/>
      <c r="GL137" s="79"/>
      <c r="GM137" s="79"/>
      <c r="GN137" s="79"/>
      <c r="GO137" s="79"/>
      <c r="GP137" s="79"/>
      <c r="GQ137" s="79"/>
      <c r="GR137" s="79"/>
      <c r="GS137" s="79"/>
      <c r="GT137" s="79"/>
      <c r="GU137" s="79"/>
      <c r="GV137" s="79"/>
      <c r="GW137" s="79"/>
      <c r="GX137" s="79"/>
      <c r="GY137" s="79"/>
      <c r="GZ137" s="79"/>
      <c r="HA137" s="79"/>
      <c r="HB137" s="79"/>
      <c r="HC137" s="79"/>
      <c r="HD137" s="79"/>
      <c r="HE137" s="79"/>
      <c r="HF137" s="79"/>
      <c r="HG137" s="79"/>
      <c r="HH137" s="79"/>
      <c r="HI137" s="79"/>
      <c r="HJ137" s="79"/>
      <c r="HK137" s="79"/>
      <c r="HL137" s="79"/>
      <c r="HM137" s="79"/>
      <c r="HN137" s="79"/>
      <c r="HO137" s="79"/>
      <c r="HP137" s="79"/>
      <c r="HQ137" s="79"/>
      <c r="HR137" s="79"/>
      <c r="HS137" s="79"/>
      <c r="HT137" s="79"/>
      <c r="HU137" s="79"/>
      <c r="HV137" s="79"/>
      <c r="HW137" s="79"/>
      <c r="HX137" s="79"/>
      <c r="HY137" s="79"/>
      <c r="HZ137" s="79"/>
      <c r="IA137" s="79"/>
      <c r="IB137" s="79"/>
      <c r="IC137" s="79"/>
      <c r="ID137" s="79"/>
      <c r="IE137" s="79"/>
      <c r="IF137" s="79"/>
      <c r="IG137" s="79"/>
      <c r="IH137" s="79"/>
      <c r="II137" s="79"/>
      <c r="IJ137" s="79"/>
      <c r="IK137" s="79"/>
      <c r="IL137" s="79"/>
      <c r="IM137" s="79"/>
      <c r="IN137" s="79"/>
      <c r="IO137" s="79"/>
      <c r="IP137" s="79"/>
      <c r="IQ137" s="79"/>
      <c r="IR137" s="79"/>
      <c r="IS137" s="79"/>
      <c r="IT137" s="79"/>
      <c r="IU137" s="79"/>
      <c r="IV137" s="79"/>
      <c r="IW137" s="79"/>
      <c r="IX137" s="79"/>
      <c r="IY137" s="79"/>
      <c r="IZ137" s="79"/>
      <c r="JA137" s="79"/>
      <c r="JB137" s="79"/>
      <c r="JC137" s="79"/>
      <c r="JD137" s="79"/>
      <c r="JE137" s="79"/>
      <c r="JF137" s="79"/>
      <c r="JG137" s="79"/>
      <c r="JH137" s="79"/>
      <c r="JI137" s="79"/>
      <c r="JJ137" s="79"/>
      <c r="JK137" s="79"/>
      <c r="JL137" s="79"/>
      <c r="JM137" s="79"/>
      <c r="JN137" s="79"/>
      <c r="JO137" s="79"/>
      <c r="JP137" s="79"/>
      <c r="JQ137" s="79"/>
      <c r="JR137" s="79"/>
      <c r="JS137" s="79"/>
      <c r="JT137" s="79"/>
      <c r="JU137" s="79"/>
      <c r="JV137" s="79"/>
      <c r="JW137" s="79"/>
    </row>
    <row r="138" spans="2:283" s="64" customFormat="1" ht="29.25">
      <c r="B138" s="69" t="s">
        <v>87</v>
      </c>
      <c r="C138" s="70">
        <f>SUM(C140:C140)</f>
        <v>1</v>
      </c>
      <c r="D138" s="161"/>
      <c r="E138" s="225"/>
      <c r="F138" s="49"/>
      <c r="G138" s="49"/>
      <c r="H138" s="49"/>
      <c r="I138" s="49"/>
      <c r="J138" s="49"/>
      <c r="K138" s="49"/>
      <c r="L138" s="49"/>
      <c r="M138" s="71"/>
      <c r="N138" s="49"/>
      <c r="O138" s="49"/>
      <c r="P138" s="49"/>
      <c r="Q138" s="49"/>
      <c r="R138" s="49"/>
      <c r="S138" s="49"/>
      <c r="BV138" s="79"/>
      <c r="BW138" s="79"/>
      <c r="BX138" s="79"/>
      <c r="BY138" s="79"/>
      <c r="BZ138" s="79"/>
      <c r="CA138" s="79"/>
      <c r="CB138" s="79"/>
      <c r="CC138" s="79"/>
      <c r="CD138" s="79"/>
      <c r="CE138" s="79"/>
      <c r="CF138" s="79"/>
      <c r="CG138" s="79"/>
      <c r="CH138" s="79"/>
      <c r="CI138" s="79"/>
      <c r="CJ138" s="79"/>
      <c r="CK138" s="79"/>
      <c r="CL138" s="79"/>
      <c r="CM138" s="79"/>
      <c r="CN138" s="79"/>
      <c r="CO138" s="79"/>
      <c r="CP138" s="79"/>
      <c r="CQ138" s="79"/>
      <c r="CR138" s="79"/>
      <c r="CS138" s="79"/>
      <c r="CT138" s="79"/>
      <c r="CU138" s="79"/>
      <c r="CV138" s="79"/>
      <c r="CW138" s="79"/>
      <c r="CX138" s="79"/>
      <c r="CY138" s="79"/>
      <c r="CZ138" s="79"/>
      <c r="DA138" s="79"/>
      <c r="DB138" s="79"/>
      <c r="DC138" s="79"/>
      <c r="DD138" s="79"/>
      <c r="DE138" s="79"/>
      <c r="DF138" s="79"/>
      <c r="DG138" s="79"/>
      <c r="DH138" s="79"/>
      <c r="DI138" s="79"/>
      <c r="DJ138" s="79"/>
      <c r="DK138" s="79"/>
      <c r="DL138" s="79"/>
      <c r="DM138" s="79"/>
      <c r="DN138" s="79"/>
      <c r="DO138" s="79"/>
      <c r="DP138" s="79"/>
      <c r="DQ138" s="79"/>
      <c r="DR138" s="79"/>
      <c r="DS138" s="79"/>
      <c r="DT138" s="79"/>
      <c r="DU138" s="79"/>
      <c r="DV138" s="79"/>
      <c r="DW138" s="79"/>
      <c r="DX138" s="79"/>
      <c r="DY138" s="79"/>
      <c r="DZ138" s="79"/>
      <c r="EA138" s="79"/>
      <c r="EB138" s="79"/>
      <c r="EC138" s="79"/>
      <c r="ED138" s="79"/>
      <c r="EE138" s="79"/>
      <c r="EF138" s="79"/>
      <c r="EG138" s="79"/>
      <c r="EH138" s="79"/>
      <c r="EI138" s="79"/>
      <c r="EJ138" s="79"/>
      <c r="EK138" s="79"/>
      <c r="EL138" s="79"/>
      <c r="EM138" s="79"/>
      <c r="EN138" s="79"/>
      <c r="EO138" s="79"/>
      <c r="EP138" s="79"/>
      <c r="EQ138" s="79"/>
      <c r="ER138" s="79"/>
      <c r="ES138" s="79"/>
      <c r="ET138" s="79"/>
      <c r="EU138" s="79"/>
      <c r="EV138" s="79"/>
      <c r="EW138" s="79"/>
      <c r="EX138" s="79"/>
      <c r="EY138" s="79"/>
      <c r="EZ138" s="79"/>
      <c r="FA138" s="79"/>
      <c r="FB138" s="79"/>
      <c r="FC138" s="79"/>
      <c r="FD138" s="79"/>
      <c r="FE138" s="79"/>
      <c r="FF138" s="79"/>
      <c r="FG138" s="79"/>
      <c r="FH138" s="79"/>
      <c r="FI138" s="79"/>
      <c r="FJ138" s="79"/>
      <c r="FK138" s="79"/>
      <c r="FL138" s="79"/>
      <c r="FM138" s="79"/>
      <c r="FN138" s="79"/>
      <c r="FO138" s="79"/>
      <c r="FP138" s="79"/>
      <c r="FQ138" s="79"/>
      <c r="FR138" s="79"/>
      <c r="FS138" s="79"/>
      <c r="FT138" s="79"/>
      <c r="FU138" s="79"/>
      <c r="FV138" s="79"/>
      <c r="FW138" s="79"/>
      <c r="FX138" s="79"/>
      <c r="FY138" s="79"/>
      <c r="FZ138" s="79"/>
      <c r="GA138" s="79"/>
      <c r="GB138" s="79"/>
      <c r="GC138" s="79"/>
      <c r="GD138" s="79"/>
      <c r="GE138" s="79"/>
      <c r="GF138" s="79"/>
      <c r="GG138" s="79"/>
      <c r="GH138" s="79"/>
      <c r="GI138" s="79"/>
      <c r="GJ138" s="79"/>
      <c r="GK138" s="79"/>
      <c r="GL138" s="79"/>
      <c r="GM138" s="79"/>
      <c r="GN138" s="79"/>
      <c r="GO138" s="79"/>
      <c r="GP138" s="79"/>
      <c r="GQ138" s="79"/>
      <c r="GR138" s="79"/>
      <c r="GS138" s="79"/>
      <c r="GT138" s="79"/>
      <c r="GU138" s="79"/>
      <c r="GV138" s="79"/>
      <c r="GW138" s="79"/>
      <c r="GX138" s="79"/>
      <c r="GY138" s="79"/>
      <c r="GZ138" s="79"/>
      <c r="HA138" s="79"/>
      <c r="HB138" s="79"/>
      <c r="HC138" s="79"/>
      <c r="HD138" s="79"/>
      <c r="HE138" s="79"/>
      <c r="HF138" s="79"/>
      <c r="HG138" s="79"/>
      <c r="HH138" s="79"/>
      <c r="HI138" s="79"/>
      <c r="HJ138" s="79"/>
      <c r="HK138" s="79"/>
      <c r="HL138" s="79"/>
      <c r="HM138" s="79"/>
      <c r="HN138" s="79"/>
      <c r="HO138" s="79"/>
      <c r="HP138" s="79"/>
      <c r="HQ138" s="79"/>
      <c r="HR138" s="79"/>
      <c r="HS138" s="79"/>
      <c r="HT138" s="79"/>
      <c r="HU138" s="79"/>
      <c r="HV138" s="79"/>
      <c r="HW138" s="79"/>
      <c r="HX138" s="79"/>
      <c r="HY138" s="79"/>
      <c r="HZ138" s="79"/>
      <c r="IA138" s="79"/>
      <c r="IB138" s="79"/>
      <c r="IC138" s="79"/>
      <c r="ID138" s="79"/>
      <c r="IE138" s="79"/>
      <c r="IF138" s="79"/>
      <c r="IG138" s="79"/>
      <c r="IH138" s="79"/>
      <c r="II138" s="79"/>
      <c r="IJ138" s="79"/>
      <c r="IK138" s="79"/>
      <c r="IL138" s="79"/>
      <c r="IM138" s="79"/>
      <c r="IN138" s="79"/>
      <c r="IO138" s="79"/>
      <c r="IP138" s="79"/>
      <c r="IQ138" s="79"/>
      <c r="IR138" s="79"/>
      <c r="IS138" s="79"/>
      <c r="IT138" s="79"/>
      <c r="IU138" s="79"/>
      <c r="IV138" s="79"/>
      <c r="IW138" s="79"/>
      <c r="IX138" s="79"/>
      <c r="IY138" s="79"/>
      <c r="IZ138" s="79"/>
      <c r="JA138" s="79"/>
      <c r="JB138" s="79"/>
      <c r="JC138" s="79"/>
      <c r="JD138" s="79"/>
      <c r="JE138" s="79"/>
      <c r="JF138" s="79"/>
      <c r="JG138" s="79"/>
      <c r="JH138" s="79"/>
      <c r="JI138" s="79"/>
      <c r="JJ138" s="79"/>
      <c r="JK138" s="79"/>
      <c r="JL138" s="79"/>
      <c r="JM138" s="79"/>
      <c r="JN138" s="79"/>
      <c r="JO138" s="79"/>
      <c r="JP138" s="79"/>
      <c r="JQ138" s="79"/>
      <c r="JR138" s="79"/>
      <c r="JS138" s="79"/>
      <c r="JT138" s="79"/>
      <c r="JU138" s="79"/>
      <c r="JV138" s="79"/>
      <c r="JW138" s="79"/>
    </row>
    <row r="139" spans="2:283">
      <c r="B139" s="34"/>
      <c r="C139" s="22"/>
      <c r="D139" s="158"/>
      <c r="E139" s="224"/>
      <c r="F139" s="7"/>
      <c r="G139" s="36">
        <f t="shared" ref="G139:R139" si="93">SUM(G140:G140)</f>
        <v>14677.42</v>
      </c>
      <c r="H139" s="63">
        <f t="shared" si="93"/>
        <v>4677.42</v>
      </c>
      <c r="I139" s="63">
        <f t="shared" si="93"/>
        <v>5000</v>
      </c>
      <c r="J139" s="63">
        <f t="shared" si="93"/>
        <v>5000</v>
      </c>
      <c r="K139" s="63">
        <f t="shared" si="93"/>
        <v>0</v>
      </c>
      <c r="L139" s="63">
        <f t="shared" si="93"/>
        <v>0</v>
      </c>
      <c r="M139" s="63">
        <f t="shared" si="93"/>
        <v>0</v>
      </c>
      <c r="N139" s="63">
        <f t="shared" si="93"/>
        <v>0</v>
      </c>
      <c r="O139" s="63">
        <f t="shared" si="93"/>
        <v>0</v>
      </c>
      <c r="P139" s="63">
        <f t="shared" si="93"/>
        <v>0</v>
      </c>
      <c r="Q139" s="63">
        <f t="shared" si="93"/>
        <v>0</v>
      </c>
      <c r="R139" s="63">
        <f t="shared" si="93"/>
        <v>0</v>
      </c>
      <c r="S139" s="63">
        <f>SUM(S140:S141)</f>
        <v>0</v>
      </c>
      <c r="T139" s="61"/>
      <c r="BV139" s="79"/>
      <c r="BW139" s="79"/>
      <c r="BX139" s="79"/>
      <c r="BY139" s="79"/>
      <c r="BZ139" s="79"/>
      <c r="CA139" s="79"/>
      <c r="CB139" s="79"/>
      <c r="CC139" s="79"/>
      <c r="CD139" s="79"/>
      <c r="CE139" s="79"/>
      <c r="CF139" s="79"/>
      <c r="CG139" s="79"/>
      <c r="CH139" s="79"/>
      <c r="CI139" s="79"/>
      <c r="CJ139" s="79"/>
      <c r="CK139" s="79"/>
      <c r="CL139" s="79"/>
      <c r="CM139" s="79"/>
      <c r="CN139" s="79"/>
      <c r="CO139" s="79"/>
      <c r="CP139" s="79"/>
      <c r="CQ139" s="79"/>
      <c r="CR139" s="79"/>
      <c r="CS139" s="79"/>
      <c r="CT139" s="79"/>
      <c r="CU139" s="79"/>
      <c r="CV139" s="79"/>
      <c r="CW139" s="79"/>
      <c r="CX139" s="79"/>
      <c r="CY139" s="79"/>
      <c r="CZ139" s="79"/>
      <c r="DA139" s="79"/>
      <c r="DB139" s="79"/>
      <c r="DC139" s="79"/>
      <c r="DD139" s="79"/>
      <c r="DE139" s="79"/>
      <c r="DF139" s="79"/>
      <c r="DG139" s="79"/>
      <c r="DH139" s="79"/>
      <c r="DI139" s="79"/>
      <c r="DJ139" s="79"/>
      <c r="DK139" s="79"/>
      <c r="DL139" s="79"/>
      <c r="DM139" s="79"/>
      <c r="DN139" s="79"/>
      <c r="DO139" s="79"/>
      <c r="DP139" s="79"/>
      <c r="DQ139" s="79"/>
      <c r="DR139" s="79"/>
      <c r="DS139" s="79"/>
      <c r="DT139" s="79"/>
      <c r="DU139" s="79"/>
      <c r="DV139" s="79"/>
      <c r="DW139" s="79"/>
      <c r="DX139" s="79"/>
      <c r="DY139" s="79"/>
      <c r="DZ139" s="79"/>
      <c r="EA139" s="79"/>
      <c r="EB139" s="79"/>
      <c r="EC139" s="79"/>
      <c r="ED139" s="79"/>
      <c r="EE139" s="79"/>
      <c r="EF139" s="79"/>
      <c r="EG139" s="79"/>
      <c r="EH139" s="79"/>
      <c r="EI139" s="79"/>
      <c r="EJ139" s="79"/>
      <c r="EK139" s="79"/>
      <c r="EL139" s="79"/>
      <c r="EM139" s="79"/>
      <c r="EN139" s="79"/>
      <c r="EO139" s="79"/>
      <c r="EP139" s="79"/>
      <c r="EQ139" s="79"/>
      <c r="ER139" s="79"/>
      <c r="ES139" s="79"/>
      <c r="ET139" s="79"/>
      <c r="EU139" s="79"/>
      <c r="EV139" s="79"/>
      <c r="EW139" s="79"/>
      <c r="EX139" s="79"/>
      <c r="EY139" s="79"/>
      <c r="EZ139" s="79"/>
      <c r="FA139" s="79"/>
      <c r="FB139" s="79"/>
      <c r="FC139" s="79"/>
      <c r="FD139" s="79"/>
      <c r="FE139" s="79"/>
      <c r="FF139" s="79"/>
      <c r="FG139" s="79"/>
      <c r="FH139" s="79"/>
      <c r="FI139" s="79"/>
      <c r="FJ139" s="79"/>
      <c r="FK139" s="79"/>
      <c r="FL139" s="79"/>
      <c r="FM139" s="79"/>
      <c r="FN139" s="79"/>
      <c r="FO139" s="79"/>
      <c r="FP139" s="79"/>
      <c r="FQ139" s="79"/>
      <c r="FR139" s="79"/>
      <c r="FS139" s="79"/>
      <c r="FT139" s="79"/>
      <c r="FU139" s="79"/>
      <c r="FV139" s="79"/>
      <c r="FW139" s="79"/>
      <c r="FX139" s="79"/>
      <c r="FY139" s="79"/>
      <c r="FZ139" s="79"/>
      <c r="GA139" s="79"/>
      <c r="GB139" s="79"/>
      <c r="GC139" s="79"/>
      <c r="GD139" s="79"/>
      <c r="GE139" s="79"/>
      <c r="GF139" s="79"/>
      <c r="GG139" s="79"/>
      <c r="GH139" s="79"/>
      <c r="GI139" s="79"/>
      <c r="GJ139" s="79"/>
      <c r="GK139" s="79"/>
      <c r="GL139" s="79"/>
      <c r="GM139" s="79"/>
      <c r="GN139" s="79"/>
      <c r="GO139" s="79"/>
      <c r="GP139" s="79"/>
      <c r="GQ139" s="79"/>
      <c r="GR139" s="79"/>
      <c r="GS139" s="79"/>
      <c r="GT139" s="79"/>
      <c r="GU139" s="79"/>
      <c r="GV139" s="79"/>
      <c r="GW139" s="79"/>
      <c r="GX139" s="79"/>
      <c r="GY139" s="79"/>
      <c r="GZ139" s="79"/>
      <c r="HA139" s="79"/>
      <c r="HB139" s="79"/>
      <c r="HC139" s="79"/>
      <c r="HD139" s="79"/>
      <c r="HE139" s="79"/>
      <c r="HF139" s="79"/>
      <c r="HG139" s="79"/>
      <c r="HH139" s="79"/>
      <c r="HI139" s="79"/>
      <c r="HJ139" s="79"/>
      <c r="HK139" s="79"/>
      <c r="HL139" s="79"/>
      <c r="HM139" s="79"/>
      <c r="HN139" s="79"/>
      <c r="HO139" s="79"/>
      <c r="HP139" s="79"/>
      <c r="HQ139" s="79"/>
      <c r="HR139" s="79"/>
      <c r="HS139" s="79"/>
      <c r="HT139" s="79"/>
      <c r="HU139" s="79"/>
      <c r="HV139" s="79"/>
      <c r="HW139" s="79"/>
      <c r="HX139" s="79"/>
      <c r="HY139" s="79"/>
      <c r="HZ139" s="79"/>
      <c r="IA139" s="79"/>
      <c r="IB139" s="79"/>
      <c r="IC139" s="79"/>
      <c r="ID139" s="79"/>
      <c r="IE139" s="79"/>
      <c r="IF139" s="79"/>
      <c r="IG139" s="79"/>
      <c r="IH139" s="79"/>
      <c r="II139" s="79"/>
      <c r="IJ139" s="79"/>
      <c r="IK139" s="79"/>
      <c r="IL139" s="79"/>
      <c r="IM139" s="79"/>
      <c r="IN139" s="79"/>
      <c r="IO139" s="79"/>
      <c r="IP139" s="79"/>
      <c r="IQ139" s="79"/>
      <c r="IR139" s="79"/>
      <c r="IS139" s="79"/>
      <c r="IT139" s="79"/>
      <c r="IU139" s="79"/>
      <c r="IV139" s="79"/>
      <c r="IW139" s="79"/>
      <c r="IX139" s="79"/>
      <c r="IY139" s="79"/>
      <c r="IZ139" s="79"/>
      <c r="JA139" s="79"/>
      <c r="JB139" s="79"/>
      <c r="JC139" s="79"/>
      <c r="JD139" s="79"/>
      <c r="JE139" s="79"/>
      <c r="JF139" s="79"/>
      <c r="JG139" s="79"/>
      <c r="JH139" s="79"/>
      <c r="JI139" s="79"/>
      <c r="JJ139" s="79"/>
      <c r="JK139" s="79"/>
      <c r="JL139" s="79"/>
      <c r="JM139" s="79"/>
      <c r="JN139" s="79"/>
      <c r="JO139" s="79"/>
      <c r="JP139" s="79"/>
      <c r="JQ139" s="79"/>
      <c r="JR139" s="79"/>
      <c r="JS139" s="79"/>
      <c r="JT139" s="79"/>
      <c r="JU139" s="79"/>
      <c r="JV139" s="79"/>
      <c r="JW139" s="79"/>
    </row>
    <row r="140" spans="2:283" s="79" customFormat="1" ht="14.25" customHeight="1">
      <c r="B140" s="53"/>
      <c r="C140" s="19">
        <v>1</v>
      </c>
      <c r="D140" s="136" t="s">
        <v>59</v>
      </c>
      <c r="E140" s="222" t="s">
        <v>61</v>
      </c>
      <c r="F140" s="20">
        <v>5000</v>
      </c>
      <c r="G140" s="21">
        <f>SUM(H140:S140)</f>
        <v>14677.42</v>
      </c>
      <c r="H140" s="21">
        <f t="shared" ref="H140" si="94">+F140*C140/31*29</f>
        <v>4677.42</v>
      </c>
      <c r="I140" s="21">
        <f t="shared" ref="I140" si="95">+F140*C140</f>
        <v>5000</v>
      </c>
      <c r="J140" s="37">
        <f t="shared" ref="J140" si="96">+F140*C140</f>
        <v>5000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</row>
    <row r="141" spans="2:283">
      <c r="B141" s="38"/>
      <c r="C141" s="39"/>
      <c r="D141" s="162"/>
      <c r="E141" s="272" t="s">
        <v>24</v>
      </c>
      <c r="F141" s="273"/>
      <c r="G141" s="40">
        <f>60000-SUM(G140:G140)</f>
        <v>45322.58</v>
      </c>
      <c r="H141" s="40"/>
      <c r="I141" s="40"/>
      <c r="J141" s="40"/>
      <c r="K141" s="40"/>
      <c r="L141" s="40"/>
      <c r="M141" s="42"/>
      <c r="N141" s="40"/>
      <c r="O141" s="40"/>
      <c r="P141" s="40"/>
      <c r="Q141" s="40"/>
      <c r="R141" s="40"/>
      <c r="S141" s="40"/>
      <c r="BV141" s="79"/>
      <c r="BW141" s="79"/>
      <c r="BX141" s="79"/>
      <c r="BY141" s="79"/>
      <c r="BZ141" s="79"/>
      <c r="CA141" s="79"/>
      <c r="CB141" s="79"/>
      <c r="CC141" s="79"/>
      <c r="CD141" s="79"/>
      <c r="CE141" s="79"/>
      <c r="CF141" s="79"/>
      <c r="CG141" s="79"/>
      <c r="CH141" s="79"/>
      <c r="CI141" s="79"/>
      <c r="CJ141" s="79"/>
      <c r="CK141" s="79"/>
      <c r="CL141" s="79"/>
      <c r="CM141" s="79"/>
      <c r="CN141" s="79"/>
      <c r="CO141" s="79"/>
      <c r="CP141" s="79"/>
      <c r="CQ141" s="79"/>
      <c r="CR141" s="79"/>
      <c r="CS141" s="79"/>
      <c r="CT141" s="79"/>
      <c r="CU141" s="79"/>
      <c r="CV141" s="79"/>
      <c r="CW141" s="79"/>
      <c r="CX141" s="79"/>
      <c r="CY141" s="79"/>
      <c r="CZ141" s="79"/>
      <c r="DA141" s="79"/>
      <c r="DB141" s="79"/>
      <c r="DC141" s="79"/>
      <c r="DD141" s="79"/>
      <c r="DE141" s="79"/>
      <c r="DF141" s="79"/>
      <c r="DG141" s="79"/>
      <c r="DH141" s="79"/>
      <c r="DI141" s="79"/>
      <c r="DJ141" s="79"/>
      <c r="DK141" s="79"/>
      <c r="DL141" s="79"/>
      <c r="DM141" s="79"/>
      <c r="DN141" s="79"/>
      <c r="DO141" s="79"/>
      <c r="DP141" s="79"/>
      <c r="DQ141" s="79"/>
      <c r="DR141" s="79"/>
      <c r="DS141" s="79"/>
      <c r="DT141" s="79"/>
      <c r="DU141" s="79"/>
      <c r="DV141" s="79"/>
      <c r="DW141" s="79"/>
      <c r="DX141" s="79"/>
      <c r="DY141" s="79"/>
      <c r="DZ141" s="79"/>
      <c r="EA141" s="79"/>
      <c r="EB141" s="79"/>
      <c r="EC141" s="79"/>
      <c r="ED141" s="79"/>
      <c r="EE141" s="79"/>
      <c r="EF141" s="79"/>
      <c r="EG141" s="79"/>
      <c r="EH141" s="79"/>
      <c r="EI141" s="79"/>
      <c r="EJ141" s="79"/>
      <c r="EK141" s="79"/>
      <c r="EL141" s="79"/>
      <c r="EM141" s="79"/>
      <c r="EN141" s="79"/>
      <c r="EO141" s="79"/>
      <c r="EP141" s="79"/>
      <c r="EQ141" s="79"/>
      <c r="ER141" s="79"/>
      <c r="ES141" s="79"/>
      <c r="ET141" s="79"/>
      <c r="EU141" s="79"/>
      <c r="EV141" s="79"/>
      <c r="EW141" s="79"/>
      <c r="EX141" s="79"/>
      <c r="EY141" s="79"/>
      <c r="EZ141" s="79"/>
      <c r="FA141" s="79"/>
      <c r="FB141" s="79"/>
      <c r="FC141" s="79"/>
      <c r="FD141" s="79"/>
      <c r="FE141" s="79"/>
      <c r="FF141" s="79"/>
      <c r="FG141" s="79"/>
      <c r="FH141" s="79"/>
      <c r="FI141" s="79"/>
      <c r="FJ141" s="79"/>
      <c r="FK141" s="79"/>
      <c r="FL141" s="79"/>
      <c r="FM141" s="79"/>
      <c r="FN141" s="79"/>
      <c r="FO141" s="79"/>
      <c r="FP141" s="79"/>
      <c r="FQ141" s="79"/>
      <c r="FR141" s="79"/>
      <c r="FS141" s="79"/>
      <c r="FT141" s="79"/>
      <c r="FU141" s="79"/>
      <c r="FV141" s="79"/>
      <c r="FW141" s="79"/>
      <c r="FX141" s="79"/>
      <c r="FY141" s="79"/>
      <c r="FZ141" s="79"/>
      <c r="GA141" s="79"/>
      <c r="GB141" s="79"/>
      <c r="GC141" s="79"/>
      <c r="GD141" s="79"/>
      <c r="GE141" s="79"/>
      <c r="GF141" s="79"/>
      <c r="GG141" s="79"/>
      <c r="GH141" s="79"/>
      <c r="GI141" s="79"/>
      <c r="GJ141" s="79"/>
      <c r="GK141" s="79"/>
      <c r="GL141" s="79"/>
      <c r="GM141" s="79"/>
      <c r="GN141" s="79"/>
      <c r="GO141" s="79"/>
      <c r="GP141" s="79"/>
      <c r="GQ141" s="79"/>
      <c r="GR141" s="79"/>
      <c r="GS141" s="79"/>
      <c r="GT141" s="79"/>
      <c r="GU141" s="79"/>
      <c r="GV141" s="79"/>
      <c r="GW141" s="79"/>
      <c r="GX141" s="79"/>
      <c r="GY141" s="79"/>
      <c r="GZ141" s="79"/>
      <c r="HA141" s="79"/>
      <c r="HB141" s="79"/>
      <c r="HC141" s="79"/>
      <c r="HD141" s="79"/>
      <c r="HE141" s="79"/>
      <c r="HF141" s="79"/>
      <c r="HG141" s="79"/>
      <c r="HH141" s="79"/>
      <c r="HI141" s="79"/>
      <c r="HJ141" s="79"/>
      <c r="HK141" s="79"/>
      <c r="HL141" s="79"/>
      <c r="HM141" s="79"/>
      <c r="HN141" s="79"/>
      <c r="HO141" s="79"/>
      <c r="HP141" s="79"/>
      <c r="HQ141" s="79"/>
      <c r="HR141" s="79"/>
      <c r="HS141" s="79"/>
      <c r="HT141" s="79"/>
      <c r="HU141" s="79"/>
      <c r="HV141" s="79"/>
      <c r="HW141" s="79"/>
      <c r="HX141" s="79"/>
      <c r="HY141" s="79"/>
      <c r="HZ141" s="79"/>
      <c r="IA141" s="79"/>
      <c r="IB141" s="79"/>
      <c r="IC141" s="79"/>
      <c r="ID141" s="79"/>
      <c r="IE141" s="79"/>
      <c r="IF141" s="79"/>
      <c r="IG141" s="79"/>
      <c r="IH141" s="79"/>
      <c r="II141" s="79"/>
      <c r="IJ141" s="79"/>
      <c r="IK141" s="79"/>
      <c r="IL141" s="79"/>
      <c r="IM141" s="79"/>
      <c r="IN141" s="79"/>
      <c r="IO141" s="79"/>
      <c r="IP141" s="79"/>
      <c r="IQ141" s="79"/>
      <c r="IR141" s="79"/>
      <c r="IS141" s="79"/>
      <c r="IT141" s="79"/>
      <c r="IU141" s="79"/>
      <c r="IV141" s="79"/>
      <c r="IW141" s="79"/>
      <c r="IX141" s="79"/>
      <c r="IY141" s="79"/>
      <c r="IZ141" s="79"/>
      <c r="JA141" s="79"/>
      <c r="JB141" s="79"/>
      <c r="JC141" s="79"/>
      <c r="JD141" s="79"/>
      <c r="JE141" s="79"/>
      <c r="JF141" s="79"/>
      <c r="JG141" s="79"/>
      <c r="JH141" s="79"/>
      <c r="JI141" s="79"/>
      <c r="JJ141" s="79"/>
      <c r="JK141" s="79"/>
      <c r="JL141" s="79"/>
      <c r="JM141" s="79"/>
      <c r="JN141" s="79"/>
      <c r="JO141" s="79"/>
      <c r="JP141" s="79"/>
      <c r="JQ141" s="79"/>
      <c r="JR141" s="79"/>
      <c r="JS141" s="79"/>
      <c r="JT141" s="79"/>
      <c r="JU141" s="79"/>
      <c r="JV141" s="79"/>
      <c r="JW141" s="79"/>
    </row>
    <row r="142" spans="2:283" s="64" customFormat="1" ht="29.25">
      <c r="B142" s="69" t="s">
        <v>88</v>
      </c>
      <c r="C142" s="70">
        <f>SUM(C144:C145)</f>
        <v>2</v>
      </c>
      <c r="D142" s="161"/>
      <c r="E142" s="225"/>
      <c r="F142" s="49"/>
      <c r="G142" s="49"/>
      <c r="H142" s="49"/>
      <c r="I142" s="49"/>
      <c r="J142" s="49"/>
      <c r="K142" s="49"/>
      <c r="L142" s="49"/>
      <c r="M142" s="71"/>
      <c r="N142" s="49"/>
      <c r="O142" s="49"/>
      <c r="P142" s="49"/>
      <c r="Q142" s="49"/>
      <c r="R142" s="49"/>
      <c r="S142" s="49"/>
      <c r="BV142" s="79"/>
      <c r="BW142" s="79"/>
      <c r="BX142" s="79"/>
      <c r="BY142" s="79"/>
      <c r="BZ142" s="79"/>
      <c r="CA142" s="79"/>
      <c r="CB142" s="79"/>
      <c r="CC142" s="79"/>
      <c r="CD142" s="79"/>
      <c r="CE142" s="79"/>
      <c r="CF142" s="79"/>
      <c r="CG142" s="79"/>
      <c r="CH142" s="79"/>
      <c r="CI142" s="79"/>
      <c r="CJ142" s="79"/>
      <c r="CK142" s="79"/>
      <c r="CL142" s="79"/>
      <c r="CM142" s="79"/>
      <c r="CN142" s="79"/>
      <c r="CO142" s="79"/>
      <c r="CP142" s="79"/>
      <c r="CQ142" s="79"/>
      <c r="CR142" s="79"/>
      <c r="CS142" s="79"/>
      <c r="CT142" s="79"/>
      <c r="CU142" s="79"/>
      <c r="CV142" s="79"/>
      <c r="CW142" s="79"/>
      <c r="CX142" s="79"/>
      <c r="CY142" s="79"/>
      <c r="CZ142" s="79"/>
      <c r="DA142" s="79"/>
      <c r="DB142" s="79"/>
      <c r="DC142" s="79"/>
      <c r="DD142" s="79"/>
      <c r="DE142" s="79"/>
      <c r="DF142" s="79"/>
      <c r="DG142" s="79"/>
      <c r="DH142" s="79"/>
      <c r="DI142" s="79"/>
      <c r="DJ142" s="79"/>
      <c r="DK142" s="79"/>
      <c r="DL142" s="79"/>
      <c r="DM142" s="79"/>
      <c r="DN142" s="79"/>
      <c r="DO142" s="79"/>
      <c r="DP142" s="79"/>
      <c r="DQ142" s="79"/>
      <c r="DR142" s="79"/>
      <c r="DS142" s="79"/>
      <c r="DT142" s="79"/>
      <c r="DU142" s="79"/>
      <c r="DV142" s="79"/>
      <c r="DW142" s="79"/>
      <c r="DX142" s="79"/>
      <c r="DY142" s="79"/>
      <c r="DZ142" s="79"/>
      <c r="EA142" s="79"/>
      <c r="EB142" s="79"/>
      <c r="EC142" s="79"/>
      <c r="ED142" s="79"/>
      <c r="EE142" s="79"/>
      <c r="EF142" s="79"/>
      <c r="EG142" s="79"/>
      <c r="EH142" s="79"/>
      <c r="EI142" s="79"/>
      <c r="EJ142" s="79"/>
      <c r="EK142" s="79"/>
      <c r="EL142" s="79"/>
      <c r="EM142" s="79"/>
      <c r="EN142" s="79"/>
      <c r="EO142" s="79"/>
      <c r="EP142" s="79"/>
      <c r="EQ142" s="79"/>
      <c r="ER142" s="79"/>
      <c r="ES142" s="79"/>
      <c r="ET142" s="79"/>
      <c r="EU142" s="79"/>
      <c r="EV142" s="79"/>
      <c r="EW142" s="79"/>
      <c r="EX142" s="79"/>
      <c r="EY142" s="79"/>
      <c r="EZ142" s="79"/>
      <c r="FA142" s="79"/>
      <c r="FB142" s="79"/>
      <c r="FC142" s="79"/>
      <c r="FD142" s="79"/>
      <c r="FE142" s="79"/>
      <c r="FF142" s="79"/>
      <c r="FG142" s="79"/>
      <c r="FH142" s="79"/>
      <c r="FI142" s="79"/>
      <c r="FJ142" s="79"/>
      <c r="FK142" s="79"/>
      <c r="FL142" s="79"/>
      <c r="FM142" s="79"/>
      <c r="FN142" s="79"/>
      <c r="FO142" s="79"/>
      <c r="FP142" s="79"/>
      <c r="FQ142" s="79"/>
      <c r="FR142" s="79"/>
      <c r="FS142" s="79"/>
      <c r="FT142" s="79"/>
      <c r="FU142" s="79"/>
      <c r="FV142" s="79"/>
      <c r="FW142" s="79"/>
      <c r="FX142" s="79"/>
      <c r="FY142" s="79"/>
      <c r="FZ142" s="79"/>
      <c r="GA142" s="79"/>
      <c r="GB142" s="79"/>
      <c r="GC142" s="79"/>
      <c r="GD142" s="79"/>
      <c r="GE142" s="79"/>
      <c r="GF142" s="79"/>
      <c r="GG142" s="79"/>
      <c r="GH142" s="79"/>
      <c r="GI142" s="79"/>
      <c r="GJ142" s="79"/>
      <c r="GK142" s="79"/>
      <c r="GL142" s="79"/>
      <c r="GM142" s="79"/>
      <c r="GN142" s="79"/>
      <c r="GO142" s="79"/>
      <c r="GP142" s="79"/>
      <c r="GQ142" s="79"/>
      <c r="GR142" s="79"/>
      <c r="GS142" s="79"/>
      <c r="GT142" s="79"/>
      <c r="GU142" s="79"/>
      <c r="GV142" s="79"/>
      <c r="GW142" s="79"/>
      <c r="GX142" s="79"/>
      <c r="GY142" s="79"/>
      <c r="GZ142" s="79"/>
      <c r="HA142" s="79"/>
      <c r="HB142" s="79"/>
      <c r="HC142" s="79"/>
      <c r="HD142" s="79"/>
      <c r="HE142" s="79"/>
      <c r="HF142" s="79"/>
      <c r="HG142" s="79"/>
      <c r="HH142" s="79"/>
      <c r="HI142" s="79"/>
      <c r="HJ142" s="79"/>
      <c r="HK142" s="79"/>
      <c r="HL142" s="79"/>
      <c r="HM142" s="79"/>
      <c r="HN142" s="79"/>
      <c r="HO142" s="79"/>
      <c r="HP142" s="79"/>
      <c r="HQ142" s="79"/>
      <c r="HR142" s="79"/>
      <c r="HS142" s="79"/>
      <c r="HT142" s="79"/>
      <c r="HU142" s="79"/>
      <c r="HV142" s="79"/>
      <c r="HW142" s="79"/>
      <c r="HX142" s="79"/>
      <c r="HY142" s="79"/>
      <c r="HZ142" s="79"/>
      <c r="IA142" s="79"/>
      <c r="IB142" s="79"/>
      <c r="IC142" s="79"/>
      <c r="ID142" s="79"/>
      <c r="IE142" s="79"/>
      <c r="IF142" s="79"/>
      <c r="IG142" s="79"/>
      <c r="IH142" s="79"/>
      <c r="II142" s="79"/>
      <c r="IJ142" s="79"/>
      <c r="IK142" s="79"/>
      <c r="IL142" s="79"/>
      <c r="IM142" s="79"/>
      <c r="IN142" s="79"/>
      <c r="IO142" s="79"/>
      <c r="IP142" s="79"/>
      <c r="IQ142" s="79"/>
      <c r="IR142" s="79"/>
      <c r="IS142" s="79"/>
      <c r="IT142" s="79"/>
      <c r="IU142" s="79"/>
      <c r="IV142" s="79"/>
      <c r="IW142" s="79"/>
      <c r="IX142" s="79"/>
      <c r="IY142" s="79"/>
      <c r="IZ142" s="79"/>
      <c r="JA142" s="79"/>
      <c r="JB142" s="79"/>
      <c r="JC142" s="79"/>
      <c r="JD142" s="79"/>
      <c r="JE142" s="79"/>
      <c r="JF142" s="79"/>
      <c r="JG142" s="79"/>
      <c r="JH142" s="79"/>
      <c r="JI142" s="79"/>
      <c r="JJ142" s="79"/>
      <c r="JK142" s="79"/>
      <c r="JL142" s="79"/>
      <c r="JM142" s="79"/>
      <c r="JN142" s="79"/>
      <c r="JO142" s="79"/>
      <c r="JP142" s="79"/>
      <c r="JQ142" s="79"/>
      <c r="JR142" s="79"/>
      <c r="JS142" s="79"/>
      <c r="JT142" s="79"/>
      <c r="JU142" s="79"/>
      <c r="JV142" s="79"/>
      <c r="JW142" s="79"/>
    </row>
    <row r="143" spans="2:283">
      <c r="B143" s="34"/>
      <c r="C143" s="22"/>
      <c r="D143" s="158"/>
      <c r="E143" s="224"/>
      <c r="F143" s="7"/>
      <c r="G143" s="36">
        <f>SUM(G144:G145)</f>
        <v>33758.06</v>
      </c>
      <c r="H143" s="63">
        <f>SUM(H144:H146)</f>
        <v>10758.06</v>
      </c>
      <c r="I143" s="63">
        <f>SUM(I144:I146)</f>
        <v>11500</v>
      </c>
      <c r="J143" s="63">
        <f>SUM(J144:J146)</f>
        <v>11500</v>
      </c>
      <c r="K143" s="63">
        <f>SUM(K144:K145)</f>
        <v>0</v>
      </c>
      <c r="L143" s="63">
        <f t="shared" ref="L143:S143" si="97">SUM(L144:L146)</f>
        <v>0</v>
      </c>
      <c r="M143" s="63">
        <f t="shared" si="97"/>
        <v>0</v>
      </c>
      <c r="N143" s="63">
        <f t="shared" si="97"/>
        <v>0</v>
      </c>
      <c r="O143" s="63">
        <f t="shared" si="97"/>
        <v>0</v>
      </c>
      <c r="P143" s="63">
        <f t="shared" si="97"/>
        <v>0</v>
      </c>
      <c r="Q143" s="63">
        <f t="shared" si="97"/>
        <v>0</v>
      </c>
      <c r="R143" s="63">
        <f t="shared" si="97"/>
        <v>0</v>
      </c>
      <c r="S143" s="63">
        <f t="shared" si="97"/>
        <v>0</v>
      </c>
      <c r="T143" s="61"/>
      <c r="BV143" s="79"/>
      <c r="BW143" s="79"/>
      <c r="BX143" s="79"/>
      <c r="BY143" s="79"/>
      <c r="BZ143" s="79"/>
      <c r="CA143" s="79"/>
      <c r="CB143" s="79"/>
      <c r="CC143" s="79"/>
      <c r="CD143" s="79"/>
      <c r="CE143" s="79"/>
      <c r="CF143" s="79"/>
      <c r="CG143" s="79"/>
      <c r="CH143" s="79"/>
      <c r="CI143" s="79"/>
      <c r="CJ143" s="79"/>
      <c r="CK143" s="79"/>
      <c r="CL143" s="79"/>
      <c r="CM143" s="79"/>
      <c r="CN143" s="79"/>
      <c r="CO143" s="79"/>
      <c r="CP143" s="79"/>
      <c r="CQ143" s="79"/>
      <c r="CR143" s="79"/>
      <c r="CS143" s="79"/>
      <c r="CT143" s="79"/>
      <c r="CU143" s="79"/>
      <c r="CV143" s="79"/>
      <c r="CW143" s="79"/>
      <c r="CX143" s="79"/>
      <c r="CY143" s="79"/>
      <c r="CZ143" s="79"/>
      <c r="DA143" s="79"/>
      <c r="DB143" s="79"/>
      <c r="DC143" s="79"/>
      <c r="DD143" s="79"/>
      <c r="DE143" s="79"/>
      <c r="DF143" s="79"/>
      <c r="DG143" s="79"/>
      <c r="DH143" s="79"/>
      <c r="DI143" s="79"/>
      <c r="DJ143" s="79"/>
      <c r="DK143" s="79"/>
      <c r="DL143" s="79"/>
      <c r="DM143" s="79"/>
      <c r="DN143" s="79"/>
      <c r="DO143" s="79"/>
      <c r="DP143" s="79"/>
      <c r="DQ143" s="79"/>
      <c r="DR143" s="79"/>
      <c r="DS143" s="79"/>
      <c r="DT143" s="79"/>
      <c r="DU143" s="79"/>
      <c r="DV143" s="79"/>
      <c r="DW143" s="79"/>
      <c r="DX143" s="79"/>
      <c r="DY143" s="79"/>
      <c r="DZ143" s="79"/>
      <c r="EA143" s="79"/>
      <c r="EB143" s="79"/>
      <c r="EC143" s="79"/>
      <c r="ED143" s="79"/>
      <c r="EE143" s="79"/>
      <c r="EF143" s="79"/>
      <c r="EG143" s="79"/>
      <c r="EH143" s="79"/>
      <c r="EI143" s="79"/>
      <c r="EJ143" s="79"/>
      <c r="EK143" s="79"/>
      <c r="EL143" s="79"/>
      <c r="EM143" s="79"/>
      <c r="EN143" s="79"/>
      <c r="EO143" s="79"/>
      <c r="EP143" s="79"/>
      <c r="EQ143" s="79"/>
      <c r="ER143" s="79"/>
      <c r="ES143" s="79"/>
      <c r="ET143" s="79"/>
      <c r="EU143" s="79"/>
      <c r="EV143" s="79"/>
      <c r="EW143" s="79"/>
      <c r="EX143" s="79"/>
      <c r="EY143" s="79"/>
      <c r="EZ143" s="79"/>
      <c r="FA143" s="79"/>
      <c r="FB143" s="79"/>
      <c r="FC143" s="79"/>
      <c r="FD143" s="79"/>
      <c r="FE143" s="79"/>
      <c r="FF143" s="79"/>
      <c r="FG143" s="79"/>
      <c r="FH143" s="79"/>
      <c r="FI143" s="79"/>
      <c r="FJ143" s="79"/>
      <c r="FK143" s="79"/>
      <c r="FL143" s="79"/>
      <c r="FM143" s="79"/>
      <c r="FN143" s="79"/>
      <c r="FO143" s="79"/>
      <c r="FP143" s="79"/>
      <c r="FQ143" s="79"/>
      <c r="FR143" s="79"/>
      <c r="FS143" s="79"/>
      <c r="FT143" s="79"/>
      <c r="FU143" s="79"/>
      <c r="FV143" s="79"/>
      <c r="FW143" s="79"/>
      <c r="FX143" s="79"/>
      <c r="FY143" s="79"/>
      <c r="FZ143" s="79"/>
      <c r="GA143" s="79"/>
      <c r="GB143" s="79"/>
      <c r="GC143" s="79"/>
      <c r="GD143" s="79"/>
      <c r="GE143" s="79"/>
      <c r="GF143" s="79"/>
      <c r="GG143" s="79"/>
      <c r="GH143" s="79"/>
      <c r="GI143" s="79"/>
      <c r="GJ143" s="79"/>
      <c r="GK143" s="79"/>
      <c r="GL143" s="79"/>
      <c r="GM143" s="79"/>
      <c r="GN143" s="79"/>
      <c r="GO143" s="79"/>
      <c r="GP143" s="79"/>
      <c r="GQ143" s="79"/>
      <c r="GR143" s="79"/>
      <c r="GS143" s="79"/>
      <c r="GT143" s="79"/>
      <c r="GU143" s="79"/>
      <c r="GV143" s="79"/>
      <c r="GW143" s="79"/>
      <c r="GX143" s="79"/>
      <c r="GY143" s="79"/>
      <c r="GZ143" s="79"/>
      <c r="HA143" s="79"/>
      <c r="HB143" s="79"/>
      <c r="HC143" s="79"/>
      <c r="HD143" s="79"/>
      <c r="HE143" s="79"/>
      <c r="HF143" s="79"/>
      <c r="HG143" s="79"/>
      <c r="HH143" s="79"/>
      <c r="HI143" s="79"/>
      <c r="HJ143" s="79"/>
      <c r="HK143" s="79"/>
      <c r="HL143" s="79"/>
      <c r="HM143" s="79"/>
      <c r="HN143" s="79"/>
      <c r="HO143" s="79"/>
      <c r="HP143" s="79"/>
      <c r="HQ143" s="79"/>
      <c r="HR143" s="79"/>
      <c r="HS143" s="79"/>
      <c r="HT143" s="79"/>
      <c r="HU143" s="79"/>
      <c r="HV143" s="79"/>
      <c r="HW143" s="79"/>
      <c r="HX143" s="79"/>
      <c r="HY143" s="79"/>
      <c r="HZ143" s="79"/>
      <c r="IA143" s="79"/>
      <c r="IB143" s="79"/>
      <c r="IC143" s="79"/>
      <c r="ID143" s="79"/>
      <c r="IE143" s="79"/>
      <c r="IF143" s="79"/>
      <c r="IG143" s="79"/>
      <c r="IH143" s="79"/>
      <c r="II143" s="79"/>
      <c r="IJ143" s="79"/>
      <c r="IK143" s="79"/>
      <c r="IL143" s="79"/>
      <c r="IM143" s="79"/>
      <c r="IN143" s="79"/>
      <c r="IO143" s="79"/>
      <c r="IP143" s="79"/>
      <c r="IQ143" s="79"/>
      <c r="IR143" s="79"/>
      <c r="IS143" s="79"/>
      <c r="IT143" s="79"/>
      <c r="IU143" s="79"/>
      <c r="IV143" s="79"/>
      <c r="IW143" s="79"/>
      <c r="IX143" s="79"/>
      <c r="IY143" s="79"/>
      <c r="IZ143" s="79"/>
      <c r="JA143" s="79"/>
      <c r="JB143" s="79"/>
      <c r="JC143" s="79"/>
      <c r="JD143" s="79"/>
      <c r="JE143" s="79"/>
      <c r="JF143" s="79"/>
      <c r="JG143" s="79"/>
      <c r="JH143" s="79"/>
      <c r="JI143" s="79"/>
      <c r="JJ143" s="79"/>
      <c r="JK143" s="79"/>
      <c r="JL143" s="79"/>
      <c r="JM143" s="79"/>
      <c r="JN143" s="79"/>
      <c r="JO143" s="79"/>
      <c r="JP143" s="79"/>
      <c r="JQ143" s="79"/>
      <c r="JR143" s="79"/>
      <c r="JS143" s="79"/>
      <c r="JT143" s="79"/>
      <c r="JU143" s="79"/>
      <c r="JV143" s="79"/>
      <c r="JW143" s="79"/>
    </row>
    <row r="144" spans="2:283" s="79" customFormat="1" ht="14.25" customHeight="1">
      <c r="B144" s="53"/>
      <c r="C144" s="19">
        <v>1</v>
      </c>
      <c r="D144" s="136" t="s">
        <v>59</v>
      </c>
      <c r="E144" s="222" t="s">
        <v>61</v>
      </c>
      <c r="F144" s="37">
        <v>6000</v>
      </c>
      <c r="G144" s="21">
        <f t="shared" ref="G144:G145" si="98">SUM(H144:S144)</f>
        <v>17612.900000000001</v>
      </c>
      <c r="H144" s="21">
        <f t="shared" ref="H144:H145" si="99">+F144*C144/31*29</f>
        <v>5612.9</v>
      </c>
      <c r="I144" s="21">
        <f t="shared" ref="I144:I145" si="100">+F144*C144</f>
        <v>6000</v>
      </c>
      <c r="J144" s="37">
        <f t="shared" ref="J144:J145" si="101">+F144*C144</f>
        <v>6000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</row>
    <row r="145" spans="1:341" s="79" customFormat="1" ht="14.25" customHeight="1">
      <c r="B145" s="53"/>
      <c r="C145" s="19">
        <v>1</v>
      </c>
      <c r="D145" s="136" t="s">
        <v>59</v>
      </c>
      <c r="E145" s="222" t="s">
        <v>61</v>
      </c>
      <c r="F145" s="37">
        <v>5500</v>
      </c>
      <c r="G145" s="21">
        <f t="shared" si="98"/>
        <v>16145.16</v>
      </c>
      <c r="H145" s="21">
        <f t="shared" si="99"/>
        <v>5145.16</v>
      </c>
      <c r="I145" s="21">
        <f t="shared" si="100"/>
        <v>5500</v>
      </c>
      <c r="J145" s="37">
        <f t="shared" si="101"/>
        <v>5500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</row>
    <row r="146" spans="1:341">
      <c r="B146" s="38"/>
      <c r="C146" s="39"/>
      <c r="D146" s="162"/>
      <c r="E146" s="272" t="s">
        <v>24</v>
      </c>
      <c r="F146" s="273"/>
      <c r="G146" s="40">
        <f>132000-SUM(G144:G145)</f>
        <v>98241.94</v>
      </c>
      <c r="H146" s="40"/>
      <c r="I146" s="41"/>
      <c r="J146" s="40"/>
      <c r="K146" s="40"/>
      <c r="L146" s="40"/>
      <c r="M146" s="42"/>
      <c r="N146" s="40"/>
      <c r="O146" s="40"/>
      <c r="P146" s="40"/>
      <c r="Q146" s="40"/>
      <c r="R146" s="40"/>
      <c r="S146" s="40"/>
      <c r="BV146" s="79"/>
      <c r="BW146" s="79"/>
      <c r="BX146" s="79"/>
      <c r="BY146" s="79"/>
      <c r="BZ146" s="79"/>
      <c r="CA146" s="79"/>
      <c r="CB146" s="79"/>
      <c r="CC146" s="79"/>
      <c r="CD146" s="79"/>
      <c r="CE146" s="79"/>
      <c r="CF146" s="79"/>
      <c r="CG146" s="79"/>
      <c r="CH146" s="79"/>
      <c r="CI146" s="79"/>
      <c r="CJ146" s="79"/>
      <c r="CK146" s="79"/>
      <c r="CL146" s="79"/>
      <c r="CM146" s="79"/>
      <c r="CN146" s="79"/>
      <c r="CO146" s="79"/>
      <c r="CP146" s="79"/>
      <c r="CQ146" s="79"/>
    </row>
    <row r="147" spans="1:341" s="64" customFormat="1" ht="29.25">
      <c r="B147" s="69" t="s">
        <v>89</v>
      </c>
      <c r="C147" s="70">
        <f>SUM(C149:C150)</f>
        <v>2</v>
      </c>
      <c r="D147" s="161"/>
      <c r="E147" s="225"/>
      <c r="F147" s="49"/>
      <c r="G147" s="49"/>
      <c r="H147" s="49"/>
      <c r="I147" s="49"/>
      <c r="J147" s="49"/>
      <c r="K147" s="49"/>
      <c r="L147" s="49"/>
      <c r="M147" s="71"/>
      <c r="N147" s="49"/>
      <c r="O147" s="49"/>
      <c r="P147" s="49"/>
      <c r="Q147" s="49"/>
      <c r="R147" s="49"/>
      <c r="S147" s="49"/>
      <c r="BV147" s="79"/>
      <c r="BW147" s="79"/>
      <c r="BX147" s="79"/>
      <c r="BY147" s="79"/>
      <c r="BZ147" s="79"/>
      <c r="CA147" s="79"/>
      <c r="CB147" s="79"/>
      <c r="CC147" s="79"/>
      <c r="CD147" s="79"/>
      <c r="CE147" s="79"/>
      <c r="CF147" s="79"/>
      <c r="CG147" s="79"/>
      <c r="CH147" s="79"/>
      <c r="CI147" s="79"/>
      <c r="CJ147" s="79"/>
      <c r="CK147" s="79"/>
      <c r="CL147" s="79"/>
      <c r="CM147" s="79"/>
      <c r="CN147" s="79"/>
      <c r="CO147" s="79"/>
      <c r="CP147" s="79"/>
      <c r="CQ147" s="79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</row>
    <row r="148" spans="1:341">
      <c r="B148" s="34"/>
      <c r="C148" s="22"/>
      <c r="D148" s="158"/>
      <c r="E148" s="224"/>
      <c r="F148" s="7"/>
      <c r="G148" s="36">
        <f>SUM(G149:G150)</f>
        <v>42564.52</v>
      </c>
      <c r="H148" s="63">
        <f t="shared" ref="H148:S148" si="102">SUM(H149:H151)</f>
        <v>13564.52</v>
      </c>
      <c r="I148" s="63">
        <f t="shared" si="102"/>
        <v>14500</v>
      </c>
      <c r="J148" s="63">
        <f t="shared" si="102"/>
        <v>14500</v>
      </c>
      <c r="K148" s="63">
        <f t="shared" si="102"/>
        <v>0</v>
      </c>
      <c r="L148" s="63">
        <f t="shared" si="102"/>
        <v>0</v>
      </c>
      <c r="M148" s="63">
        <f t="shared" si="102"/>
        <v>0</v>
      </c>
      <c r="N148" s="63">
        <f t="shared" si="102"/>
        <v>0</v>
      </c>
      <c r="O148" s="63">
        <f t="shared" si="102"/>
        <v>0</v>
      </c>
      <c r="P148" s="63">
        <f t="shared" si="102"/>
        <v>0</v>
      </c>
      <c r="Q148" s="63">
        <f t="shared" si="102"/>
        <v>0</v>
      </c>
      <c r="R148" s="63">
        <f t="shared" si="102"/>
        <v>0</v>
      </c>
      <c r="S148" s="63">
        <f t="shared" si="102"/>
        <v>0</v>
      </c>
      <c r="T148" s="61"/>
      <c r="BV148" s="79"/>
      <c r="BW148" s="79"/>
      <c r="BX148" s="79"/>
      <c r="BY148" s="79"/>
      <c r="BZ148" s="79"/>
      <c r="CA148" s="79"/>
      <c r="CB148" s="79"/>
      <c r="CC148" s="79"/>
      <c r="CD148" s="79"/>
      <c r="CE148" s="79"/>
      <c r="CF148" s="79"/>
      <c r="CG148" s="79"/>
      <c r="CH148" s="79"/>
      <c r="CI148" s="79"/>
      <c r="CJ148" s="79"/>
      <c r="CK148" s="79"/>
      <c r="CL148" s="79"/>
      <c r="CM148" s="79"/>
      <c r="CN148" s="79"/>
      <c r="CO148" s="79"/>
      <c r="CP148" s="79"/>
      <c r="CQ148" s="79"/>
    </row>
    <row r="149" spans="1:341" s="79" customFormat="1" ht="13.5" customHeight="1">
      <c r="B149" s="53"/>
      <c r="C149" s="19">
        <v>1</v>
      </c>
      <c r="D149" s="136" t="s">
        <v>59</v>
      </c>
      <c r="E149" s="222" t="s">
        <v>61</v>
      </c>
      <c r="F149" s="20">
        <v>6500</v>
      </c>
      <c r="G149" s="21">
        <f>SUM(H149:S149)</f>
        <v>19080.650000000001</v>
      </c>
      <c r="H149" s="21">
        <f t="shared" ref="H149:H150" si="103">+F149*C149/31*29</f>
        <v>6080.65</v>
      </c>
      <c r="I149" s="21">
        <f t="shared" ref="I149:I150" si="104">+F149*C149</f>
        <v>6500</v>
      </c>
      <c r="J149" s="37">
        <f t="shared" ref="J149:J150" si="105">+F149*C149</f>
        <v>6500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  <c r="Q149" s="21">
        <v>0</v>
      </c>
      <c r="R149" s="21">
        <v>0</v>
      </c>
      <c r="S149" s="21">
        <v>0</v>
      </c>
    </row>
    <row r="150" spans="1:341" s="79" customFormat="1" ht="13.5" customHeight="1">
      <c r="B150" s="53"/>
      <c r="C150" s="19">
        <v>1</v>
      </c>
      <c r="D150" s="136" t="s">
        <v>59</v>
      </c>
      <c r="E150" s="222" t="s">
        <v>62</v>
      </c>
      <c r="F150" s="20">
        <v>8000</v>
      </c>
      <c r="G150" s="21">
        <f>SUM(H150:S150)</f>
        <v>23483.87</v>
      </c>
      <c r="H150" s="21">
        <f t="shared" si="103"/>
        <v>7483.87</v>
      </c>
      <c r="I150" s="21">
        <f t="shared" si="104"/>
        <v>8000</v>
      </c>
      <c r="J150" s="37">
        <f t="shared" si="105"/>
        <v>8000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</row>
    <row r="151" spans="1:341">
      <c r="B151" s="13"/>
      <c r="C151" s="14"/>
      <c r="D151" s="155"/>
      <c r="E151" s="272" t="s">
        <v>24</v>
      </c>
      <c r="F151" s="273"/>
      <c r="G151" s="21">
        <f>78000-SUM(G149:G150)</f>
        <v>35435.480000000003</v>
      </c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BV151" s="79"/>
      <c r="BW151" s="79"/>
      <c r="BX151" s="79"/>
      <c r="BY151" s="79"/>
      <c r="BZ151" s="79"/>
      <c r="CA151" s="79"/>
      <c r="CB151" s="79"/>
      <c r="CC151" s="79"/>
      <c r="CD151" s="79"/>
      <c r="CE151" s="79"/>
      <c r="CF151" s="79"/>
      <c r="CG151" s="79"/>
      <c r="CH151" s="79"/>
      <c r="CI151" s="79"/>
      <c r="CJ151" s="79"/>
      <c r="CK151" s="79"/>
      <c r="CL151" s="79"/>
      <c r="CM151" s="79"/>
      <c r="CN151" s="79"/>
      <c r="CO151" s="79"/>
      <c r="CP151" s="79"/>
      <c r="CQ151" s="79"/>
    </row>
    <row r="152" spans="1:341" ht="30" customHeight="1">
      <c r="B152" s="100"/>
      <c r="C152" s="101"/>
      <c r="D152" s="163"/>
      <c r="E152" s="228"/>
      <c r="F152" s="103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2"/>
      <c r="BV152" s="79"/>
      <c r="BW152" s="79"/>
      <c r="BX152" s="79"/>
      <c r="BY152" s="79"/>
      <c r="BZ152" s="79"/>
      <c r="CA152" s="79"/>
      <c r="CB152" s="79"/>
      <c r="CC152" s="79"/>
      <c r="CD152" s="79"/>
      <c r="CE152" s="79"/>
      <c r="CF152" s="79"/>
      <c r="CG152" s="79"/>
      <c r="CH152" s="79"/>
      <c r="CI152" s="79"/>
      <c r="CJ152" s="79"/>
      <c r="CK152" s="79"/>
      <c r="CL152" s="79"/>
      <c r="CM152" s="79"/>
      <c r="CN152" s="79"/>
      <c r="CO152" s="79"/>
      <c r="CP152" s="79"/>
      <c r="CQ152" s="79"/>
    </row>
    <row r="153" spans="1:341" ht="15" customHeight="1">
      <c r="B153" s="267" t="s">
        <v>57</v>
      </c>
      <c r="C153" s="84"/>
      <c r="D153" s="157"/>
      <c r="E153" s="229"/>
      <c r="F153" s="99" t="s">
        <v>23</v>
      </c>
      <c r="G153" s="81">
        <f>G154+G155</f>
        <v>2520000</v>
      </c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BV153" s="79"/>
      <c r="BW153" s="79"/>
      <c r="BX153" s="79"/>
      <c r="BY153" s="79"/>
      <c r="BZ153" s="79"/>
      <c r="CA153" s="79"/>
      <c r="CB153" s="79"/>
      <c r="CC153" s="79"/>
      <c r="CD153" s="79"/>
      <c r="CE153" s="79"/>
      <c r="CF153" s="79"/>
      <c r="CG153" s="79"/>
      <c r="CH153" s="79"/>
      <c r="CI153" s="79"/>
      <c r="CJ153" s="79"/>
      <c r="CK153" s="79"/>
      <c r="CL153" s="79"/>
      <c r="CM153" s="79"/>
      <c r="CN153" s="79"/>
      <c r="CO153" s="79"/>
      <c r="CP153" s="79"/>
      <c r="CQ153" s="79"/>
    </row>
    <row r="154" spans="1:341">
      <c r="B154" s="267"/>
      <c r="C154" s="22"/>
      <c r="D154" s="158"/>
      <c r="F154" s="83" t="s">
        <v>50</v>
      </c>
      <c r="G154" s="81">
        <f>G156</f>
        <v>625774.22</v>
      </c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BV154" s="79"/>
      <c r="BW154" s="79"/>
      <c r="BX154" s="79"/>
      <c r="BY154" s="79"/>
      <c r="BZ154" s="79"/>
      <c r="CA154" s="79"/>
      <c r="CB154" s="79"/>
      <c r="CC154" s="79"/>
      <c r="CD154" s="79"/>
      <c r="CE154" s="79"/>
      <c r="CF154" s="79"/>
      <c r="CG154" s="79"/>
      <c r="CH154" s="79"/>
      <c r="CI154" s="79"/>
      <c r="CJ154" s="79"/>
      <c r="CK154" s="79"/>
      <c r="CL154" s="79"/>
      <c r="CM154" s="79"/>
      <c r="CN154" s="79"/>
      <c r="CO154" s="79"/>
      <c r="CP154" s="79"/>
      <c r="CQ154" s="79"/>
    </row>
    <row r="155" spans="1:341" ht="30">
      <c r="B155" s="267"/>
      <c r="C155" s="6"/>
      <c r="D155" s="152"/>
      <c r="F155" s="83" t="s">
        <v>24</v>
      </c>
      <c r="G155" s="81">
        <f>G184+G190+G194</f>
        <v>1894225.78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BV155" s="79"/>
      <c r="BW155" s="79"/>
      <c r="BX155" s="79"/>
      <c r="BY155" s="79"/>
      <c r="BZ155" s="79"/>
      <c r="CA155" s="79"/>
      <c r="CB155" s="79"/>
      <c r="CC155" s="79"/>
      <c r="CD155" s="79"/>
      <c r="CE155" s="79"/>
      <c r="CF155" s="79"/>
      <c r="CG155" s="79"/>
      <c r="CH155" s="79"/>
      <c r="CI155" s="79"/>
      <c r="CJ155" s="79"/>
      <c r="CK155" s="79"/>
      <c r="CL155" s="79"/>
      <c r="CM155" s="79"/>
      <c r="CN155" s="79"/>
      <c r="CO155" s="79"/>
      <c r="CP155" s="79"/>
      <c r="CQ155" s="79"/>
    </row>
    <row r="156" spans="1:341" s="68" customFormat="1" ht="30" thickBot="1">
      <c r="A156" s="191"/>
      <c r="B156" s="65" t="s">
        <v>90</v>
      </c>
      <c r="C156" s="131">
        <f>C157+C185+C191</f>
        <v>31</v>
      </c>
      <c r="D156" s="164"/>
      <c r="E156" s="221"/>
      <c r="F156" s="60"/>
      <c r="G156" s="66">
        <f t="shared" ref="G156:S156" si="106">G157+G185+G191</f>
        <v>625774.22</v>
      </c>
      <c r="H156" s="67">
        <f t="shared" si="106"/>
        <v>191774.22</v>
      </c>
      <c r="I156" s="67">
        <f t="shared" si="106"/>
        <v>217000</v>
      </c>
      <c r="J156" s="67">
        <f t="shared" si="106"/>
        <v>217000</v>
      </c>
      <c r="K156" s="67">
        <f t="shared" si="106"/>
        <v>0</v>
      </c>
      <c r="L156" s="67">
        <f t="shared" si="106"/>
        <v>0</v>
      </c>
      <c r="M156" s="67">
        <f t="shared" si="106"/>
        <v>0</v>
      </c>
      <c r="N156" s="67">
        <f t="shared" si="106"/>
        <v>0</v>
      </c>
      <c r="O156" s="67">
        <f t="shared" si="106"/>
        <v>0</v>
      </c>
      <c r="P156" s="67">
        <f t="shared" si="106"/>
        <v>0</v>
      </c>
      <c r="Q156" s="67">
        <f t="shared" si="106"/>
        <v>0</v>
      </c>
      <c r="R156" s="67">
        <f t="shared" si="106"/>
        <v>0</v>
      </c>
      <c r="S156" s="67">
        <f t="shared" si="106"/>
        <v>0</v>
      </c>
      <c r="T156" s="82"/>
      <c r="U156" s="79"/>
      <c r="V156" s="79"/>
      <c r="W156" s="79"/>
      <c r="X156" s="79"/>
      <c r="Y156" s="79"/>
      <c r="Z156" s="79"/>
      <c r="AA156" s="79"/>
      <c r="AB156" s="79"/>
      <c r="AC156" s="79"/>
      <c r="AD156" s="79"/>
      <c r="AE156" s="79"/>
      <c r="AF156" s="79"/>
      <c r="AG156" s="79"/>
      <c r="AH156" s="79"/>
      <c r="AI156" s="79"/>
      <c r="AJ156" s="79"/>
      <c r="AK156" s="79"/>
      <c r="AL156" s="79"/>
      <c r="AM156" s="79"/>
      <c r="AN156" s="79"/>
      <c r="AO156" s="79"/>
      <c r="AP156" s="79"/>
      <c r="AQ156" s="79"/>
      <c r="AR156" s="79"/>
      <c r="AS156" s="79"/>
      <c r="AT156" s="79"/>
      <c r="AU156" s="79"/>
      <c r="AV156" s="79"/>
      <c r="AW156" s="79"/>
      <c r="AX156" s="79"/>
      <c r="AY156" s="79"/>
      <c r="AZ156" s="79"/>
      <c r="BA156" s="79"/>
      <c r="BB156" s="79"/>
      <c r="BC156" s="79"/>
      <c r="BD156" s="79"/>
      <c r="BE156" s="79"/>
      <c r="BF156" s="79"/>
      <c r="BG156" s="79"/>
      <c r="BH156" s="79"/>
      <c r="BI156" s="79"/>
      <c r="BJ156" s="79"/>
      <c r="BK156" s="79"/>
      <c r="BL156" s="79"/>
      <c r="BM156" s="79"/>
      <c r="BN156" s="79"/>
      <c r="BO156" s="79"/>
      <c r="BP156" s="79"/>
      <c r="BQ156" s="79"/>
      <c r="BR156" s="79"/>
      <c r="BS156" s="79"/>
      <c r="BT156" s="79"/>
      <c r="BU156" s="79"/>
      <c r="BV156" s="79"/>
      <c r="BW156" s="79"/>
      <c r="BX156" s="79"/>
      <c r="BY156" s="79"/>
      <c r="BZ156" s="79"/>
      <c r="CA156" s="79"/>
      <c r="CB156" s="79"/>
      <c r="CC156" s="79"/>
      <c r="CD156" s="79"/>
      <c r="CE156" s="79"/>
      <c r="CF156" s="79"/>
      <c r="CG156" s="79"/>
      <c r="CH156" s="79"/>
      <c r="CI156" s="79"/>
      <c r="CJ156" s="79"/>
      <c r="CK156" s="79"/>
      <c r="CL156" s="79"/>
      <c r="CM156" s="79"/>
      <c r="CN156" s="79"/>
      <c r="CO156" s="79"/>
      <c r="CP156" s="79"/>
      <c r="CQ156" s="79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</row>
    <row r="157" spans="1:341" s="64" customFormat="1" ht="26.25" thickTop="1">
      <c r="B157" s="241" t="s">
        <v>91</v>
      </c>
      <c r="C157" s="201">
        <f>SUM(C158:C183)</f>
        <v>26</v>
      </c>
      <c r="D157" s="165"/>
      <c r="E157" s="230"/>
      <c r="F157" s="73"/>
      <c r="G157" s="72">
        <f>SUM(G158:G183)</f>
        <v>490741.96</v>
      </c>
      <c r="H157" s="72">
        <f>SUM(H158:H183)</f>
        <v>148741.96</v>
      </c>
      <c r="I157" s="72">
        <f>SUM(I158:I183)</f>
        <v>171000</v>
      </c>
      <c r="J157" s="72">
        <f>SUM(J158:J183)</f>
        <v>171000</v>
      </c>
      <c r="K157" s="72">
        <f>SUM(K158:K183)</f>
        <v>0</v>
      </c>
      <c r="L157" s="72">
        <f t="shared" ref="L157:S157" si="107">SUM(L158:L184)</f>
        <v>0</v>
      </c>
      <c r="M157" s="72">
        <f t="shared" si="107"/>
        <v>0</v>
      </c>
      <c r="N157" s="72">
        <f t="shared" si="107"/>
        <v>0</v>
      </c>
      <c r="O157" s="72">
        <f t="shared" si="107"/>
        <v>0</v>
      </c>
      <c r="P157" s="72">
        <f t="shared" si="107"/>
        <v>0</v>
      </c>
      <c r="Q157" s="72">
        <f t="shared" si="107"/>
        <v>0</v>
      </c>
      <c r="R157" s="72">
        <f t="shared" si="107"/>
        <v>0</v>
      </c>
      <c r="S157" s="72">
        <f t="shared" si="107"/>
        <v>0</v>
      </c>
      <c r="T157" s="82"/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  <c r="AI157" s="79"/>
      <c r="AJ157" s="79"/>
      <c r="AK157" s="79"/>
      <c r="AL157" s="79"/>
      <c r="AM157" s="79"/>
      <c r="AN157" s="79"/>
      <c r="AO157" s="79"/>
      <c r="AP157" s="79"/>
      <c r="AQ157" s="79"/>
      <c r="AR157" s="79"/>
      <c r="AS157" s="79"/>
      <c r="AT157" s="79"/>
      <c r="AU157" s="79"/>
      <c r="AV157" s="79"/>
      <c r="AW157" s="79"/>
      <c r="AX157" s="79"/>
      <c r="AY157" s="79"/>
      <c r="AZ157" s="79"/>
      <c r="BA157" s="79"/>
      <c r="BB157" s="79"/>
      <c r="BC157" s="79"/>
      <c r="BD157" s="79"/>
      <c r="BE157" s="79"/>
      <c r="BF157" s="79"/>
      <c r="BG157" s="79"/>
      <c r="BH157" s="79"/>
      <c r="BI157" s="79"/>
      <c r="BJ157" s="79"/>
      <c r="BK157" s="79"/>
      <c r="BL157" s="79"/>
      <c r="BM157" s="79"/>
      <c r="BN157" s="79"/>
      <c r="BO157" s="79"/>
      <c r="BP157" s="79"/>
      <c r="BQ157" s="79"/>
      <c r="BR157" s="79"/>
      <c r="BS157" s="79"/>
      <c r="BT157" s="79"/>
      <c r="BU157" s="79"/>
      <c r="BV157" s="79"/>
      <c r="BW157" s="79"/>
      <c r="BX157" s="79"/>
      <c r="BY157" s="79"/>
      <c r="BZ157" s="79"/>
      <c r="CA157" s="79"/>
      <c r="CB157" s="79"/>
      <c r="CC157" s="79"/>
      <c r="CD157" s="79"/>
      <c r="CE157" s="79"/>
      <c r="CF157" s="79"/>
      <c r="CG157" s="79"/>
      <c r="CH157" s="79"/>
      <c r="CI157" s="79"/>
      <c r="CJ157" s="79"/>
      <c r="CK157" s="79"/>
      <c r="CL157" s="79"/>
      <c r="CM157" s="79"/>
      <c r="CN157" s="79"/>
      <c r="CO157" s="79"/>
      <c r="CP157" s="79"/>
      <c r="CQ157" s="79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</row>
    <row r="158" spans="1:341" s="79" customFormat="1" ht="15" customHeight="1">
      <c r="B158" s="128"/>
      <c r="C158" s="200">
        <v>1</v>
      </c>
      <c r="D158" s="136" t="s">
        <v>59</v>
      </c>
      <c r="E158" s="222" t="s">
        <v>61</v>
      </c>
      <c r="F158" s="21">
        <v>12000</v>
      </c>
      <c r="G158" s="21">
        <f t="shared" ref="G158" si="108">SUM(H158:S158)</f>
        <v>35225.81</v>
      </c>
      <c r="H158" s="21">
        <f t="shared" ref="H158:H183" si="109">+F158*C158/31*29</f>
        <v>11225.81</v>
      </c>
      <c r="I158" s="21">
        <f t="shared" ref="I158:I183" si="110">+F158*C158</f>
        <v>12000</v>
      </c>
      <c r="J158" s="37">
        <f t="shared" ref="J158:J183" si="111">+F158*C158</f>
        <v>12000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  <c r="Q158" s="21">
        <v>0</v>
      </c>
      <c r="R158" s="21">
        <v>0</v>
      </c>
      <c r="S158" s="21">
        <v>0</v>
      </c>
    </row>
    <row r="159" spans="1:341" s="79" customFormat="1" ht="15" customHeight="1">
      <c r="B159" s="128"/>
      <c r="C159" s="200">
        <v>1</v>
      </c>
      <c r="D159" s="136" t="s">
        <v>59</v>
      </c>
      <c r="E159" s="222" t="s">
        <v>61</v>
      </c>
      <c r="F159" s="21">
        <v>12000</v>
      </c>
      <c r="G159" s="21">
        <f t="shared" ref="G159:G183" si="112">SUM(H159:S159)</f>
        <v>35225.81</v>
      </c>
      <c r="H159" s="21">
        <f t="shared" si="109"/>
        <v>11225.81</v>
      </c>
      <c r="I159" s="21">
        <f t="shared" si="110"/>
        <v>12000</v>
      </c>
      <c r="J159" s="37">
        <f t="shared" si="111"/>
        <v>12000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  <c r="Q159" s="21">
        <v>0</v>
      </c>
      <c r="R159" s="21">
        <v>0</v>
      </c>
      <c r="S159" s="21">
        <v>0</v>
      </c>
    </row>
    <row r="160" spans="1:341" s="79" customFormat="1" ht="15" customHeight="1">
      <c r="B160" s="128"/>
      <c r="C160" s="261">
        <v>1</v>
      </c>
      <c r="D160" s="136" t="s">
        <v>74</v>
      </c>
      <c r="E160" s="222" t="s">
        <v>62</v>
      </c>
      <c r="F160" s="21">
        <v>12000</v>
      </c>
      <c r="G160" s="21">
        <f>SUM(H160:S160)</f>
        <v>24000</v>
      </c>
      <c r="H160" s="21">
        <v>0</v>
      </c>
      <c r="I160" s="21">
        <f>+F160*C160</f>
        <v>12000</v>
      </c>
      <c r="J160" s="37">
        <f>+F160*C160</f>
        <v>12000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</row>
    <row r="161" spans="2:19" s="79" customFormat="1" ht="15" customHeight="1">
      <c r="B161" s="128"/>
      <c r="C161" s="200">
        <v>1</v>
      </c>
      <c r="D161" s="136" t="s">
        <v>59</v>
      </c>
      <c r="E161" s="222" t="s">
        <v>62</v>
      </c>
      <c r="F161" s="21">
        <v>9000</v>
      </c>
      <c r="G161" s="21">
        <f>SUM(H161:S161)</f>
        <v>26419.35</v>
      </c>
      <c r="H161" s="21">
        <f>+F161*C161/31*29</f>
        <v>8419.35</v>
      </c>
      <c r="I161" s="21">
        <f>+F161*C161</f>
        <v>9000</v>
      </c>
      <c r="J161" s="37">
        <f>+F161*C161</f>
        <v>9000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21">
        <v>0</v>
      </c>
      <c r="S161" s="21">
        <v>0</v>
      </c>
    </row>
    <row r="162" spans="2:19" s="79" customFormat="1" ht="15" customHeight="1">
      <c r="B162" s="128"/>
      <c r="C162" s="200">
        <v>1</v>
      </c>
      <c r="D162" s="136" t="s">
        <v>59</v>
      </c>
      <c r="E162" s="222" t="s">
        <v>62</v>
      </c>
      <c r="F162" s="21">
        <v>8000</v>
      </c>
      <c r="G162" s="21">
        <f t="shared" si="112"/>
        <v>23483.87</v>
      </c>
      <c r="H162" s="21">
        <f t="shared" si="109"/>
        <v>7483.87</v>
      </c>
      <c r="I162" s="21">
        <f t="shared" si="110"/>
        <v>8000</v>
      </c>
      <c r="J162" s="37">
        <f t="shared" si="111"/>
        <v>8000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  <c r="Q162" s="21">
        <v>0</v>
      </c>
      <c r="R162" s="21">
        <v>0</v>
      </c>
      <c r="S162" s="21">
        <v>0</v>
      </c>
    </row>
    <row r="163" spans="2:19" s="79" customFormat="1" ht="15" customHeight="1">
      <c r="B163" s="128"/>
      <c r="C163" s="200">
        <v>1</v>
      </c>
      <c r="D163" s="136" t="s">
        <v>59</v>
      </c>
      <c r="E163" s="222" t="s">
        <v>61</v>
      </c>
      <c r="F163" s="21">
        <v>8000</v>
      </c>
      <c r="G163" s="21">
        <f>SUM(H163:S163)</f>
        <v>23483.87</v>
      </c>
      <c r="H163" s="21">
        <f>+F163*C163/31*29</f>
        <v>7483.87</v>
      </c>
      <c r="I163" s="21">
        <f>+F163*C163</f>
        <v>8000</v>
      </c>
      <c r="J163" s="37">
        <f>+F163*C163</f>
        <v>8000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  <c r="P163" s="21">
        <v>0</v>
      </c>
      <c r="Q163" s="21">
        <v>0</v>
      </c>
      <c r="R163" s="21">
        <v>0</v>
      </c>
      <c r="S163" s="21">
        <v>0</v>
      </c>
    </row>
    <row r="164" spans="2:19" s="79" customFormat="1" ht="15" customHeight="1">
      <c r="B164" s="128"/>
      <c r="C164" s="200">
        <v>1</v>
      </c>
      <c r="D164" s="136" t="s">
        <v>59</v>
      </c>
      <c r="E164" s="222" t="s">
        <v>61</v>
      </c>
      <c r="F164" s="21">
        <v>8000</v>
      </c>
      <c r="G164" s="21">
        <f t="shared" si="112"/>
        <v>23483.87</v>
      </c>
      <c r="H164" s="21">
        <f t="shared" si="109"/>
        <v>7483.87</v>
      </c>
      <c r="I164" s="21">
        <f t="shared" si="110"/>
        <v>8000</v>
      </c>
      <c r="J164" s="37">
        <f t="shared" si="111"/>
        <v>8000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21">
        <v>0</v>
      </c>
      <c r="R164" s="21">
        <v>0</v>
      </c>
      <c r="S164" s="21">
        <v>0</v>
      </c>
    </row>
    <row r="165" spans="2:19" s="79" customFormat="1" ht="15" customHeight="1">
      <c r="B165" s="128"/>
      <c r="C165" s="200">
        <v>1</v>
      </c>
      <c r="D165" s="136" t="s">
        <v>59</v>
      </c>
      <c r="E165" s="222" t="s">
        <v>61</v>
      </c>
      <c r="F165" s="21">
        <v>8000</v>
      </c>
      <c r="G165" s="21">
        <f t="shared" ref="G165:G166" si="113">SUM(H165:S165)</f>
        <v>23483.87</v>
      </c>
      <c r="H165" s="21">
        <f t="shared" ref="H165:H166" si="114">+F165*C165/31*29</f>
        <v>7483.87</v>
      </c>
      <c r="I165" s="21">
        <f t="shared" ref="I165:I167" si="115">+F165*C165</f>
        <v>8000</v>
      </c>
      <c r="J165" s="37">
        <f t="shared" ref="J165:J167" si="116">+F165*C165</f>
        <v>8000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</row>
    <row r="166" spans="2:19" s="79" customFormat="1" ht="15" customHeight="1">
      <c r="B166" s="128"/>
      <c r="C166" s="200">
        <v>1</v>
      </c>
      <c r="D166" s="136" t="s">
        <v>59</v>
      </c>
      <c r="E166" s="222" t="s">
        <v>62</v>
      </c>
      <c r="F166" s="21">
        <v>8000</v>
      </c>
      <c r="G166" s="21">
        <f t="shared" si="113"/>
        <v>23483.87</v>
      </c>
      <c r="H166" s="21">
        <f t="shared" si="114"/>
        <v>7483.87</v>
      </c>
      <c r="I166" s="21">
        <f t="shared" si="115"/>
        <v>8000</v>
      </c>
      <c r="J166" s="37">
        <f t="shared" si="116"/>
        <v>8000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21">
        <v>0</v>
      </c>
      <c r="S166" s="21">
        <v>0</v>
      </c>
    </row>
    <row r="167" spans="2:19" s="79" customFormat="1" ht="17.25" customHeight="1">
      <c r="B167" s="128"/>
      <c r="C167" s="256">
        <v>1</v>
      </c>
      <c r="D167" s="136" t="s">
        <v>59</v>
      </c>
      <c r="E167" s="222" t="s">
        <v>62</v>
      </c>
      <c r="F167" s="20">
        <v>8000</v>
      </c>
      <c r="G167" s="21">
        <f>SUM(H167:S167)</f>
        <v>23483.87</v>
      </c>
      <c r="H167" s="21">
        <v>7483.87</v>
      </c>
      <c r="I167" s="21">
        <f t="shared" si="115"/>
        <v>8000</v>
      </c>
      <c r="J167" s="37">
        <f t="shared" si="116"/>
        <v>8000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  <c r="P167" s="21">
        <v>0</v>
      </c>
      <c r="Q167" s="21">
        <v>0</v>
      </c>
      <c r="R167" s="21">
        <v>0</v>
      </c>
      <c r="S167" s="21">
        <v>0</v>
      </c>
    </row>
    <row r="168" spans="2:19" s="79" customFormat="1" ht="15" customHeight="1">
      <c r="B168" s="128"/>
      <c r="C168" s="200">
        <v>1</v>
      </c>
      <c r="D168" s="136" t="s">
        <v>59</v>
      </c>
      <c r="E168" s="222" t="s">
        <v>61</v>
      </c>
      <c r="F168" s="21">
        <v>7000</v>
      </c>
      <c r="G168" s="21">
        <f>SUM(H168:S168)</f>
        <v>20548.39</v>
      </c>
      <c r="H168" s="21">
        <f>+F168*C168/31*29</f>
        <v>6548.39</v>
      </c>
      <c r="I168" s="21">
        <f>+F168*C168</f>
        <v>7000</v>
      </c>
      <c r="J168" s="37">
        <f>+F168*C168</f>
        <v>7000</v>
      </c>
      <c r="K168" s="21">
        <v>0</v>
      </c>
      <c r="L168" s="21">
        <v>0</v>
      </c>
      <c r="M168" s="21">
        <v>0</v>
      </c>
      <c r="N168" s="21">
        <v>0</v>
      </c>
      <c r="O168" s="21">
        <v>0</v>
      </c>
      <c r="P168" s="21">
        <v>0</v>
      </c>
      <c r="Q168" s="21">
        <v>0</v>
      </c>
      <c r="R168" s="21">
        <v>0</v>
      </c>
      <c r="S168" s="21">
        <v>0</v>
      </c>
    </row>
    <row r="169" spans="2:19" s="79" customFormat="1" ht="15" customHeight="1">
      <c r="B169" s="128"/>
      <c r="C169" s="200">
        <v>1</v>
      </c>
      <c r="D169" s="136" t="s">
        <v>59</v>
      </c>
      <c r="E169" s="222" t="s">
        <v>61</v>
      </c>
      <c r="F169" s="21">
        <v>7000</v>
      </c>
      <c r="G169" s="21">
        <f>SUM(H169:S169)</f>
        <v>20548.39</v>
      </c>
      <c r="H169" s="21">
        <f>+F169*C169/31*29</f>
        <v>6548.39</v>
      </c>
      <c r="I169" s="21">
        <f>+F169*C169</f>
        <v>7000</v>
      </c>
      <c r="J169" s="37">
        <f>+F169*C169</f>
        <v>7000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  <c r="Q169" s="21">
        <v>0</v>
      </c>
      <c r="R169" s="21">
        <v>0</v>
      </c>
      <c r="S169" s="21">
        <v>0</v>
      </c>
    </row>
    <row r="170" spans="2:19" s="79" customFormat="1" ht="15" customHeight="1">
      <c r="B170" s="128"/>
      <c r="C170" s="200">
        <v>1</v>
      </c>
      <c r="D170" s="136" t="s">
        <v>59</v>
      </c>
      <c r="E170" s="222" t="s">
        <v>61</v>
      </c>
      <c r="F170" s="21">
        <v>7000</v>
      </c>
      <c r="G170" s="21">
        <f t="shared" si="112"/>
        <v>20548.39</v>
      </c>
      <c r="H170" s="21">
        <f t="shared" si="109"/>
        <v>6548.39</v>
      </c>
      <c r="I170" s="21">
        <f t="shared" si="110"/>
        <v>7000</v>
      </c>
      <c r="J170" s="37">
        <f t="shared" si="111"/>
        <v>7000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</row>
    <row r="171" spans="2:19" s="79" customFormat="1" ht="15" customHeight="1">
      <c r="B171" s="128"/>
      <c r="C171" s="200">
        <v>1</v>
      </c>
      <c r="D171" s="136" t="s">
        <v>59</v>
      </c>
      <c r="E171" s="222" t="s">
        <v>61</v>
      </c>
      <c r="F171" s="21">
        <v>6000</v>
      </c>
      <c r="G171" s="21">
        <f t="shared" si="112"/>
        <v>17612.900000000001</v>
      </c>
      <c r="H171" s="21">
        <f t="shared" si="109"/>
        <v>5612.9</v>
      </c>
      <c r="I171" s="21">
        <f t="shared" si="110"/>
        <v>6000</v>
      </c>
      <c r="J171" s="37">
        <f t="shared" si="111"/>
        <v>6000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21">
        <v>0</v>
      </c>
      <c r="S171" s="21">
        <v>0</v>
      </c>
    </row>
    <row r="172" spans="2:19" s="79" customFormat="1" ht="15" customHeight="1">
      <c r="B172" s="128"/>
      <c r="C172" s="19">
        <v>1</v>
      </c>
      <c r="D172" s="136" t="s">
        <v>59</v>
      </c>
      <c r="E172" s="222" t="s">
        <v>61</v>
      </c>
      <c r="F172" s="21">
        <v>6000</v>
      </c>
      <c r="G172" s="21">
        <f>SUM(H172:S172)</f>
        <v>17612.900000000001</v>
      </c>
      <c r="H172" s="21">
        <f>+F172*C172/31*29</f>
        <v>5612.9</v>
      </c>
      <c r="I172" s="21">
        <f>+F172*C172</f>
        <v>6000</v>
      </c>
      <c r="J172" s="37">
        <f>+F172*C172</f>
        <v>6000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  <c r="Q172" s="21">
        <v>0</v>
      </c>
      <c r="R172" s="21">
        <v>0</v>
      </c>
      <c r="S172" s="21">
        <v>0</v>
      </c>
    </row>
    <row r="173" spans="2:19" s="79" customFormat="1" ht="15" customHeight="1">
      <c r="B173" s="128"/>
      <c r="C173" s="200">
        <v>1</v>
      </c>
      <c r="D173" s="136" t="s">
        <v>59</v>
      </c>
      <c r="E173" s="222" t="s">
        <v>61</v>
      </c>
      <c r="F173" s="21">
        <v>5000</v>
      </c>
      <c r="G173" s="21">
        <f t="shared" ref="G173" si="117">SUM(H173:S173)</f>
        <v>14677.42</v>
      </c>
      <c r="H173" s="21">
        <f t="shared" ref="H173" si="118">+F173*C173/31*29</f>
        <v>4677.42</v>
      </c>
      <c r="I173" s="21">
        <f t="shared" ref="I173" si="119">+F173*C173</f>
        <v>5000</v>
      </c>
      <c r="J173" s="37">
        <f t="shared" ref="J173" si="120">+F173*C173</f>
        <v>5000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  <c r="Q173" s="21">
        <v>0</v>
      </c>
      <c r="R173" s="21">
        <v>0</v>
      </c>
      <c r="S173" s="21">
        <v>0</v>
      </c>
    </row>
    <row r="174" spans="2:19" s="79" customFormat="1" ht="15" customHeight="1">
      <c r="B174" s="128"/>
      <c r="C174" s="200">
        <v>1</v>
      </c>
      <c r="D174" s="136" t="s">
        <v>59</v>
      </c>
      <c r="E174" s="222" t="s">
        <v>61</v>
      </c>
      <c r="F174" s="21">
        <v>4500</v>
      </c>
      <c r="G174" s="21">
        <f t="shared" si="112"/>
        <v>13209.68</v>
      </c>
      <c r="H174" s="21">
        <f t="shared" si="109"/>
        <v>4209.68</v>
      </c>
      <c r="I174" s="21">
        <f t="shared" si="110"/>
        <v>4500</v>
      </c>
      <c r="J174" s="37">
        <f t="shared" si="111"/>
        <v>4500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1">
        <v>0</v>
      </c>
      <c r="R174" s="21">
        <v>0</v>
      </c>
      <c r="S174" s="21">
        <v>0</v>
      </c>
    </row>
    <row r="175" spans="2:19" s="79" customFormat="1" ht="15" customHeight="1">
      <c r="B175" s="128"/>
      <c r="C175" s="200">
        <v>1</v>
      </c>
      <c r="D175" s="136" t="s">
        <v>59</v>
      </c>
      <c r="E175" s="222" t="s">
        <v>61</v>
      </c>
      <c r="F175" s="21">
        <v>4500</v>
      </c>
      <c r="G175" s="21">
        <f t="shared" ref="G175:G176" si="121">SUM(H175:S175)</f>
        <v>13209.68</v>
      </c>
      <c r="H175" s="21">
        <f t="shared" ref="H175:H176" si="122">+F175*C175/31*29</f>
        <v>4209.68</v>
      </c>
      <c r="I175" s="21">
        <f t="shared" ref="I175:I176" si="123">+F175*C175</f>
        <v>4500</v>
      </c>
      <c r="J175" s="37">
        <f t="shared" ref="J175:J176" si="124">+F175*C175</f>
        <v>4500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</row>
    <row r="176" spans="2:19" s="79" customFormat="1" ht="15" customHeight="1">
      <c r="B176" s="128"/>
      <c r="C176" s="200">
        <v>1</v>
      </c>
      <c r="D176" s="136" t="s">
        <v>59</v>
      </c>
      <c r="E176" s="222" t="s">
        <v>61</v>
      </c>
      <c r="F176" s="21">
        <v>4500</v>
      </c>
      <c r="G176" s="21">
        <f t="shared" si="121"/>
        <v>13209.68</v>
      </c>
      <c r="H176" s="21">
        <f t="shared" si="122"/>
        <v>4209.68</v>
      </c>
      <c r="I176" s="21">
        <f t="shared" si="123"/>
        <v>4500</v>
      </c>
      <c r="J176" s="37">
        <f t="shared" si="124"/>
        <v>4500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21">
        <v>0</v>
      </c>
      <c r="S176" s="21">
        <v>0</v>
      </c>
    </row>
    <row r="177" spans="2:20" s="79" customFormat="1" ht="15" customHeight="1">
      <c r="B177" s="128"/>
      <c r="C177" s="200">
        <v>1</v>
      </c>
      <c r="D177" s="136" t="s">
        <v>59</v>
      </c>
      <c r="E177" s="222" t="s">
        <v>61</v>
      </c>
      <c r="F177" s="21">
        <v>4000</v>
      </c>
      <c r="G177" s="21">
        <f t="shared" si="112"/>
        <v>11741.94</v>
      </c>
      <c r="H177" s="21">
        <f t="shared" si="109"/>
        <v>3741.94</v>
      </c>
      <c r="I177" s="21">
        <f t="shared" si="110"/>
        <v>4000</v>
      </c>
      <c r="J177" s="37">
        <f t="shared" si="111"/>
        <v>4000</v>
      </c>
      <c r="K177" s="21">
        <v>0</v>
      </c>
      <c r="L177" s="21">
        <v>0</v>
      </c>
      <c r="M177" s="21">
        <v>0</v>
      </c>
      <c r="N177" s="21">
        <v>0</v>
      </c>
      <c r="O177" s="21">
        <v>0</v>
      </c>
      <c r="P177" s="21">
        <v>0</v>
      </c>
      <c r="Q177" s="21">
        <v>0</v>
      </c>
      <c r="R177" s="21">
        <v>0</v>
      </c>
      <c r="S177" s="21">
        <v>0</v>
      </c>
    </row>
    <row r="178" spans="2:20" s="79" customFormat="1" ht="15" customHeight="1">
      <c r="B178" s="128"/>
      <c r="C178" s="200">
        <v>1</v>
      </c>
      <c r="D178" s="136" t="s">
        <v>59</v>
      </c>
      <c r="E178" s="222" t="s">
        <v>61</v>
      </c>
      <c r="F178" s="21">
        <v>4000</v>
      </c>
      <c r="G178" s="21">
        <f t="shared" ref="G178:G182" si="125">SUM(H178:S178)</f>
        <v>11741.94</v>
      </c>
      <c r="H178" s="21">
        <f t="shared" ref="H178:H182" si="126">+F178*C178/31*29</f>
        <v>3741.94</v>
      </c>
      <c r="I178" s="21">
        <f t="shared" ref="I178:I182" si="127">+F178*C178</f>
        <v>4000</v>
      </c>
      <c r="J178" s="37">
        <f t="shared" ref="J178:J182" si="128">+F178*C178</f>
        <v>4000</v>
      </c>
      <c r="K178" s="21">
        <v>0</v>
      </c>
      <c r="L178" s="21">
        <v>0</v>
      </c>
      <c r="M178" s="21">
        <v>0</v>
      </c>
      <c r="N178" s="21">
        <v>0</v>
      </c>
      <c r="O178" s="21">
        <v>0</v>
      </c>
      <c r="P178" s="21">
        <v>0</v>
      </c>
      <c r="Q178" s="21">
        <v>0</v>
      </c>
      <c r="R178" s="21">
        <v>0</v>
      </c>
      <c r="S178" s="21">
        <v>0</v>
      </c>
    </row>
    <row r="179" spans="2:20" s="79" customFormat="1" ht="15" customHeight="1">
      <c r="B179" s="128"/>
      <c r="C179" s="200">
        <v>1</v>
      </c>
      <c r="D179" s="136" t="s">
        <v>59</v>
      </c>
      <c r="E179" s="222" t="s">
        <v>61</v>
      </c>
      <c r="F179" s="21">
        <v>4000</v>
      </c>
      <c r="G179" s="21">
        <f t="shared" si="125"/>
        <v>11741.94</v>
      </c>
      <c r="H179" s="21">
        <f t="shared" si="126"/>
        <v>3741.94</v>
      </c>
      <c r="I179" s="21">
        <f t="shared" si="127"/>
        <v>4000</v>
      </c>
      <c r="J179" s="37">
        <f t="shared" si="128"/>
        <v>4000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  <c r="P179" s="21">
        <v>0</v>
      </c>
      <c r="Q179" s="21">
        <v>0</v>
      </c>
      <c r="R179" s="21">
        <v>0</v>
      </c>
      <c r="S179" s="21">
        <v>0</v>
      </c>
    </row>
    <row r="180" spans="2:20" s="79" customFormat="1" ht="15" customHeight="1">
      <c r="B180" s="128"/>
      <c r="C180" s="200">
        <v>1</v>
      </c>
      <c r="D180" s="136" t="s">
        <v>59</v>
      </c>
      <c r="E180" s="222" t="s">
        <v>61</v>
      </c>
      <c r="F180" s="21">
        <v>4000</v>
      </c>
      <c r="G180" s="21">
        <f t="shared" si="125"/>
        <v>11741.94</v>
      </c>
      <c r="H180" s="21">
        <f t="shared" si="126"/>
        <v>3741.94</v>
      </c>
      <c r="I180" s="21">
        <f t="shared" si="127"/>
        <v>4000</v>
      </c>
      <c r="J180" s="37">
        <f t="shared" si="128"/>
        <v>4000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  <c r="Q180" s="21">
        <v>0</v>
      </c>
      <c r="R180" s="21">
        <v>0</v>
      </c>
      <c r="S180" s="21">
        <v>0</v>
      </c>
    </row>
    <row r="181" spans="2:20" s="79" customFormat="1" ht="15" customHeight="1">
      <c r="B181" s="128"/>
      <c r="C181" s="200">
        <v>1</v>
      </c>
      <c r="D181" s="136" t="s">
        <v>59</v>
      </c>
      <c r="E181" s="222" t="s">
        <v>61</v>
      </c>
      <c r="F181" s="21">
        <v>4000</v>
      </c>
      <c r="G181" s="21">
        <f t="shared" si="125"/>
        <v>11741.94</v>
      </c>
      <c r="H181" s="21">
        <f t="shared" si="126"/>
        <v>3741.94</v>
      </c>
      <c r="I181" s="21">
        <f t="shared" si="127"/>
        <v>4000</v>
      </c>
      <c r="J181" s="37">
        <f t="shared" si="128"/>
        <v>4000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21">
        <v>0</v>
      </c>
      <c r="S181" s="21">
        <v>0</v>
      </c>
    </row>
    <row r="182" spans="2:20" s="79" customFormat="1" ht="15" customHeight="1">
      <c r="B182" s="128"/>
      <c r="C182" s="200">
        <v>1</v>
      </c>
      <c r="D182" s="136" t="s">
        <v>59</v>
      </c>
      <c r="E182" s="222" t="s">
        <v>61</v>
      </c>
      <c r="F182" s="21">
        <v>3500</v>
      </c>
      <c r="G182" s="21">
        <f t="shared" si="125"/>
        <v>10274.19</v>
      </c>
      <c r="H182" s="21">
        <f t="shared" si="126"/>
        <v>3274.19</v>
      </c>
      <c r="I182" s="21">
        <f t="shared" si="127"/>
        <v>3500</v>
      </c>
      <c r="J182" s="37">
        <f t="shared" si="128"/>
        <v>3500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  <c r="Q182" s="21">
        <v>0</v>
      </c>
      <c r="R182" s="21">
        <v>0</v>
      </c>
      <c r="S182" s="21">
        <v>0</v>
      </c>
    </row>
    <row r="183" spans="2:20" s="79" customFormat="1" ht="15" customHeight="1">
      <c r="B183" s="128"/>
      <c r="C183" s="200">
        <v>1</v>
      </c>
      <c r="D183" s="136" t="s">
        <v>59</v>
      </c>
      <c r="E183" s="222" t="s">
        <v>61</v>
      </c>
      <c r="F183" s="21">
        <v>3000</v>
      </c>
      <c r="G183" s="21">
        <f t="shared" si="112"/>
        <v>8806.4500000000007</v>
      </c>
      <c r="H183" s="21">
        <f t="shared" si="109"/>
        <v>2806.45</v>
      </c>
      <c r="I183" s="21">
        <f t="shared" si="110"/>
        <v>3000</v>
      </c>
      <c r="J183" s="37">
        <f t="shared" si="111"/>
        <v>3000</v>
      </c>
      <c r="K183" s="21">
        <v>0</v>
      </c>
      <c r="L183" s="21">
        <v>0</v>
      </c>
      <c r="M183" s="21">
        <v>0</v>
      </c>
      <c r="N183" s="21">
        <v>0</v>
      </c>
      <c r="O183" s="21">
        <v>0</v>
      </c>
      <c r="P183" s="21">
        <v>0</v>
      </c>
      <c r="Q183" s="21">
        <v>0</v>
      </c>
      <c r="R183" s="21">
        <v>0</v>
      </c>
      <c r="S183" s="21">
        <v>0</v>
      </c>
    </row>
    <row r="184" spans="2:20" s="79" customFormat="1">
      <c r="B184" s="128"/>
      <c r="C184" s="202"/>
      <c r="D184" s="166"/>
      <c r="E184" s="268" t="s">
        <v>24</v>
      </c>
      <c r="F184" s="269"/>
      <c r="G184" s="21">
        <f>2136000-SUM(G158:G183)</f>
        <v>1645258.04</v>
      </c>
      <c r="H184" s="77"/>
      <c r="I184" s="77"/>
      <c r="J184" s="77"/>
      <c r="K184" s="77"/>
      <c r="L184" s="77"/>
      <c r="M184" s="78"/>
      <c r="N184" s="77"/>
      <c r="O184" s="77"/>
      <c r="P184" s="77"/>
      <c r="Q184" s="77"/>
      <c r="R184" s="77"/>
      <c r="S184" s="77"/>
    </row>
    <row r="185" spans="2:20" s="79" customFormat="1" ht="29.25">
      <c r="B185" s="69" t="s">
        <v>92</v>
      </c>
      <c r="C185" s="203">
        <f>SUM(C186:C189)</f>
        <v>4</v>
      </c>
      <c r="D185" s="167"/>
      <c r="E185" s="231"/>
      <c r="F185" s="46"/>
      <c r="G185" s="11">
        <f>SUM(G186:G189)</f>
        <v>105677.42</v>
      </c>
      <c r="H185" s="11">
        <f>SUM(H186:H189)</f>
        <v>33677.42</v>
      </c>
      <c r="I185" s="11">
        <f>SUM(I186:I189)</f>
        <v>36000</v>
      </c>
      <c r="J185" s="11">
        <f>SUM(J186:J189)</f>
        <v>36000</v>
      </c>
      <c r="K185" s="11">
        <f>SUM(K186:K189)</f>
        <v>0</v>
      </c>
      <c r="L185" s="11">
        <f t="shared" ref="L185:S185" si="129">SUM(L187:L190)</f>
        <v>0</v>
      </c>
      <c r="M185" s="11">
        <f t="shared" si="129"/>
        <v>0</v>
      </c>
      <c r="N185" s="11">
        <f t="shared" si="129"/>
        <v>0</v>
      </c>
      <c r="O185" s="11">
        <f t="shared" si="129"/>
        <v>0</v>
      </c>
      <c r="P185" s="11">
        <f t="shared" si="129"/>
        <v>0</v>
      </c>
      <c r="Q185" s="11">
        <f t="shared" si="129"/>
        <v>0</v>
      </c>
      <c r="R185" s="11">
        <f t="shared" si="129"/>
        <v>0</v>
      </c>
      <c r="S185" s="11">
        <f t="shared" si="129"/>
        <v>0</v>
      </c>
      <c r="T185" s="82"/>
    </row>
    <row r="186" spans="2:20" s="79" customFormat="1" ht="16.5" customHeight="1">
      <c r="B186" s="128"/>
      <c r="C186" s="200">
        <v>1</v>
      </c>
      <c r="D186" s="136" t="s">
        <v>59</v>
      </c>
      <c r="E186" s="222" t="s">
        <v>61</v>
      </c>
      <c r="F186" s="20">
        <v>12000</v>
      </c>
      <c r="G186" s="21">
        <f>SUM(H186:S186)</f>
        <v>35225.81</v>
      </c>
      <c r="H186" s="21">
        <f>+F186*C186/31*29</f>
        <v>11225.81</v>
      </c>
      <c r="I186" s="21">
        <f>+F186*C186</f>
        <v>12000</v>
      </c>
      <c r="J186" s="37">
        <f>+F186*C186</f>
        <v>12000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21">
        <v>0</v>
      </c>
      <c r="S186" s="21">
        <v>0</v>
      </c>
    </row>
    <row r="187" spans="2:20" s="79" customFormat="1" ht="15.75" customHeight="1">
      <c r="B187" s="150"/>
      <c r="C187" s="200">
        <v>1</v>
      </c>
      <c r="D187" s="136" t="s">
        <v>59</v>
      </c>
      <c r="E187" s="222" t="s">
        <v>61</v>
      </c>
      <c r="F187" s="20">
        <v>10000</v>
      </c>
      <c r="G187" s="21">
        <f t="shared" ref="G187:G189" si="130">SUM(H187:S187)</f>
        <v>29354.84</v>
      </c>
      <c r="H187" s="21">
        <f t="shared" ref="H187:H189" si="131">+F187*C187/31*29</f>
        <v>9354.84</v>
      </c>
      <c r="I187" s="21">
        <f t="shared" ref="I187:I189" si="132">+F187*C187</f>
        <v>10000</v>
      </c>
      <c r="J187" s="37">
        <f t="shared" ref="J187:J189" si="133">+F187*C187</f>
        <v>10000</v>
      </c>
      <c r="K187" s="21">
        <v>0</v>
      </c>
      <c r="L187" s="21">
        <v>0</v>
      </c>
      <c r="M187" s="21">
        <v>0</v>
      </c>
      <c r="N187" s="21">
        <v>0</v>
      </c>
      <c r="O187" s="21">
        <v>0</v>
      </c>
      <c r="P187" s="21">
        <v>0</v>
      </c>
      <c r="Q187" s="21">
        <v>0</v>
      </c>
      <c r="R187" s="21">
        <v>0</v>
      </c>
      <c r="S187" s="21">
        <v>0</v>
      </c>
    </row>
    <row r="188" spans="2:20" s="79" customFormat="1" ht="15.75" customHeight="1">
      <c r="B188" s="150"/>
      <c r="C188" s="200">
        <v>1</v>
      </c>
      <c r="D188" s="136" t="s">
        <v>59</v>
      </c>
      <c r="E188" s="222" t="s">
        <v>61</v>
      </c>
      <c r="F188" s="20">
        <v>8000</v>
      </c>
      <c r="G188" s="21">
        <f t="shared" si="130"/>
        <v>23483.87</v>
      </c>
      <c r="H188" s="21">
        <f t="shared" ref="H188" si="134">+F188*C188/31*29</f>
        <v>7483.87</v>
      </c>
      <c r="I188" s="21">
        <f t="shared" ref="I188" si="135">+F188*C188</f>
        <v>8000</v>
      </c>
      <c r="J188" s="37">
        <f t="shared" ref="J188" si="136">+F188*C188</f>
        <v>8000</v>
      </c>
      <c r="K188" s="21">
        <v>0</v>
      </c>
      <c r="L188" s="21">
        <v>0</v>
      </c>
      <c r="M188" s="21">
        <v>0</v>
      </c>
      <c r="N188" s="21">
        <v>0</v>
      </c>
      <c r="O188" s="21">
        <v>0</v>
      </c>
      <c r="P188" s="21">
        <v>0</v>
      </c>
      <c r="Q188" s="21">
        <v>0</v>
      </c>
      <c r="R188" s="21">
        <v>0</v>
      </c>
      <c r="S188" s="21">
        <v>0</v>
      </c>
    </row>
    <row r="189" spans="2:20" s="79" customFormat="1" ht="28.5">
      <c r="B189" s="128"/>
      <c r="C189" s="200">
        <v>1</v>
      </c>
      <c r="D189" s="136" t="s">
        <v>59</v>
      </c>
      <c r="E189" s="222" t="s">
        <v>61</v>
      </c>
      <c r="F189" s="20">
        <v>6000</v>
      </c>
      <c r="G189" s="21">
        <f t="shared" si="130"/>
        <v>17612.900000000001</v>
      </c>
      <c r="H189" s="21">
        <f t="shared" si="131"/>
        <v>5612.9</v>
      </c>
      <c r="I189" s="21">
        <f t="shared" si="132"/>
        <v>6000</v>
      </c>
      <c r="J189" s="37">
        <f t="shared" si="133"/>
        <v>6000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  <c r="Q189" s="21">
        <v>0</v>
      </c>
      <c r="R189" s="21">
        <v>0</v>
      </c>
      <c r="S189" s="21">
        <v>0</v>
      </c>
    </row>
    <row r="190" spans="2:20">
      <c r="B190" s="45"/>
      <c r="C190" s="204"/>
      <c r="D190" s="168"/>
      <c r="E190" s="272" t="s">
        <v>24</v>
      </c>
      <c r="F190" s="273"/>
      <c r="G190" s="37">
        <f>264000-SUM(G186:G189)</f>
        <v>158322.57999999999</v>
      </c>
      <c r="H190" s="44"/>
      <c r="I190" s="44"/>
      <c r="J190" s="44"/>
      <c r="K190" s="44"/>
      <c r="L190" s="76"/>
      <c r="M190" s="47"/>
      <c r="N190" s="44"/>
      <c r="O190" s="44"/>
      <c r="P190" s="44"/>
      <c r="Q190" s="44"/>
      <c r="R190" s="44"/>
      <c r="S190" s="44"/>
    </row>
    <row r="191" spans="2:20" s="64" customFormat="1" ht="29.25">
      <c r="B191" s="69" t="s">
        <v>93</v>
      </c>
      <c r="C191" s="203">
        <f>SUM(C193:C193)</f>
        <v>1</v>
      </c>
      <c r="D191" s="165"/>
      <c r="E191" s="230"/>
      <c r="F191" s="73"/>
      <c r="G191" s="72">
        <f>SUM(G193:G193)</f>
        <v>29354.84</v>
      </c>
      <c r="H191" s="72">
        <f t="shared" ref="H191:S191" si="137">SUM(H193:H194)</f>
        <v>9354.84</v>
      </c>
      <c r="I191" s="72">
        <f t="shared" si="137"/>
        <v>10000</v>
      </c>
      <c r="J191" s="72">
        <f t="shared" si="137"/>
        <v>10000</v>
      </c>
      <c r="K191" s="72">
        <f t="shared" si="137"/>
        <v>0</v>
      </c>
      <c r="L191" s="72">
        <f t="shared" si="137"/>
        <v>0</v>
      </c>
      <c r="M191" s="72">
        <f t="shared" si="137"/>
        <v>0</v>
      </c>
      <c r="N191" s="72">
        <f t="shared" si="137"/>
        <v>0</v>
      </c>
      <c r="O191" s="72">
        <f t="shared" si="137"/>
        <v>0</v>
      </c>
      <c r="P191" s="72">
        <f t="shared" si="137"/>
        <v>0</v>
      </c>
      <c r="Q191" s="72">
        <f t="shared" si="137"/>
        <v>0</v>
      </c>
      <c r="R191" s="72">
        <f t="shared" si="137"/>
        <v>0</v>
      </c>
      <c r="S191" s="72">
        <f t="shared" si="137"/>
        <v>0</v>
      </c>
      <c r="T191" s="74"/>
    </row>
    <row r="192" spans="2:20" s="64" customFormat="1">
      <c r="B192" s="147"/>
      <c r="C192" s="203"/>
      <c r="D192" s="165"/>
      <c r="E192" s="230"/>
      <c r="F192"/>
      <c r="G192" s="144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4"/>
    </row>
    <row r="193" spans="2:20" s="79" customFormat="1" ht="15" customHeight="1">
      <c r="B193" s="128"/>
      <c r="C193" s="19">
        <v>1</v>
      </c>
      <c r="D193" s="136" t="s">
        <v>59</v>
      </c>
      <c r="E193" s="222" t="s">
        <v>62</v>
      </c>
      <c r="F193" s="21">
        <v>10000</v>
      </c>
      <c r="G193" s="21">
        <f>SUM(H193:S193)</f>
        <v>29354.84</v>
      </c>
      <c r="H193" s="21">
        <f t="shared" ref="H193" si="138">+F193*C193/31*29</f>
        <v>9354.84</v>
      </c>
      <c r="I193" s="21">
        <f t="shared" ref="I193" si="139">+F193*C193</f>
        <v>10000</v>
      </c>
      <c r="J193" s="37">
        <f t="shared" ref="J193" si="140">+F193*C193</f>
        <v>10000</v>
      </c>
      <c r="K193" s="21">
        <v>0</v>
      </c>
      <c r="L193" s="21">
        <v>0</v>
      </c>
      <c r="M193" s="21">
        <v>0</v>
      </c>
      <c r="N193" s="21">
        <v>0</v>
      </c>
      <c r="O193" s="21">
        <v>0</v>
      </c>
      <c r="P193" s="21">
        <v>0</v>
      </c>
      <c r="Q193" s="21">
        <v>0</v>
      </c>
      <c r="R193" s="21">
        <v>0</v>
      </c>
      <c r="S193" s="21">
        <v>0</v>
      </c>
    </row>
    <row r="194" spans="2:20">
      <c r="B194" s="45"/>
      <c r="C194" s="205"/>
      <c r="D194" s="169"/>
      <c r="E194" s="272" t="s">
        <v>24</v>
      </c>
      <c r="F194" s="273"/>
      <c r="G194" s="37">
        <f>120000-SUM(G193:G193)</f>
        <v>90645.16</v>
      </c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</row>
    <row r="195" spans="2:20" ht="26.25" customHeight="1">
      <c r="B195" s="110"/>
      <c r="C195" s="206"/>
      <c r="D195" s="170"/>
      <c r="E195" s="232"/>
      <c r="F195" s="105"/>
      <c r="G195" s="90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90"/>
      <c r="T195" s="75"/>
    </row>
    <row r="196" spans="2:20">
      <c r="B196" s="275" t="s">
        <v>30</v>
      </c>
      <c r="C196" s="207"/>
      <c r="D196" s="171"/>
      <c r="E196" s="233"/>
      <c r="F196" s="99" t="s">
        <v>23</v>
      </c>
      <c r="G196" s="81">
        <f>G197+G198</f>
        <v>546000</v>
      </c>
      <c r="H196" s="107"/>
      <c r="I196" s="107"/>
      <c r="J196" s="107"/>
      <c r="K196" s="107"/>
      <c r="L196" s="107"/>
      <c r="M196" s="108"/>
      <c r="N196" s="107"/>
      <c r="O196" s="107"/>
      <c r="P196" s="107"/>
      <c r="Q196" s="107"/>
      <c r="R196" s="107"/>
      <c r="S196" s="85"/>
    </row>
    <row r="197" spans="2:20">
      <c r="B197" s="275"/>
      <c r="C197" s="208"/>
      <c r="D197" s="168"/>
      <c r="E197" s="234"/>
      <c r="F197" s="83" t="s">
        <v>50</v>
      </c>
      <c r="G197" s="81">
        <f>G199</f>
        <v>73387.100000000006</v>
      </c>
      <c r="H197" s="44"/>
      <c r="I197" s="44"/>
      <c r="J197" s="44"/>
      <c r="K197" s="44"/>
      <c r="L197" s="44"/>
      <c r="M197" s="47"/>
      <c r="N197" s="44"/>
      <c r="O197" s="44"/>
      <c r="P197" s="44"/>
      <c r="Q197" s="44"/>
      <c r="R197" s="44"/>
      <c r="S197" s="7"/>
    </row>
    <row r="198" spans="2:20" ht="30">
      <c r="B198" s="275"/>
      <c r="C198" s="80"/>
      <c r="D198" s="152"/>
      <c r="E198" s="224"/>
      <c r="F198" s="83" t="s">
        <v>24</v>
      </c>
      <c r="G198" s="81">
        <f>G203</f>
        <v>472612.9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2:20" ht="29.25" thickBot="1">
      <c r="B199" s="109" t="s">
        <v>94</v>
      </c>
      <c r="C199" s="6">
        <f>SUM(C200:C202)</f>
        <v>3</v>
      </c>
      <c r="D199" s="152"/>
      <c r="E199" s="218"/>
      <c r="F199" s="7"/>
      <c r="G199" s="12">
        <f>SUM(G200:G202)</f>
        <v>73387.100000000006</v>
      </c>
      <c r="H199" s="10">
        <f t="shared" ref="H199:S199" si="141">SUM(H200:H203)</f>
        <v>23387.1</v>
      </c>
      <c r="I199" s="10">
        <f t="shared" si="141"/>
        <v>25000</v>
      </c>
      <c r="J199" s="10">
        <f t="shared" si="141"/>
        <v>25000</v>
      </c>
      <c r="K199" s="10">
        <f t="shared" si="141"/>
        <v>0</v>
      </c>
      <c r="L199" s="10">
        <f t="shared" si="141"/>
        <v>0</v>
      </c>
      <c r="M199" s="10">
        <f t="shared" si="141"/>
        <v>0</v>
      </c>
      <c r="N199" s="10">
        <f t="shared" si="141"/>
        <v>0</v>
      </c>
      <c r="O199" s="10">
        <f t="shared" si="141"/>
        <v>0</v>
      </c>
      <c r="P199" s="10">
        <f t="shared" si="141"/>
        <v>0</v>
      </c>
      <c r="Q199" s="10">
        <f t="shared" si="141"/>
        <v>0</v>
      </c>
      <c r="R199" s="10">
        <f t="shared" si="141"/>
        <v>0</v>
      </c>
      <c r="S199" s="10">
        <f t="shared" si="141"/>
        <v>0</v>
      </c>
      <c r="T199" s="61"/>
    </row>
    <row r="200" spans="2:20" s="79" customFormat="1" ht="15" customHeight="1" thickTop="1">
      <c r="B200" s="53"/>
      <c r="C200" s="19">
        <v>1</v>
      </c>
      <c r="D200" s="136" t="s">
        <v>59</v>
      </c>
      <c r="E200" s="222" t="s">
        <v>62</v>
      </c>
      <c r="F200" s="20">
        <v>10000</v>
      </c>
      <c r="G200" s="21">
        <f t="shared" ref="G200:G202" si="142">SUM(H200:S200)</f>
        <v>29354.84</v>
      </c>
      <c r="H200" s="21">
        <f t="shared" ref="H200:H202" si="143">+F200*C200/31*29</f>
        <v>9354.84</v>
      </c>
      <c r="I200" s="21">
        <f t="shared" ref="I200:I202" si="144">+F200*C200</f>
        <v>10000</v>
      </c>
      <c r="J200" s="37">
        <f t="shared" ref="J200:J202" si="145">+F200*C200</f>
        <v>10000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  <c r="Q200" s="21">
        <v>0</v>
      </c>
      <c r="R200" s="21">
        <v>0</v>
      </c>
      <c r="S200" s="21">
        <v>0</v>
      </c>
    </row>
    <row r="201" spans="2:20" s="79" customFormat="1" ht="15" customHeight="1">
      <c r="B201" s="141"/>
      <c r="C201" s="19">
        <v>1</v>
      </c>
      <c r="D201" s="136" t="s">
        <v>59</v>
      </c>
      <c r="E201" s="222" t="s">
        <v>62</v>
      </c>
      <c r="F201" s="20">
        <v>8000</v>
      </c>
      <c r="G201" s="21">
        <f t="shared" si="142"/>
        <v>23483.87</v>
      </c>
      <c r="H201" s="21">
        <f t="shared" si="143"/>
        <v>7483.87</v>
      </c>
      <c r="I201" s="21">
        <f t="shared" si="144"/>
        <v>8000</v>
      </c>
      <c r="J201" s="37">
        <f t="shared" si="145"/>
        <v>8000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  <c r="Q201" s="21">
        <v>0</v>
      </c>
      <c r="R201" s="21">
        <v>0</v>
      </c>
      <c r="S201" s="21">
        <v>0</v>
      </c>
    </row>
    <row r="202" spans="2:20" s="79" customFormat="1" ht="15" customHeight="1">
      <c r="B202" s="141"/>
      <c r="C202" s="19">
        <v>1</v>
      </c>
      <c r="D202" s="136" t="s">
        <v>59</v>
      </c>
      <c r="E202" s="222" t="s">
        <v>61</v>
      </c>
      <c r="F202" s="20">
        <v>7000</v>
      </c>
      <c r="G202" s="21">
        <f t="shared" si="142"/>
        <v>20548.39</v>
      </c>
      <c r="H202" s="21">
        <f t="shared" si="143"/>
        <v>6548.39</v>
      </c>
      <c r="I202" s="21">
        <f t="shared" si="144"/>
        <v>7000</v>
      </c>
      <c r="J202" s="37">
        <f t="shared" si="145"/>
        <v>7000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  <c r="Q202" s="21">
        <v>0</v>
      </c>
      <c r="R202" s="21">
        <v>0</v>
      </c>
      <c r="S202" s="21">
        <v>0</v>
      </c>
    </row>
    <row r="203" spans="2:20">
      <c r="B203" s="13"/>
      <c r="C203" s="19"/>
      <c r="D203" s="136"/>
      <c r="E203" s="268" t="s">
        <v>24</v>
      </c>
      <c r="F203" s="269"/>
      <c r="G203" s="21">
        <f>546000-SUM(G200:G202)</f>
        <v>472612.9</v>
      </c>
      <c r="H203" s="21"/>
      <c r="I203" s="21"/>
      <c r="J203" s="37"/>
      <c r="K203" s="21"/>
      <c r="L203" s="21"/>
      <c r="M203" s="21"/>
      <c r="N203" s="21"/>
      <c r="O203" s="21"/>
      <c r="P203" s="21"/>
      <c r="Q203" s="21"/>
      <c r="R203" s="21"/>
      <c r="S203" s="21"/>
    </row>
    <row r="204" spans="2:20" s="75" customFormat="1">
      <c r="B204" s="87"/>
      <c r="C204" s="101"/>
      <c r="D204" s="156"/>
      <c r="E204" s="232"/>
      <c r="F204" s="105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</row>
    <row r="205" spans="2:20" s="75" customFormat="1">
      <c r="B205" s="87"/>
      <c r="C205" s="101"/>
      <c r="D205" s="156"/>
      <c r="E205" s="232"/>
      <c r="F205" s="105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</row>
    <row r="206" spans="2:20" s="75" customFormat="1">
      <c r="B206" s="270" t="s">
        <v>56</v>
      </c>
      <c r="C206" s="209"/>
      <c r="D206" s="171"/>
      <c r="E206" s="233"/>
      <c r="F206" s="99" t="s">
        <v>23</v>
      </c>
      <c r="G206" s="81">
        <f>G207+G208</f>
        <v>1986000</v>
      </c>
      <c r="H206" s="107"/>
      <c r="I206" s="107"/>
      <c r="J206" s="107"/>
      <c r="K206" s="107"/>
      <c r="L206" s="107"/>
      <c r="M206" s="108"/>
      <c r="N206" s="107"/>
      <c r="O206" s="107"/>
      <c r="P206" s="107"/>
      <c r="Q206" s="107"/>
      <c r="R206" s="107"/>
      <c r="S206" s="85"/>
    </row>
    <row r="207" spans="2:20" s="75" customFormat="1">
      <c r="B207" s="271"/>
      <c r="C207" s="210"/>
      <c r="D207" s="168"/>
      <c r="E207" s="234"/>
      <c r="F207" s="83" t="s">
        <v>50</v>
      </c>
      <c r="G207" s="81">
        <f>G209</f>
        <v>535725.80000000005</v>
      </c>
      <c r="H207" s="44"/>
      <c r="I207" s="44"/>
      <c r="J207" s="44"/>
      <c r="K207" s="44"/>
      <c r="L207" s="44"/>
      <c r="M207" s="47"/>
      <c r="N207" s="44"/>
      <c r="O207" s="44"/>
      <c r="P207" s="44"/>
      <c r="Q207" s="44"/>
      <c r="R207" s="44"/>
      <c r="S207" s="7"/>
    </row>
    <row r="208" spans="2:20" ht="30">
      <c r="B208" s="271"/>
      <c r="C208" s="139"/>
      <c r="D208" s="152"/>
      <c r="E208" s="224"/>
      <c r="F208" s="83" t="s">
        <v>24</v>
      </c>
      <c r="G208" s="81">
        <f>G236</f>
        <v>1450274.2</v>
      </c>
      <c r="H208" s="7"/>
      <c r="I208" s="7"/>
      <c r="J208" s="7"/>
      <c r="K208" s="7"/>
      <c r="L208" s="7"/>
      <c r="M208" s="7"/>
      <c r="N208" s="7"/>
      <c r="O208" s="7"/>
      <c r="P208" s="7"/>
      <c r="R208" s="7"/>
      <c r="S208" s="7"/>
    </row>
    <row r="209" spans="2:20" ht="29.25">
      <c r="B209" s="148" t="s">
        <v>95</v>
      </c>
      <c r="C209" s="139">
        <f>SUM(C210:C235)</f>
        <v>25</v>
      </c>
      <c r="D209" s="152"/>
      <c r="E209" s="218"/>
      <c r="F209" s="7"/>
      <c r="G209" s="31">
        <f>SUM(G210:G235)</f>
        <v>535725.80000000005</v>
      </c>
      <c r="H209" s="31">
        <f t="shared" ref="H209:S209" si="146">SUM(H210:H236)</f>
        <v>170725.8</v>
      </c>
      <c r="I209" s="31">
        <f t="shared" si="146"/>
        <v>182500</v>
      </c>
      <c r="J209" s="31">
        <f t="shared" si="146"/>
        <v>182500</v>
      </c>
      <c r="K209" s="31">
        <f t="shared" si="146"/>
        <v>0</v>
      </c>
      <c r="L209" s="31">
        <f t="shared" si="146"/>
        <v>0</v>
      </c>
      <c r="M209" s="31">
        <f t="shared" si="146"/>
        <v>0</v>
      </c>
      <c r="N209" s="31">
        <f t="shared" si="146"/>
        <v>0</v>
      </c>
      <c r="O209" s="31">
        <f t="shared" si="146"/>
        <v>0</v>
      </c>
      <c r="P209" s="31">
        <f t="shared" si="146"/>
        <v>0</v>
      </c>
      <c r="Q209" s="31">
        <f t="shared" si="146"/>
        <v>0</v>
      </c>
      <c r="R209" s="31">
        <f t="shared" si="146"/>
        <v>0</v>
      </c>
      <c r="S209" s="31">
        <f t="shared" si="146"/>
        <v>0</v>
      </c>
      <c r="T209" s="61"/>
    </row>
    <row r="210" spans="2:20" s="79" customFormat="1" ht="13.5" customHeight="1">
      <c r="B210" s="53"/>
      <c r="C210" s="200">
        <v>1</v>
      </c>
      <c r="D210" s="136" t="s">
        <v>59</v>
      </c>
      <c r="E210" s="222" t="s">
        <v>62</v>
      </c>
      <c r="F210" s="20">
        <v>20000</v>
      </c>
      <c r="G210" s="21">
        <f t="shared" ref="G210:G235" si="147">SUM(H210:S210)</f>
        <v>58709.68</v>
      </c>
      <c r="H210" s="21">
        <f t="shared" ref="H210:H235" si="148">+F210*C210/31*29</f>
        <v>18709.68</v>
      </c>
      <c r="I210" s="21">
        <f t="shared" ref="I210:I235" si="149">+F210*C210</f>
        <v>20000</v>
      </c>
      <c r="J210" s="37">
        <f t="shared" ref="J210:J235" si="150">+F210*C210</f>
        <v>20000</v>
      </c>
      <c r="K210" s="21">
        <v>0</v>
      </c>
      <c r="L210" s="21">
        <v>0</v>
      </c>
      <c r="M210" s="21">
        <v>0</v>
      </c>
      <c r="N210" s="21">
        <v>0</v>
      </c>
      <c r="O210" s="21">
        <v>0</v>
      </c>
      <c r="P210" s="21">
        <v>0</v>
      </c>
      <c r="Q210" s="21">
        <v>0</v>
      </c>
      <c r="R210" s="21">
        <v>0</v>
      </c>
      <c r="S210" s="21">
        <v>0</v>
      </c>
    </row>
    <row r="211" spans="2:20" s="79" customFormat="1" ht="13.5" customHeight="1">
      <c r="B211" s="53"/>
      <c r="C211" s="200">
        <v>1</v>
      </c>
      <c r="D211" s="136" t="s">
        <v>59</v>
      </c>
      <c r="E211" s="222" t="s">
        <v>61</v>
      </c>
      <c r="F211" s="20">
        <v>10000</v>
      </c>
      <c r="G211" s="21">
        <f t="shared" si="147"/>
        <v>29354.84</v>
      </c>
      <c r="H211" s="21">
        <f t="shared" si="148"/>
        <v>9354.84</v>
      </c>
      <c r="I211" s="21">
        <f t="shared" si="149"/>
        <v>10000</v>
      </c>
      <c r="J211" s="37">
        <f t="shared" si="150"/>
        <v>10000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  <c r="P211" s="21">
        <v>0</v>
      </c>
      <c r="Q211" s="21">
        <v>0</v>
      </c>
      <c r="R211" s="21">
        <v>0</v>
      </c>
      <c r="S211" s="21">
        <v>0</v>
      </c>
    </row>
    <row r="212" spans="2:20" s="79" customFormat="1" ht="13.5" customHeight="1">
      <c r="B212" s="53"/>
      <c r="C212" s="200">
        <v>1</v>
      </c>
      <c r="D212" s="136" t="s">
        <v>59</v>
      </c>
      <c r="E212" s="222" t="s">
        <v>61</v>
      </c>
      <c r="F212" s="20">
        <v>9000</v>
      </c>
      <c r="G212" s="21">
        <f t="shared" si="147"/>
        <v>26419.35</v>
      </c>
      <c r="H212" s="21">
        <f t="shared" si="148"/>
        <v>8419.35</v>
      </c>
      <c r="I212" s="21">
        <f t="shared" si="149"/>
        <v>9000</v>
      </c>
      <c r="J212" s="37">
        <f t="shared" si="150"/>
        <v>9000</v>
      </c>
      <c r="K212" s="21">
        <v>0</v>
      </c>
      <c r="L212" s="21">
        <v>0</v>
      </c>
      <c r="M212" s="21">
        <v>0</v>
      </c>
      <c r="N212" s="21">
        <v>0</v>
      </c>
      <c r="O212" s="21">
        <v>0</v>
      </c>
      <c r="P212" s="21">
        <v>0</v>
      </c>
      <c r="Q212" s="21">
        <v>0</v>
      </c>
      <c r="R212" s="21">
        <v>0</v>
      </c>
      <c r="S212" s="21">
        <v>0</v>
      </c>
    </row>
    <row r="213" spans="2:20" s="79" customFormat="1" ht="13.5" customHeight="1">
      <c r="B213" s="53"/>
      <c r="C213" s="200">
        <v>1</v>
      </c>
      <c r="D213" s="136" t="s">
        <v>59</v>
      </c>
      <c r="E213" s="222" t="s">
        <v>62</v>
      </c>
      <c r="F213" s="20">
        <v>8000</v>
      </c>
      <c r="G213" s="21">
        <f t="shared" si="147"/>
        <v>23483.87</v>
      </c>
      <c r="H213" s="21">
        <f t="shared" si="148"/>
        <v>7483.87</v>
      </c>
      <c r="I213" s="21">
        <f t="shared" si="149"/>
        <v>8000</v>
      </c>
      <c r="J213" s="37">
        <f t="shared" si="150"/>
        <v>8000</v>
      </c>
      <c r="K213" s="21">
        <v>0</v>
      </c>
      <c r="L213" s="21">
        <v>0</v>
      </c>
      <c r="M213" s="21">
        <v>0</v>
      </c>
      <c r="N213" s="21">
        <v>0</v>
      </c>
      <c r="O213" s="21">
        <v>0</v>
      </c>
      <c r="P213" s="21">
        <v>0</v>
      </c>
      <c r="Q213" s="21">
        <v>0</v>
      </c>
      <c r="R213" s="21">
        <v>0</v>
      </c>
      <c r="S213" s="21">
        <v>0</v>
      </c>
    </row>
    <row r="214" spans="2:20" s="79" customFormat="1" ht="13.5" customHeight="1">
      <c r="B214" s="53"/>
      <c r="C214" s="200">
        <v>1</v>
      </c>
      <c r="D214" s="136" t="s">
        <v>59</v>
      </c>
      <c r="E214" s="222" t="s">
        <v>61</v>
      </c>
      <c r="F214" s="20">
        <v>8000</v>
      </c>
      <c r="G214" s="21">
        <f t="shared" si="147"/>
        <v>23483.87</v>
      </c>
      <c r="H214" s="21">
        <f t="shared" si="148"/>
        <v>7483.87</v>
      </c>
      <c r="I214" s="21">
        <f t="shared" si="149"/>
        <v>8000</v>
      </c>
      <c r="J214" s="37">
        <f t="shared" si="150"/>
        <v>8000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  <c r="Q214" s="21">
        <v>0</v>
      </c>
      <c r="R214" s="21">
        <v>0</v>
      </c>
      <c r="S214" s="21">
        <v>0</v>
      </c>
    </row>
    <row r="215" spans="2:20" s="79" customFormat="1" ht="13.5" customHeight="1">
      <c r="B215" s="53"/>
      <c r="C215" s="200">
        <v>1</v>
      </c>
      <c r="D215" s="136" t="s">
        <v>59</v>
      </c>
      <c r="E215" s="222" t="s">
        <v>61</v>
      </c>
      <c r="F215" s="20">
        <v>8000</v>
      </c>
      <c r="G215" s="21">
        <f t="shared" ref="G215" si="151">SUM(H215:S215)</f>
        <v>23483.87</v>
      </c>
      <c r="H215" s="21">
        <f t="shared" ref="H215" si="152">+F215*C215/31*29</f>
        <v>7483.87</v>
      </c>
      <c r="I215" s="21">
        <f t="shared" ref="I215" si="153">+F215*C215</f>
        <v>8000</v>
      </c>
      <c r="J215" s="37">
        <f t="shared" ref="J215" si="154">+F215*C215</f>
        <v>8000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  <c r="Q215" s="21">
        <v>0</v>
      </c>
      <c r="R215" s="21">
        <v>0</v>
      </c>
      <c r="S215" s="21">
        <v>0</v>
      </c>
    </row>
    <row r="216" spans="2:20" s="79" customFormat="1" ht="13.5" customHeight="1">
      <c r="B216" s="53"/>
      <c r="C216" s="200">
        <v>1</v>
      </c>
      <c r="D216" s="136" t="s">
        <v>59</v>
      </c>
      <c r="E216" s="222" t="s">
        <v>61</v>
      </c>
      <c r="F216" s="20">
        <v>7000</v>
      </c>
      <c r="G216" s="21">
        <f t="shared" si="147"/>
        <v>20548.39</v>
      </c>
      <c r="H216" s="21">
        <f t="shared" si="148"/>
        <v>6548.39</v>
      </c>
      <c r="I216" s="21">
        <f t="shared" si="149"/>
        <v>7000</v>
      </c>
      <c r="J216" s="37">
        <f t="shared" si="150"/>
        <v>7000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v>0</v>
      </c>
      <c r="R216" s="21">
        <v>0</v>
      </c>
      <c r="S216" s="21">
        <v>0</v>
      </c>
    </row>
    <row r="217" spans="2:20" s="79" customFormat="1" ht="13.5" customHeight="1">
      <c r="B217" s="53"/>
      <c r="C217" s="200">
        <v>1</v>
      </c>
      <c r="D217" s="136" t="s">
        <v>59</v>
      </c>
      <c r="E217" s="222" t="s">
        <v>61</v>
      </c>
      <c r="F217" s="20">
        <v>7000</v>
      </c>
      <c r="G217" s="21">
        <f t="shared" ref="G217:G223" si="155">SUM(H217:S217)</f>
        <v>20548.39</v>
      </c>
      <c r="H217" s="21">
        <f t="shared" ref="H217:H223" si="156">+F217*C217/31*29</f>
        <v>6548.39</v>
      </c>
      <c r="I217" s="21">
        <f t="shared" ref="I217:I223" si="157">+F217*C217</f>
        <v>7000</v>
      </c>
      <c r="J217" s="37">
        <f t="shared" ref="J217:J223" si="158">+F217*C217</f>
        <v>7000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v>0</v>
      </c>
      <c r="Q217" s="21">
        <v>0</v>
      </c>
      <c r="R217" s="21">
        <v>0</v>
      </c>
      <c r="S217" s="21">
        <v>0</v>
      </c>
    </row>
    <row r="218" spans="2:20" s="79" customFormat="1" ht="13.5" customHeight="1">
      <c r="B218" s="53"/>
      <c r="C218" s="200">
        <v>1</v>
      </c>
      <c r="D218" s="136" t="s">
        <v>59</v>
      </c>
      <c r="E218" s="222" t="s">
        <v>61</v>
      </c>
      <c r="F218" s="20">
        <v>7000</v>
      </c>
      <c r="G218" s="21">
        <f t="shared" si="155"/>
        <v>20548.39</v>
      </c>
      <c r="H218" s="21">
        <f t="shared" si="156"/>
        <v>6548.39</v>
      </c>
      <c r="I218" s="21">
        <f t="shared" si="157"/>
        <v>7000</v>
      </c>
      <c r="J218" s="37">
        <f t="shared" si="158"/>
        <v>7000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  <c r="Q218" s="21">
        <v>0</v>
      </c>
      <c r="R218" s="21">
        <v>0</v>
      </c>
      <c r="S218" s="21">
        <v>0</v>
      </c>
    </row>
    <row r="219" spans="2:20" s="79" customFormat="1" ht="13.5" customHeight="1">
      <c r="B219" s="53"/>
      <c r="C219" s="200">
        <v>1</v>
      </c>
      <c r="D219" s="136" t="s">
        <v>59</v>
      </c>
      <c r="E219" s="222" t="s">
        <v>61</v>
      </c>
      <c r="F219" s="20">
        <v>7000</v>
      </c>
      <c r="G219" s="21">
        <f t="shared" si="155"/>
        <v>20548.39</v>
      </c>
      <c r="H219" s="21">
        <f t="shared" si="156"/>
        <v>6548.39</v>
      </c>
      <c r="I219" s="21">
        <f t="shared" si="157"/>
        <v>7000</v>
      </c>
      <c r="J219" s="37">
        <f t="shared" si="158"/>
        <v>7000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  <c r="Q219" s="21">
        <v>0</v>
      </c>
      <c r="R219" s="21">
        <v>0</v>
      </c>
      <c r="S219" s="21">
        <v>0</v>
      </c>
    </row>
    <row r="220" spans="2:20" s="79" customFormat="1" ht="13.5" customHeight="1">
      <c r="B220" s="53"/>
      <c r="C220" s="200">
        <v>1</v>
      </c>
      <c r="D220" s="136" t="s">
        <v>59</v>
      </c>
      <c r="E220" s="222" t="s">
        <v>61</v>
      </c>
      <c r="F220" s="20">
        <v>7000</v>
      </c>
      <c r="G220" s="21">
        <f t="shared" si="155"/>
        <v>20548.39</v>
      </c>
      <c r="H220" s="21">
        <f t="shared" si="156"/>
        <v>6548.39</v>
      </c>
      <c r="I220" s="21">
        <f t="shared" si="157"/>
        <v>7000</v>
      </c>
      <c r="J220" s="37">
        <f t="shared" si="158"/>
        <v>7000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  <c r="Q220" s="21">
        <v>0</v>
      </c>
      <c r="R220" s="21">
        <v>0</v>
      </c>
      <c r="S220" s="21">
        <v>0</v>
      </c>
    </row>
    <row r="221" spans="2:20" s="79" customFormat="1" ht="13.5" customHeight="1">
      <c r="B221" s="53"/>
      <c r="C221" s="200">
        <v>1</v>
      </c>
      <c r="D221" s="136" t="s">
        <v>59</v>
      </c>
      <c r="E221" s="222" t="s">
        <v>61</v>
      </c>
      <c r="F221" s="20">
        <v>7000</v>
      </c>
      <c r="G221" s="21">
        <f t="shared" si="155"/>
        <v>20548.39</v>
      </c>
      <c r="H221" s="21">
        <f t="shared" si="156"/>
        <v>6548.39</v>
      </c>
      <c r="I221" s="21">
        <f t="shared" si="157"/>
        <v>7000</v>
      </c>
      <c r="J221" s="37">
        <f t="shared" si="158"/>
        <v>7000</v>
      </c>
      <c r="K221" s="21">
        <v>0</v>
      </c>
      <c r="L221" s="21">
        <v>0</v>
      </c>
      <c r="M221" s="21">
        <v>0</v>
      </c>
      <c r="N221" s="21">
        <v>0</v>
      </c>
      <c r="O221" s="21">
        <v>0</v>
      </c>
      <c r="P221" s="21">
        <v>0</v>
      </c>
      <c r="Q221" s="21">
        <v>0</v>
      </c>
      <c r="R221" s="21">
        <v>0</v>
      </c>
      <c r="S221" s="21">
        <v>0</v>
      </c>
    </row>
    <row r="222" spans="2:20" s="79" customFormat="1" ht="13.5" customHeight="1">
      <c r="B222" s="53"/>
      <c r="C222" s="200">
        <v>1</v>
      </c>
      <c r="D222" s="136" t="s">
        <v>59</v>
      </c>
      <c r="E222" s="222" t="s">
        <v>61</v>
      </c>
      <c r="F222" s="20">
        <v>7000</v>
      </c>
      <c r="G222" s="21">
        <f t="shared" si="155"/>
        <v>20548.39</v>
      </c>
      <c r="H222" s="21">
        <f t="shared" si="156"/>
        <v>6548.39</v>
      </c>
      <c r="I222" s="21">
        <f t="shared" si="157"/>
        <v>7000</v>
      </c>
      <c r="J222" s="37">
        <f t="shared" si="158"/>
        <v>7000</v>
      </c>
      <c r="K222" s="21">
        <v>0</v>
      </c>
      <c r="L222" s="21">
        <v>0</v>
      </c>
      <c r="M222" s="21">
        <v>0</v>
      </c>
      <c r="N222" s="21">
        <v>0</v>
      </c>
      <c r="O222" s="21">
        <v>0</v>
      </c>
      <c r="P222" s="21">
        <v>0</v>
      </c>
      <c r="Q222" s="21">
        <v>0</v>
      </c>
      <c r="R222" s="21">
        <v>0</v>
      </c>
      <c r="S222" s="21">
        <v>0</v>
      </c>
    </row>
    <row r="223" spans="2:20" s="79" customFormat="1" ht="13.5" customHeight="1">
      <c r="B223" s="53"/>
      <c r="C223" s="200">
        <v>1</v>
      </c>
      <c r="D223" s="136" t="s">
        <v>59</v>
      </c>
      <c r="E223" s="222" t="s">
        <v>61</v>
      </c>
      <c r="F223" s="20">
        <v>7000</v>
      </c>
      <c r="G223" s="21">
        <f t="shared" si="155"/>
        <v>20548.39</v>
      </c>
      <c r="H223" s="21">
        <f t="shared" si="156"/>
        <v>6548.39</v>
      </c>
      <c r="I223" s="21">
        <f t="shared" si="157"/>
        <v>7000</v>
      </c>
      <c r="J223" s="37">
        <f t="shared" si="158"/>
        <v>7000</v>
      </c>
      <c r="K223" s="21">
        <v>0</v>
      </c>
      <c r="L223" s="21">
        <v>0</v>
      </c>
      <c r="M223" s="21">
        <v>0</v>
      </c>
      <c r="N223" s="21">
        <v>0</v>
      </c>
      <c r="O223" s="21">
        <v>0</v>
      </c>
      <c r="P223" s="21">
        <v>0</v>
      </c>
      <c r="Q223" s="21">
        <v>0</v>
      </c>
      <c r="R223" s="21">
        <v>0</v>
      </c>
      <c r="S223" s="21">
        <v>0</v>
      </c>
    </row>
    <row r="224" spans="2:20" s="79" customFormat="1" ht="13.5" customHeight="1">
      <c r="B224" s="53"/>
      <c r="C224" s="200">
        <v>1</v>
      </c>
      <c r="D224" s="136" t="s">
        <v>59</v>
      </c>
      <c r="E224" s="222" t="s">
        <v>61</v>
      </c>
      <c r="F224" s="20">
        <v>6000</v>
      </c>
      <c r="G224" s="21">
        <f t="shared" si="147"/>
        <v>17612.900000000001</v>
      </c>
      <c r="H224" s="21">
        <f t="shared" si="148"/>
        <v>5612.9</v>
      </c>
      <c r="I224" s="21">
        <f t="shared" si="149"/>
        <v>6000</v>
      </c>
      <c r="J224" s="37">
        <f t="shared" si="150"/>
        <v>6000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  <c r="Q224" s="21">
        <v>0</v>
      </c>
      <c r="R224" s="21">
        <v>0</v>
      </c>
      <c r="S224" s="21">
        <v>0</v>
      </c>
    </row>
    <row r="225" spans="2:19" s="79" customFormat="1" ht="13.5" customHeight="1">
      <c r="B225" s="53"/>
      <c r="C225" s="200">
        <v>1</v>
      </c>
      <c r="D225" s="136" t="s">
        <v>59</v>
      </c>
      <c r="E225" s="222" t="s">
        <v>61</v>
      </c>
      <c r="F225" s="20">
        <v>6000</v>
      </c>
      <c r="G225" s="21">
        <f t="shared" ref="G225:G231" si="159">SUM(H225:S225)</f>
        <v>17612.900000000001</v>
      </c>
      <c r="H225" s="21">
        <f t="shared" ref="H225:H231" si="160">+F225*C225/31*29</f>
        <v>5612.9</v>
      </c>
      <c r="I225" s="21">
        <f t="shared" ref="I225:I231" si="161">+F225*C225</f>
        <v>6000</v>
      </c>
      <c r="J225" s="37">
        <f t="shared" ref="J225:J231" si="162">+F225*C225</f>
        <v>6000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  <c r="Q225" s="21">
        <v>0</v>
      </c>
      <c r="R225" s="21">
        <v>0</v>
      </c>
      <c r="S225" s="21">
        <v>0</v>
      </c>
    </row>
    <row r="226" spans="2:19" s="79" customFormat="1" ht="13.5" customHeight="1">
      <c r="B226" s="53"/>
      <c r="C226" s="200">
        <v>1</v>
      </c>
      <c r="D226" s="136" t="s">
        <v>59</v>
      </c>
      <c r="E226" s="222" t="s">
        <v>61</v>
      </c>
      <c r="F226" s="20">
        <v>6000</v>
      </c>
      <c r="G226" s="21">
        <f t="shared" si="159"/>
        <v>17612.900000000001</v>
      </c>
      <c r="H226" s="21">
        <f t="shared" si="160"/>
        <v>5612.9</v>
      </c>
      <c r="I226" s="21">
        <f t="shared" si="161"/>
        <v>6000</v>
      </c>
      <c r="J226" s="37">
        <f t="shared" si="162"/>
        <v>6000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  <c r="Q226" s="21">
        <v>0</v>
      </c>
      <c r="R226" s="21">
        <v>0</v>
      </c>
      <c r="S226" s="21">
        <v>0</v>
      </c>
    </row>
    <row r="227" spans="2:19" s="79" customFormat="1" ht="13.5" customHeight="1">
      <c r="B227" s="53"/>
      <c r="C227" s="200">
        <v>1</v>
      </c>
      <c r="D227" s="136" t="s">
        <v>59</v>
      </c>
      <c r="E227" s="222" t="s">
        <v>62</v>
      </c>
      <c r="F227" s="20">
        <v>6000</v>
      </c>
      <c r="G227" s="21">
        <f t="shared" si="159"/>
        <v>17612.900000000001</v>
      </c>
      <c r="H227" s="21">
        <f t="shared" si="160"/>
        <v>5612.9</v>
      </c>
      <c r="I227" s="21">
        <f t="shared" si="161"/>
        <v>6000</v>
      </c>
      <c r="J227" s="37">
        <f t="shared" si="162"/>
        <v>6000</v>
      </c>
      <c r="K227" s="21">
        <v>0</v>
      </c>
      <c r="L227" s="21">
        <v>0</v>
      </c>
      <c r="M227" s="21">
        <v>0</v>
      </c>
      <c r="N227" s="21">
        <v>0</v>
      </c>
      <c r="O227" s="21">
        <v>0</v>
      </c>
      <c r="P227" s="21">
        <v>0</v>
      </c>
      <c r="Q227" s="21">
        <v>0</v>
      </c>
      <c r="R227" s="21">
        <v>0</v>
      </c>
      <c r="S227" s="21">
        <v>0</v>
      </c>
    </row>
    <row r="228" spans="2:19" s="79" customFormat="1" ht="13.5" customHeight="1">
      <c r="B228" s="53"/>
      <c r="C228" s="200">
        <v>1</v>
      </c>
      <c r="D228" s="136" t="s">
        <v>59</v>
      </c>
      <c r="E228" s="222" t="s">
        <v>61</v>
      </c>
      <c r="F228" s="20">
        <v>6000</v>
      </c>
      <c r="G228" s="21">
        <f t="shared" si="159"/>
        <v>17612.900000000001</v>
      </c>
      <c r="H228" s="21">
        <f t="shared" si="160"/>
        <v>5612.9</v>
      </c>
      <c r="I228" s="21">
        <f t="shared" si="161"/>
        <v>6000</v>
      </c>
      <c r="J228" s="37">
        <f t="shared" si="162"/>
        <v>6000</v>
      </c>
      <c r="K228" s="21">
        <v>0</v>
      </c>
      <c r="L228" s="21">
        <v>0</v>
      </c>
      <c r="M228" s="21">
        <v>0</v>
      </c>
      <c r="N228" s="21">
        <v>0</v>
      </c>
      <c r="O228" s="21">
        <v>0</v>
      </c>
      <c r="P228" s="21">
        <v>0</v>
      </c>
      <c r="Q228" s="21">
        <v>0</v>
      </c>
      <c r="R228" s="21">
        <v>0</v>
      </c>
      <c r="S228" s="21">
        <v>0</v>
      </c>
    </row>
    <row r="229" spans="2:19" s="79" customFormat="1" ht="13.5" customHeight="1">
      <c r="B229" s="53"/>
      <c r="C229" s="200">
        <v>1</v>
      </c>
      <c r="D229" s="136" t="s">
        <v>59</v>
      </c>
      <c r="E229" s="222" t="s">
        <v>61</v>
      </c>
      <c r="F229" s="20">
        <v>6000</v>
      </c>
      <c r="G229" s="21">
        <f t="shared" si="159"/>
        <v>17612.900000000001</v>
      </c>
      <c r="H229" s="21">
        <f t="shared" si="160"/>
        <v>5612.9</v>
      </c>
      <c r="I229" s="21">
        <f t="shared" si="161"/>
        <v>6000</v>
      </c>
      <c r="J229" s="37">
        <f t="shared" si="162"/>
        <v>6000</v>
      </c>
      <c r="K229" s="21">
        <v>0</v>
      </c>
      <c r="L229" s="21">
        <v>0</v>
      </c>
      <c r="M229" s="21">
        <v>0</v>
      </c>
      <c r="N229" s="21">
        <v>0</v>
      </c>
      <c r="O229" s="21">
        <v>0</v>
      </c>
      <c r="P229" s="21">
        <v>0</v>
      </c>
      <c r="Q229" s="21">
        <v>0</v>
      </c>
      <c r="R229" s="21">
        <v>0</v>
      </c>
      <c r="S229" s="21">
        <v>0</v>
      </c>
    </row>
    <row r="230" spans="2:19" s="79" customFormat="1" ht="13.5" customHeight="1">
      <c r="B230" s="53"/>
      <c r="C230" s="200">
        <v>1</v>
      </c>
      <c r="D230" s="136" t="s">
        <v>59</v>
      </c>
      <c r="E230" s="222" t="s">
        <v>61</v>
      </c>
      <c r="F230" s="20">
        <v>6000</v>
      </c>
      <c r="G230" s="21">
        <f t="shared" si="159"/>
        <v>17612.900000000001</v>
      </c>
      <c r="H230" s="21">
        <f t="shared" si="160"/>
        <v>5612.9</v>
      </c>
      <c r="I230" s="21">
        <f t="shared" si="161"/>
        <v>6000</v>
      </c>
      <c r="J230" s="37">
        <f t="shared" si="162"/>
        <v>6000</v>
      </c>
      <c r="K230" s="21">
        <v>0</v>
      </c>
      <c r="L230" s="21">
        <v>0</v>
      </c>
      <c r="M230" s="21">
        <v>0</v>
      </c>
      <c r="N230" s="21">
        <v>0</v>
      </c>
      <c r="O230" s="21">
        <v>0</v>
      </c>
      <c r="P230" s="21">
        <v>0</v>
      </c>
      <c r="Q230" s="21">
        <v>0</v>
      </c>
      <c r="R230" s="21">
        <v>0</v>
      </c>
      <c r="S230" s="21">
        <v>0</v>
      </c>
    </row>
    <row r="231" spans="2:19" s="79" customFormat="1" ht="13.5" customHeight="1">
      <c r="B231" s="53"/>
      <c r="C231" s="200">
        <v>1</v>
      </c>
      <c r="D231" s="136" t="s">
        <v>59</v>
      </c>
      <c r="E231" s="222" t="s">
        <v>61</v>
      </c>
      <c r="F231" s="20">
        <v>6000</v>
      </c>
      <c r="G231" s="21">
        <f t="shared" si="159"/>
        <v>17612.900000000001</v>
      </c>
      <c r="H231" s="21">
        <f t="shared" si="160"/>
        <v>5612.9</v>
      </c>
      <c r="I231" s="21">
        <f t="shared" si="161"/>
        <v>6000</v>
      </c>
      <c r="J231" s="37">
        <f t="shared" si="162"/>
        <v>6000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  <c r="Q231" s="21">
        <v>0</v>
      </c>
      <c r="R231" s="21">
        <v>0</v>
      </c>
      <c r="S231" s="21">
        <v>0</v>
      </c>
    </row>
    <row r="232" spans="2:19" s="79" customFormat="1" ht="13.5" customHeight="1">
      <c r="B232" s="53"/>
      <c r="C232" s="200">
        <v>1</v>
      </c>
      <c r="D232" s="136" t="s">
        <v>59</v>
      </c>
      <c r="E232" s="222" t="s">
        <v>61</v>
      </c>
      <c r="F232" s="20">
        <v>6000</v>
      </c>
      <c r="G232" s="21">
        <f t="shared" si="147"/>
        <v>17612.900000000001</v>
      </c>
      <c r="H232" s="21">
        <f t="shared" si="148"/>
        <v>5612.9</v>
      </c>
      <c r="I232" s="21">
        <f t="shared" si="149"/>
        <v>6000</v>
      </c>
      <c r="J232" s="37">
        <f t="shared" si="150"/>
        <v>6000</v>
      </c>
      <c r="K232" s="21">
        <v>0</v>
      </c>
      <c r="L232" s="21">
        <v>0</v>
      </c>
      <c r="M232" s="21">
        <v>0</v>
      </c>
      <c r="N232" s="21">
        <v>0</v>
      </c>
      <c r="O232" s="21">
        <v>0</v>
      </c>
      <c r="P232" s="21">
        <v>0</v>
      </c>
      <c r="Q232" s="21">
        <v>0</v>
      </c>
      <c r="R232" s="21">
        <v>0</v>
      </c>
      <c r="S232" s="21">
        <v>0</v>
      </c>
    </row>
    <row r="233" spans="2:19" s="79" customFormat="1" ht="13.5" customHeight="1">
      <c r="B233" s="53"/>
      <c r="C233" s="256">
        <v>0</v>
      </c>
      <c r="D233" s="136" t="s">
        <v>59</v>
      </c>
      <c r="E233" s="222" t="s">
        <v>61</v>
      </c>
      <c r="F233" s="20">
        <v>6000</v>
      </c>
      <c r="G233" s="21">
        <v>0</v>
      </c>
      <c r="H233" s="21">
        <v>0</v>
      </c>
      <c r="I233" s="21">
        <v>0</v>
      </c>
      <c r="J233" s="37">
        <v>0</v>
      </c>
      <c r="K233" s="21">
        <v>0</v>
      </c>
      <c r="L233" s="21">
        <v>0</v>
      </c>
      <c r="M233" s="21">
        <v>0</v>
      </c>
      <c r="N233" s="21">
        <v>0</v>
      </c>
      <c r="O233" s="21">
        <v>0</v>
      </c>
      <c r="P233" s="21">
        <v>0</v>
      </c>
      <c r="Q233" s="21">
        <v>0</v>
      </c>
      <c r="R233" s="21">
        <v>0</v>
      </c>
      <c r="S233" s="21">
        <v>0</v>
      </c>
    </row>
    <row r="234" spans="2:19" s="79" customFormat="1" ht="13.5" customHeight="1">
      <c r="B234" s="53"/>
      <c r="C234" s="200">
        <v>1</v>
      </c>
      <c r="D234" s="136" t="s">
        <v>59</v>
      </c>
      <c r="E234" s="222" t="s">
        <v>61</v>
      </c>
      <c r="F234" s="20">
        <v>5000</v>
      </c>
      <c r="G234" s="21">
        <f t="shared" si="147"/>
        <v>14677.42</v>
      </c>
      <c r="H234" s="21">
        <f t="shared" si="148"/>
        <v>4677.42</v>
      </c>
      <c r="I234" s="21">
        <f t="shared" si="149"/>
        <v>5000</v>
      </c>
      <c r="J234" s="37">
        <f t="shared" si="150"/>
        <v>5000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21">
        <v>0</v>
      </c>
      <c r="S234" s="21">
        <v>0</v>
      </c>
    </row>
    <row r="235" spans="2:19" ht="13.5" customHeight="1">
      <c r="B235" s="13"/>
      <c r="C235" s="200">
        <v>1</v>
      </c>
      <c r="D235" s="136" t="s">
        <v>59</v>
      </c>
      <c r="E235" s="222" t="s">
        <v>61</v>
      </c>
      <c r="F235" s="20">
        <v>4500</v>
      </c>
      <c r="G235" s="21">
        <f t="shared" si="147"/>
        <v>13209.68</v>
      </c>
      <c r="H235" s="21">
        <f t="shared" si="148"/>
        <v>4209.68</v>
      </c>
      <c r="I235" s="21">
        <f t="shared" si="149"/>
        <v>4500</v>
      </c>
      <c r="J235" s="37">
        <f t="shared" si="150"/>
        <v>4500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  <c r="Q235" s="21">
        <v>0</v>
      </c>
      <c r="R235" s="21">
        <v>0</v>
      </c>
      <c r="S235" s="21">
        <v>0</v>
      </c>
    </row>
    <row r="236" spans="2:19">
      <c r="B236" s="13"/>
      <c r="C236" s="19"/>
      <c r="D236" s="155"/>
      <c r="E236" s="272" t="s">
        <v>24</v>
      </c>
      <c r="F236" s="273"/>
      <c r="G236" s="37">
        <f>1986000-SUM(G210:G235)</f>
        <v>1450274.2</v>
      </c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</row>
    <row r="237" spans="2:19" s="75" customFormat="1">
      <c r="B237" s="87"/>
      <c r="C237" s="101"/>
      <c r="D237" s="156"/>
      <c r="E237" s="232"/>
      <c r="F237" s="105"/>
      <c r="G237" s="90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</row>
    <row r="238" spans="2:19" s="75" customFormat="1">
      <c r="B238" s="87"/>
      <c r="C238" s="101"/>
      <c r="D238" s="156"/>
      <c r="E238" s="232"/>
      <c r="F238" s="105"/>
      <c r="G238" s="90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</row>
    <row r="239" spans="2:19">
      <c r="B239" s="270" t="s">
        <v>31</v>
      </c>
      <c r="C239" s="209"/>
      <c r="D239" s="171"/>
      <c r="E239" s="233"/>
      <c r="F239" s="99" t="s">
        <v>23</v>
      </c>
      <c r="G239" s="81">
        <f>G240+G241</f>
        <v>1146000</v>
      </c>
      <c r="H239" s="107"/>
      <c r="I239" s="107"/>
      <c r="J239" s="107"/>
      <c r="K239" s="107"/>
      <c r="L239" s="107"/>
      <c r="M239" s="108"/>
      <c r="N239" s="107"/>
      <c r="O239" s="107"/>
      <c r="P239" s="107"/>
      <c r="Q239" s="107"/>
      <c r="R239" s="107"/>
      <c r="S239" s="85"/>
    </row>
    <row r="240" spans="2:19">
      <c r="B240" s="271"/>
      <c r="C240" s="210"/>
      <c r="D240" s="168"/>
      <c r="E240" s="234"/>
      <c r="F240" s="83" t="s">
        <v>50</v>
      </c>
      <c r="G240" s="81">
        <f>G242</f>
        <v>262725.82</v>
      </c>
      <c r="H240" s="44"/>
      <c r="I240" s="44"/>
      <c r="J240" s="44"/>
      <c r="K240" s="44"/>
      <c r="L240" s="44"/>
      <c r="M240" s="47"/>
      <c r="N240" s="44"/>
      <c r="O240" s="44"/>
      <c r="P240" s="44"/>
      <c r="Q240" s="44"/>
      <c r="R240" s="44"/>
      <c r="S240" s="7"/>
    </row>
    <row r="241" spans="2:20" ht="30">
      <c r="B241" s="274"/>
      <c r="C241" s="139"/>
      <c r="D241" s="152"/>
      <c r="E241" s="224"/>
      <c r="F241" s="83" t="s">
        <v>24</v>
      </c>
      <c r="G241" s="81">
        <f>G253</f>
        <v>883274.18</v>
      </c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2:20" ht="30" thickBot="1">
      <c r="B242" s="5" t="s">
        <v>96</v>
      </c>
      <c r="C242" s="131">
        <f>SUM(C243:C252)</f>
        <v>10</v>
      </c>
      <c r="D242" s="152"/>
      <c r="E242" s="218"/>
      <c r="F242" s="44"/>
      <c r="G242" s="12">
        <f t="shared" ref="G242:S242" si="163">SUBTOTAL(9,G243:G252)</f>
        <v>262725.82</v>
      </c>
      <c r="H242" s="10">
        <f t="shared" si="163"/>
        <v>83725.820000000007</v>
      </c>
      <c r="I242" s="10">
        <f t="shared" si="163"/>
        <v>89500</v>
      </c>
      <c r="J242" s="10">
        <f t="shared" si="163"/>
        <v>89500</v>
      </c>
      <c r="K242" s="10">
        <f t="shared" si="163"/>
        <v>0</v>
      </c>
      <c r="L242" s="10">
        <f t="shared" si="163"/>
        <v>0</v>
      </c>
      <c r="M242" s="10">
        <f t="shared" si="163"/>
        <v>0</v>
      </c>
      <c r="N242" s="10">
        <f t="shared" si="163"/>
        <v>0</v>
      </c>
      <c r="O242" s="10">
        <f t="shared" si="163"/>
        <v>0</v>
      </c>
      <c r="P242" s="10">
        <f t="shared" si="163"/>
        <v>0</v>
      </c>
      <c r="Q242" s="10">
        <f t="shared" si="163"/>
        <v>0</v>
      </c>
      <c r="R242" s="10">
        <f t="shared" si="163"/>
        <v>0</v>
      </c>
      <c r="S242" s="10">
        <f t="shared" si="163"/>
        <v>0</v>
      </c>
      <c r="T242" s="61"/>
    </row>
    <row r="243" spans="2:20" s="79" customFormat="1" ht="14.25" customHeight="1" thickTop="1">
      <c r="B243" s="53"/>
      <c r="C243" s="19">
        <v>1</v>
      </c>
      <c r="D243" s="136" t="s">
        <v>59</v>
      </c>
      <c r="E243" s="222" t="s">
        <v>62</v>
      </c>
      <c r="F243" s="20">
        <v>10000</v>
      </c>
      <c r="G243" s="21">
        <f t="shared" ref="G243:G252" si="164">SUM(H243:S243)</f>
        <v>29354.84</v>
      </c>
      <c r="H243" s="21">
        <f t="shared" ref="H243:H252" si="165">+F243*C243/31*29</f>
        <v>9354.84</v>
      </c>
      <c r="I243" s="21">
        <f t="shared" ref="I243:I252" si="166">+F243*C243</f>
        <v>10000</v>
      </c>
      <c r="J243" s="37">
        <f t="shared" ref="J243:J252" si="167">+F243*C243</f>
        <v>10000</v>
      </c>
      <c r="K243" s="21">
        <v>0</v>
      </c>
      <c r="L243" s="21">
        <v>0</v>
      </c>
      <c r="M243" s="21">
        <v>0</v>
      </c>
      <c r="N243" s="21">
        <v>0</v>
      </c>
      <c r="O243" s="21">
        <v>0</v>
      </c>
      <c r="P243" s="21">
        <v>0</v>
      </c>
      <c r="Q243" s="21">
        <v>0</v>
      </c>
      <c r="R243" s="21">
        <v>0</v>
      </c>
      <c r="S243" s="21">
        <v>0</v>
      </c>
    </row>
    <row r="244" spans="2:20" s="79" customFormat="1" ht="14.25" customHeight="1">
      <c r="B244" s="53"/>
      <c r="C244" s="19">
        <v>1</v>
      </c>
      <c r="D244" s="136" t="s">
        <v>59</v>
      </c>
      <c r="E244" s="222" t="s">
        <v>62</v>
      </c>
      <c r="F244" s="20">
        <v>10000</v>
      </c>
      <c r="G244" s="21">
        <f t="shared" ref="G244:G248" si="168">SUM(H244:S244)</f>
        <v>29354.84</v>
      </c>
      <c r="H244" s="21">
        <f t="shared" ref="H244:H248" si="169">+F244*C244/31*29</f>
        <v>9354.84</v>
      </c>
      <c r="I244" s="21">
        <f t="shared" ref="I244:I248" si="170">+F244*C244</f>
        <v>10000</v>
      </c>
      <c r="J244" s="37">
        <f t="shared" ref="J244:J248" si="171">+F244*C244</f>
        <v>10000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0</v>
      </c>
      <c r="R244" s="21">
        <v>0</v>
      </c>
      <c r="S244" s="21">
        <v>0</v>
      </c>
    </row>
    <row r="245" spans="2:20" s="79" customFormat="1" ht="14.25" customHeight="1">
      <c r="B245" s="53"/>
      <c r="C245" s="19">
        <v>1</v>
      </c>
      <c r="D245" s="136" t="s">
        <v>59</v>
      </c>
      <c r="E245" s="222" t="s">
        <v>62</v>
      </c>
      <c r="F245" s="20">
        <v>10000</v>
      </c>
      <c r="G245" s="21">
        <f t="shared" si="168"/>
        <v>29354.84</v>
      </c>
      <c r="H245" s="21">
        <f t="shared" si="169"/>
        <v>9354.84</v>
      </c>
      <c r="I245" s="21">
        <f t="shared" si="170"/>
        <v>10000</v>
      </c>
      <c r="J245" s="37">
        <f t="shared" si="171"/>
        <v>10000</v>
      </c>
      <c r="K245" s="21">
        <v>0</v>
      </c>
      <c r="L245" s="21">
        <v>0</v>
      </c>
      <c r="M245" s="21">
        <v>0</v>
      </c>
      <c r="N245" s="21">
        <v>0</v>
      </c>
      <c r="O245" s="21">
        <v>0</v>
      </c>
      <c r="P245" s="21">
        <v>0</v>
      </c>
      <c r="Q245" s="21">
        <v>0</v>
      </c>
      <c r="R245" s="21">
        <v>0</v>
      </c>
      <c r="S245" s="21">
        <v>0</v>
      </c>
    </row>
    <row r="246" spans="2:20" s="79" customFormat="1" ht="14.25" customHeight="1">
      <c r="B246" s="53"/>
      <c r="C246" s="19">
        <v>1</v>
      </c>
      <c r="D246" s="136" t="s">
        <v>59</v>
      </c>
      <c r="E246" s="222" t="s">
        <v>62</v>
      </c>
      <c r="F246" s="20">
        <v>10000</v>
      </c>
      <c r="G246" s="21">
        <f t="shared" si="168"/>
        <v>29354.84</v>
      </c>
      <c r="H246" s="21">
        <f t="shared" si="169"/>
        <v>9354.84</v>
      </c>
      <c r="I246" s="21">
        <f t="shared" si="170"/>
        <v>10000</v>
      </c>
      <c r="J246" s="37">
        <f t="shared" si="171"/>
        <v>10000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  <c r="Q246" s="21">
        <v>0</v>
      </c>
      <c r="R246" s="21">
        <v>0</v>
      </c>
      <c r="S246" s="21">
        <v>0</v>
      </c>
    </row>
    <row r="247" spans="2:20" s="79" customFormat="1" ht="14.25" customHeight="1">
      <c r="B247" s="53"/>
      <c r="C247" s="19">
        <v>1</v>
      </c>
      <c r="D247" s="136" t="s">
        <v>59</v>
      </c>
      <c r="E247" s="222" t="s">
        <v>62</v>
      </c>
      <c r="F247" s="20">
        <v>10000</v>
      </c>
      <c r="G247" s="21">
        <f t="shared" si="168"/>
        <v>29354.84</v>
      </c>
      <c r="H247" s="21">
        <f t="shared" si="169"/>
        <v>9354.84</v>
      </c>
      <c r="I247" s="21">
        <f t="shared" si="170"/>
        <v>10000</v>
      </c>
      <c r="J247" s="37">
        <f t="shared" si="171"/>
        <v>10000</v>
      </c>
      <c r="K247" s="21">
        <v>0</v>
      </c>
      <c r="L247" s="21">
        <v>0</v>
      </c>
      <c r="M247" s="21">
        <v>0</v>
      </c>
      <c r="N247" s="21">
        <v>0</v>
      </c>
      <c r="O247" s="21">
        <v>0</v>
      </c>
      <c r="P247" s="21">
        <v>0</v>
      </c>
      <c r="Q247" s="21">
        <v>0</v>
      </c>
      <c r="R247" s="21">
        <v>0</v>
      </c>
      <c r="S247" s="21">
        <v>0</v>
      </c>
    </row>
    <row r="248" spans="2:20" s="79" customFormat="1" ht="14.25" customHeight="1">
      <c r="B248" s="53"/>
      <c r="C248" s="19">
        <v>1</v>
      </c>
      <c r="D248" s="136" t="s">
        <v>59</v>
      </c>
      <c r="E248" s="222" t="s">
        <v>62</v>
      </c>
      <c r="F248" s="20">
        <v>10000</v>
      </c>
      <c r="G248" s="21">
        <f t="shared" si="168"/>
        <v>29354.84</v>
      </c>
      <c r="H248" s="21">
        <f t="shared" si="169"/>
        <v>9354.84</v>
      </c>
      <c r="I248" s="21">
        <f t="shared" si="170"/>
        <v>10000</v>
      </c>
      <c r="J248" s="37">
        <f t="shared" si="171"/>
        <v>10000</v>
      </c>
      <c r="K248" s="21">
        <v>0</v>
      </c>
      <c r="L248" s="21">
        <v>0</v>
      </c>
      <c r="M248" s="21">
        <v>0</v>
      </c>
      <c r="N248" s="21">
        <v>0</v>
      </c>
      <c r="O248" s="21">
        <v>0</v>
      </c>
      <c r="P248" s="21">
        <v>0</v>
      </c>
      <c r="Q248" s="21">
        <v>0</v>
      </c>
      <c r="R248" s="21">
        <v>0</v>
      </c>
      <c r="S248" s="21">
        <v>0</v>
      </c>
    </row>
    <row r="249" spans="2:20" s="79" customFormat="1" ht="14.25" customHeight="1">
      <c r="B249" s="138"/>
      <c r="C249" s="211">
        <v>1</v>
      </c>
      <c r="D249" s="136" t="s">
        <v>59</v>
      </c>
      <c r="E249" s="222" t="s">
        <v>61</v>
      </c>
      <c r="F249" s="20">
        <v>10000</v>
      </c>
      <c r="G249" s="21">
        <f t="shared" si="164"/>
        <v>29354.84</v>
      </c>
      <c r="H249" s="21">
        <f t="shared" si="165"/>
        <v>9354.84</v>
      </c>
      <c r="I249" s="21">
        <f t="shared" si="166"/>
        <v>10000</v>
      </c>
      <c r="J249" s="37">
        <f t="shared" si="167"/>
        <v>10000</v>
      </c>
      <c r="K249" s="21">
        <v>0</v>
      </c>
      <c r="L249" s="21">
        <v>0</v>
      </c>
      <c r="M249" s="21">
        <v>0</v>
      </c>
      <c r="N249" s="21">
        <v>0</v>
      </c>
      <c r="O249" s="21">
        <v>0</v>
      </c>
      <c r="P249" s="21">
        <v>0</v>
      </c>
      <c r="Q249" s="21">
        <v>0</v>
      </c>
      <c r="R249" s="21">
        <v>0</v>
      </c>
      <c r="S249" s="21">
        <v>0</v>
      </c>
    </row>
    <row r="250" spans="2:20" s="79" customFormat="1" ht="14.25" customHeight="1">
      <c r="B250" s="138"/>
      <c r="C250" s="211">
        <v>1</v>
      </c>
      <c r="D250" s="136" t="s">
        <v>59</v>
      </c>
      <c r="E250" s="222" t="s">
        <v>62</v>
      </c>
      <c r="F250" s="20">
        <v>7500</v>
      </c>
      <c r="G250" s="21">
        <f t="shared" si="164"/>
        <v>22016.13</v>
      </c>
      <c r="H250" s="21">
        <f t="shared" si="165"/>
        <v>7016.13</v>
      </c>
      <c r="I250" s="21">
        <f t="shared" si="166"/>
        <v>7500</v>
      </c>
      <c r="J250" s="37">
        <f t="shared" si="167"/>
        <v>7500</v>
      </c>
      <c r="K250" s="21">
        <v>0</v>
      </c>
      <c r="L250" s="21">
        <v>0</v>
      </c>
      <c r="M250" s="21">
        <v>0</v>
      </c>
      <c r="N250" s="21">
        <v>0</v>
      </c>
      <c r="O250" s="21">
        <v>0</v>
      </c>
      <c r="P250" s="21">
        <v>0</v>
      </c>
      <c r="Q250" s="21">
        <v>0</v>
      </c>
      <c r="R250" s="21">
        <v>0</v>
      </c>
      <c r="S250" s="21">
        <v>0</v>
      </c>
    </row>
    <row r="251" spans="2:20" s="79" customFormat="1" ht="14.25" customHeight="1">
      <c r="B251" s="138"/>
      <c r="C251" s="211">
        <v>1</v>
      </c>
      <c r="D251" s="136" t="s">
        <v>59</v>
      </c>
      <c r="E251" s="222" t="s">
        <v>61</v>
      </c>
      <c r="F251" s="20">
        <v>7500</v>
      </c>
      <c r="G251" s="21">
        <f t="shared" si="164"/>
        <v>22016.13</v>
      </c>
      <c r="H251" s="21">
        <f t="shared" si="165"/>
        <v>7016.13</v>
      </c>
      <c r="I251" s="21">
        <f t="shared" si="166"/>
        <v>7500</v>
      </c>
      <c r="J251" s="37">
        <f t="shared" si="167"/>
        <v>7500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  <c r="Q251" s="21">
        <v>0</v>
      </c>
      <c r="R251" s="21">
        <v>0</v>
      </c>
      <c r="S251" s="21">
        <v>0</v>
      </c>
    </row>
    <row r="252" spans="2:20" s="79" customFormat="1" ht="14.25" customHeight="1">
      <c r="B252" s="53"/>
      <c r="C252" s="200">
        <v>1</v>
      </c>
      <c r="D252" s="136" t="s">
        <v>59</v>
      </c>
      <c r="E252" s="222" t="s">
        <v>61</v>
      </c>
      <c r="F252" s="20">
        <v>4500</v>
      </c>
      <c r="G252" s="21">
        <f t="shared" si="164"/>
        <v>13209.68</v>
      </c>
      <c r="H252" s="21">
        <f t="shared" si="165"/>
        <v>4209.68</v>
      </c>
      <c r="I252" s="21">
        <f t="shared" si="166"/>
        <v>4500</v>
      </c>
      <c r="J252" s="37">
        <f t="shared" si="167"/>
        <v>4500</v>
      </c>
      <c r="K252" s="21">
        <v>0</v>
      </c>
      <c r="L252" s="21">
        <v>0</v>
      </c>
      <c r="M252" s="21">
        <v>0</v>
      </c>
      <c r="N252" s="21">
        <v>0</v>
      </c>
      <c r="O252" s="21">
        <v>0</v>
      </c>
      <c r="P252" s="21">
        <v>0</v>
      </c>
      <c r="Q252" s="21">
        <v>0</v>
      </c>
      <c r="R252" s="21">
        <v>0</v>
      </c>
      <c r="S252" s="21">
        <v>0</v>
      </c>
    </row>
    <row r="253" spans="2:20">
      <c r="B253" s="13"/>
      <c r="C253" s="19"/>
      <c r="D253" s="155"/>
      <c r="E253" s="272" t="s">
        <v>24</v>
      </c>
      <c r="F253" s="273"/>
      <c r="G253" s="17">
        <f>1146000-SUM(G243:G252)</f>
        <v>883274.18</v>
      </c>
      <c r="H253" s="142"/>
      <c r="I253" s="143"/>
      <c r="J253" s="143"/>
      <c r="K253" s="143"/>
      <c r="L253" s="143"/>
      <c r="M253" s="143"/>
      <c r="N253" s="143"/>
      <c r="O253" s="143"/>
      <c r="P253" s="143"/>
      <c r="Q253" s="143"/>
      <c r="R253" s="143"/>
      <c r="S253" s="143"/>
    </row>
    <row r="254" spans="2:20" s="75" customFormat="1">
      <c r="B254" s="87"/>
      <c r="C254" s="101"/>
      <c r="D254" s="156"/>
      <c r="E254" s="232"/>
      <c r="F254" s="105"/>
      <c r="G254" s="90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0"/>
    </row>
    <row r="255" spans="2:20" s="75" customFormat="1">
      <c r="B255" s="275" t="s">
        <v>32</v>
      </c>
      <c r="C255" s="212"/>
      <c r="D255" s="171"/>
      <c r="E255" s="233"/>
      <c r="F255" s="99" t="s">
        <v>23</v>
      </c>
      <c r="G255" s="81">
        <f>G256+G257</f>
        <v>492000</v>
      </c>
      <c r="H255" s="107"/>
      <c r="I255" s="107"/>
      <c r="J255" s="107"/>
      <c r="K255" s="107"/>
      <c r="L255" s="107"/>
      <c r="M255" s="108"/>
      <c r="N255" s="107"/>
      <c r="O255" s="107"/>
      <c r="P255" s="107"/>
      <c r="Q255" s="107"/>
      <c r="R255" s="107"/>
      <c r="S255" s="85"/>
    </row>
    <row r="256" spans="2:20">
      <c r="B256" s="275"/>
      <c r="C256" s="213"/>
      <c r="D256" s="168"/>
      <c r="E256" s="234"/>
      <c r="F256" s="83" t="s">
        <v>50</v>
      </c>
      <c r="G256" s="81">
        <f>G258</f>
        <v>132096.78</v>
      </c>
      <c r="H256" s="44"/>
      <c r="I256" s="44"/>
      <c r="J256" s="44"/>
      <c r="K256" s="44"/>
      <c r="L256" s="44"/>
      <c r="M256" s="47"/>
      <c r="N256" s="44"/>
      <c r="O256" s="44"/>
      <c r="P256" s="44"/>
      <c r="Q256" s="44"/>
      <c r="R256" s="44"/>
      <c r="S256" s="7"/>
    </row>
    <row r="257" spans="2:20" ht="30">
      <c r="B257" s="275"/>
      <c r="C257" s="6"/>
      <c r="D257" s="152"/>
      <c r="E257" s="224"/>
      <c r="F257" s="83" t="s">
        <v>24</v>
      </c>
      <c r="G257" s="81">
        <f>G264</f>
        <v>359903.22</v>
      </c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2:20" ht="29.25">
      <c r="B258" s="5" t="s">
        <v>97</v>
      </c>
      <c r="C258" s="6">
        <f>SUM(C259:C263)</f>
        <v>5</v>
      </c>
      <c r="D258" s="152"/>
      <c r="E258" s="218"/>
      <c r="F258" s="44"/>
      <c r="G258" s="12">
        <f>SUBTOTAL(9,G259:G263)</f>
        <v>132096.78</v>
      </c>
      <c r="H258" s="12">
        <f t="shared" ref="H258:S258" si="172">SUBTOTAL(9,H259:H264)</f>
        <v>42096.78</v>
      </c>
      <c r="I258" s="12">
        <f t="shared" si="172"/>
        <v>45000</v>
      </c>
      <c r="J258" s="12">
        <f t="shared" si="172"/>
        <v>45000</v>
      </c>
      <c r="K258" s="12">
        <f t="shared" si="172"/>
        <v>0</v>
      </c>
      <c r="L258" s="12">
        <f t="shared" si="172"/>
        <v>0</v>
      </c>
      <c r="M258" s="12">
        <f t="shared" si="172"/>
        <v>0</v>
      </c>
      <c r="N258" s="12">
        <f t="shared" si="172"/>
        <v>0</v>
      </c>
      <c r="O258" s="12">
        <f t="shared" si="172"/>
        <v>0</v>
      </c>
      <c r="P258" s="12">
        <f t="shared" si="172"/>
        <v>0</v>
      </c>
      <c r="Q258" s="12">
        <f t="shared" si="172"/>
        <v>0</v>
      </c>
      <c r="R258" s="12">
        <f t="shared" si="172"/>
        <v>0</v>
      </c>
      <c r="S258" s="12">
        <f t="shared" si="172"/>
        <v>0</v>
      </c>
      <c r="T258" s="61"/>
    </row>
    <row r="259" spans="2:20" s="79" customFormat="1" ht="14.25" customHeight="1">
      <c r="B259" s="53"/>
      <c r="C259" s="200">
        <v>1</v>
      </c>
      <c r="D259" s="136" t="s">
        <v>59</v>
      </c>
      <c r="E259" s="222" t="s">
        <v>61</v>
      </c>
      <c r="F259" s="20">
        <v>12000</v>
      </c>
      <c r="G259" s="21">
        <f t="shared" ref="G259:G263" si="173">SUM(H259:S259)</f>
        <v>35225.81</v>
      </c>
      <c r="H259" s="21">
        <f t="shared" ref="H259:H263" si="174">+F259*C259/31*29</f>
        <v>11225.81</v>
      </c>
      <c r="I259" s="21">
        <f t="shared" ref="I259:I263" si="175">+F259*C259</f>
        <v>12000</v>
      </c>
      <c r="J259" s="37">
        <f t="shared" ref="J259:J263" si="176">+F259*C259</f>
        <v>12000</v>
      </c>
      <c r="K259" s="21">
        <v>0</v>
      </c>
      <c r="L259" s="21">
        <v>0</v>
      </c>
      <c r="M259" s="21">
        <v>0</v>
      </c>
      <c r="N259" s="21">
        <v>0</v>
      </c>
      <c r="O259" s="21">
        <v>0</v>
      </c>
      <c r="P259" s="21">
        <v>0</v>
      </c>
      <c r="Q259" s="21">
        <v>0</v>
      </c>
      <c r="R259" s="21">
        <v>0</v>
      </c>
      <c r="S259" s="21">
        <v>0</v>
      </c>
    </row>
    <row r="260" spans="2:20" s="79" customFormat="1" ht="14.25" customHeight="1">
      <c r="B260" s="53"/>
      <c r="C260" s="200">
        <v>1</v>
      </c>
      <c r="D260" s="136" t="s">
        <v>59</v>
      </c>
      <c r="E260" s="222" t="s">
        <v>61</v>
      </c>
      <c r="F260" s="20">
        <v>10000</v>
      </c>
      <c r="G260" s="21">
        <f t="shared" si="173"/>
        <v>29354.84</v>
      </c>
      <c r="H260" s="21">
        <f t="shared" si="174"/>
        <v>9354.84</v>
      </c>
      <c r="I260" s="21">
        <f t="shared" si="175"/>
        <v>10000</v>
      </c>
      <c r="J260" s="37">
        <f t="shared" si="176"/>
        <v>10000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  <c r="Q260" s="21">
        <v>0</v>
      </c>
      <c r="R260" s="21">
        <v>0</v>
      </c>
      <c r="S260" s="21">
        <v>0</v>
      </c>
    </row>
    <row r="261" spans="2:20" s="79" customFormat="1" ht="14.25" customHeight="1">
      <c r="B261" s="53"/>
      <c r="C261" s="200">
        <v>1</v>
      </c>
      <c r="D261" s="136" t="s">
        <v>59</v>
      </c>
      <c r="E261" s="222" t="s">
        <v>62</v>
      </c>
      <c r="F261" s="20">
        <v>10000</v>
      </c>
      <c r="G261" s="21">
        <f t="shared" si="173"/>
        <v>29354.84</v>
      </c>
      <c r="H261" s="21">
        <f t="shared" si="174"/>
        <v>9354.84</v>
      </c>
      <c r="I261" s="21">
        <f t="shared" si="175"/>
        <v>10000</v>
      </c>
      <c r="J261" s="37">
        <f t="shared" si="176"/>
        <v>10000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  <c r="Q261" s="21">
        <v>0</v>
      </c>
      <c r="R261" s="21">
        <v>0</v>
      </c>
      <c r="S261" s="21">
        <v>0</v>
      </c>
    </row>
    <row r="262" spans="2:20" s="79" customFormat="1" ht="14.25" customHeight="1">
      <c r="B262" s="53"/>
      <c r="C262" s="200">
        <v>1</v>
      </c>
      <c r="D262" s="136" t="s">
        <v>59</v>
      </c>
      <c r="E262" s="222" t="s">
        <v>62</v>
      </c>
      <c r="F262" s="20">
        <v>7000</v>
      </c>
      <c r="G262" s="21">
        <f t="shared" si="173"/>
        <v>20548.39</v>
      </c>
      <c r="H262" s="21">
        <f t="shared" si="174"/>
        <v>6548.39</v>
      </c>
      <c r="I262" s="21">
        <f t="shared" si="175"/>
        <v>7000</v>
      </c>
      <c r="J262" s="37">
        <f t="shared" si="176"/>
        <v>7000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  <c r="P262" s="21">
        <v>0</v>
      </c>
      <c r="Q262" s="21">
        <v>0</v>
      </c>
      <c r="R262" s="21">
        <v>0</v>
      </c>
      <c r="S262" s="21">
        <v>0</v>
      </c>
    </row>
    <row r="263" spans="2:20" s="79" customFormat="1" ht="14.25" customHeight="1">
      <c r="B263" s="53"/>
      <c r="C263" s="200">
        <v>1</v>
      </c>
      <c r="D263" s="136" t="s">
        <v>59</v>
      </c>
      <c r="E263" s="222" t="s">
        <v>61</v>
      </c>
      <c r="F263" s="20">
        <v>6000</v>
      </c>
      <c r="G263" s="21">
        <f t="shared" si="173"/>
        <v>17612.900000000001</v>
      </c>
      <c r="H263" s="21">
        <f t="shared" si="174"/>
        <v>5612.9</v>
      </c>
      <c r="I263" s="21">
        <f t="shared" si="175"/>
        <v>6000</v>
      </c>
      <c r="J263" s="37">
        <f t="shared" si="176"/>
        <v>6000</v>
      </c>
      <c r="K263" s="21">
        <v>0</v>
      </c>
      <c r="L263" s="21">
        <v>0</v>
      </c>
      <c r="M263" s="21">
        <v>0</v>
      </c>
      <c r="N263" s="21">
        <v>0</v>
      </c>
      <c r="O263" s="21">
        <v>0</v>
      </c>
      <c r="P263" s="21">
        <v>0</v>
      </c>
      <c r="Q263" s="21">
        <v>0</v>
      </c>
      <c r="R263" s="21">
        <v>0</v>
      </c>
      <c r="S263" s="21">
        <v>0</v>
      </c>
    </row>
    <row r="264" spans="2:20">
      <c r="B264" s="13"/>
      <c r="C264" s="14"/>
      <c r="D264" s="155"/>
      <c r="E264" s="272" t="s">
        <v>24</v>
      </c>
      <c r="F264" s="273"/>
      <c r="G264" s="17">
        <f>492000-SUM(G259:G263)</f>
        <v>359903.22</v>
      </c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7"/>
    </row>
    <row r="265" spans="2:20" ht="43.5" hidden="1">
      <c r="B265" s="2" t="s">
        <v>33</v>
      </c>
      <c r="C265" s="50">
        <f>C267+C272</f>
        <v>0</v>
      </c>
      <c r="D265" s="145"/>
      <c r="E265" s="135"/>
      <c r="F265" s="51"/>
      <c r="G265" s="52">
        <f t="shared" ref="G265:S265" si="177">G267+G272</f>
        <v>0</v>
      </c>
      <c r="H265" s="52">
        <f t="shared" si="177"/>
        <v>0</v>
      </c>
      <c r="I265" s="52">
        <f t="shared" si="177"/>
        <v>0</v>
      </c>
      <c r="J265" s="52">
        <f t="shared" si="177"/>
        <v>0</v>
      </c>
      <c r="K265" s="52">
        <f t="shared" si="177"/>
        <v>0</v>
      </c>
      <c r="L265" s="52">
        <f t="shared" si="177"/>
        <v>0</v>
      </c>
      <c r="M265" s="52">
        <f t="shared" si="177"/>
        <v>0</v>
      </c>
      <c r="N265" s="52">
        <f t="shared" si="177"/>
        <v>0</v>
      </c>
      <c r="O265" s="52">
        <f t="shared" si="177"/>
        <v>0</v>
      </c>
      <c r="P265" s="52">
        <f t="shared" si="177"/>
        <v>0</v>
      </c>
      <c r="Q265" s="52">
        <f t="shared" si="177"/>
        <v>0</v>
      </c>
      <c r="R265" s="52">
        <f t="shared" si="177"/>
        <v>0</v>
      </c>
      <c r="S265" s="52">
        <f t="shared" si="177"/>
        <v>0</v>
      </c>
    </row>
    <row r="266" spans="2:20" ht="72" hidden="1">
      <c r="B266" s="33" t="s">
        <v>28</v>
      </c>
      <c r="C266" s="6"/>
      <c r="D266" s="152"/>
      <c r="E266" s="224"/>
      <c r="F266" s="44"/>
      <c r="G266" s="7"/>
      <c r="H266" s="7"/>
      <c r="I266" s="7"/>
      <c r="J266" s="7"/>
      <c r="K266" s="7"/>
      <c r="L266" s="7"/>
      <c r="M266" s="28"/>
      <c r="N266" s="7"/>
      <c r="O266" s="7"/>
      <c r="P266" s="7"/>
      <c r="Q266" s="7"/>
      <c r="R266" s="7"/>
      <c r="S266" s="7"/>
    </row>
    <row r="267" spans="2:20" ht="30" hidden="1" thickBot="1">
      <c r="B267" s="5" t="s">
        <v>34</v>
      </c>
      <c r="C267" s="6">
        <v>0</v>
      </c>
      <c r="D267" s="152"/>
      <c r="E267" s="218"/>
      <c r="F267" s="46"/>
      <c r="G267" s="10">
        <v>0</v>
      </c>
      <c r="H267" s="10">
        <f t="shared" ref="H267:S267" si="178">SUM(H269:H269)</f>
        <v>0</v>
      </c>
      <c r="I267" s="10">
        <f t="shared" si="178"/>
        <v>0</v>
      </c>
      <c r="J267" s="10">
        <f t="shared" si="178"/>
        <v>0</v>
      </c>
      <c r="K267" s="10">
        <f t="shared" si="178"/>
        <v>0</v>
      </c>
      <c r="L267" s="10">
        <f t="shared" si="178"/>
        <v>0</v>
      </c>
      <c r="M267" s="10">
        <f t="shared" si="178"/>
        <v>0</v>
      </c>
      <c r="N267" s="10">
        <f t="shared" si="178"/>
        <v>0</v>
      </c>
      <c r="O267" s="10">
        <f t="shared" si="178"/>
        <v>0</v>
      </c>
      <c r="P267" s="10">
        <f t="shared" si="178"/>
        <v>0</v>
      </c>
      <c r="Q267" s="10">
        <f t="shared" si="178"/>
        <v>0</v>
      </c>
      <c r="R267" s="10">
        <f t="shared" si="178"/>
        <v>0</v>
      </c>
      <c r="S267" s="10">
        <f t="shared" si="178"/>
        <v>0</v>
      </c>
      <c r="T267" s="61"/>
    </row>
    <row r="268" spans="2:20" ht="15.75" hidden="1" thickTop="1">
      <c r="B268" s="53"/>
      <c r="C268" s="19"/>
      <c r="D268" s="136"/>
      <c r="E268" s="235"/>
      <c r="F268" s="20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</row>
    <row r="269" spans="2:20" hidden="1">
      <c r="B269" s="13"/>
      <c r="C269" s="14"/>
      <c r="D269" s="155"/>
      <c r="E269" s="272" t="s">
        <v>24</v>
      </c>
      <c r="F269" s="273"/>
      <c r="G269" s="17">
        <v>0</v>
      </c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7">
        <f>G269</f>
        <v>0</v>
      </c>
    </row>
    <row r="270" spans="2:20" hidden="1">
      <c r="B270" s="34"/>
      <c r="C270" s="22"/>
      <c r="D270" s="158"/>
      <c r="E270" s="236"/>
      <c r="F270" s="43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</row>
    <row r="271" spans="2:20" ht="29.25" hidden="1">
      <c r="B271" s="190" t="s">
        <v>57</v>
      </c>
      <c r="C271" s="6"/>
      <c r="D271" s="152"/>
      <c r="E271" s="224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2:20" ht="30" hidden="1" thickBot="1">
      <c r="B272" s="5" t="s">
        <v>35</v>
      </c>
      <c r="C272" s="6">
        <v>0</v>
      </c>
      <c r="D272" s="152"/>
      <c r="E272" s="218"/>
      <c r="F272" s="7"/>
      <c r="G272" s="10">
        <f t="shared" ref="G272:S272" si="179">G273+G276</f>
        <v>0</v>
      </c>
      <c r="H272" s="10">
        <f t="shared" si="179"/>
        <v>0</v>
      </c>
      <c r="I272" s="10">
        <f t="shared" si="179"/>
        <v>0</v>
      </c>
      <c r="J272" s="10">
        <f t="shared" si="179"/>
        <v>0</v>
      </c>
      <c r="K272" s="10">
        <f t="shared" si="179"/>
        <v>0</v>
      </c>
      <c r="L272" s="10">
        <f t="shared" si="179"/>
        <v>0</v>
      </c>
      <c r="M272" s="10">
        <f t="shared" si="179"/>
        <v>0</v>
      </c>
      <c r="N272" s="10">
        <f t="shared" si="179"/>
        <v>0</v>
      </c>
      <c r="O272" s="10">
        <f t="shared" si="179"/>
        <v>0</v>
      </c>
      <c r="P272" s="10">
        <f t="shared" si="179"/>
        <v>0</v>
      </c>
      <c r="Q272" s="10">
        <f t="shared" si="179"/>
        <v>0</v>
      </c>
      <c r="R272" s="10">
        <f t="shared" si="179"/>
        <v>0</v>
      </c>
      <c r="S272" s="10">
        <f t="shared" si="179"/>
        <v>0</v>
      </c>
    </row>
    <row r="273" spans="2:20" ht="30" hidden="1" thickTop="1">
      <c r="B273" s="38" t="s">
        <v>36</v>
      </c>
      <c r="C273" s="48">
        <v>0</v>
      </c>
      <c r="D273" s="172"/>
      <c r="E273" s="237"/>
      <c r="F273" s="32"/>
      <c r="G273" s="55">
        <v>0</v>
      </c>
      <c r="H273" s="55">
        <f t="shared" ref="H273:S273" si="180">SUM(H274:H274)</f>
        <v>0</v>
      </c>
      <c r="I273" s="55">
        <f t="shared" si="180"/>
        <v>0</v>
      </c>
      <c r="J273" s="55">
        <f t="shared" si="180"/>
        <v>0</v>
      </c>
      <c r="K273" s="55">
        <f t="shared" si="180"/>
        <v>0</v>
      </c>
      <c r="L273" s="55">
        <f t="shared" si="180"/>
        <v>0</v>
      </c>
      <c r="M273" s="55">
        <f t="shared" si="180"/>
        <v>0</v>
      </c>
      <c r="N273" s="55">
        <f t="shared" si="180"/>
        <v>0</v>
      </c>
      <c r="O273" s="55">
        <f t="shared" si="180"/>
        <v>0</v>
      </c>
      <c r="P273" s="55">
        <f t="shared" si="180"/>
        <v>0</v>
      </c>
      <c r="Q273" s="55">
        <f t="shared" si="180"/>
        <v>0</v>
      </c>
      <c r="R273" s="55">
        <f t="shared" si="180"/>
        <v>0</v>
      </c>
      <c r="S273" s="55">
        <f t="shared" si="180"/>
        <v>0</v>
      </c>
    </row>
    <row r="274" spans="2:20" hidden="1">
      <c r="B274" s="13"/>
      <c r="C274" s="14"/>
      <c r="D274" s="155"/>
      <c r="E274" s="272" t="s">
        <v>24</v>
      </c>
      <c r="F274" s="273"/>
      <c r="G274" s="17">
        <v>0</v>
      </c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7">
        <f>G274</f>
        <v>0</v>
      </c>
    </row>
    <row r="275" spans="2:20" hidden="1">
      <c r="B275" s="13"/>
      <c r="C275" s="14"/>
      <c r="D275" s="155"/>
      <c r="E275" s="227"/>
      <c r="F275" s="15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</row>
    <row r="276" spans="2:20" ht="29.25" hidden="1">
      <c r="B276" s="13" t="s">
        <v>37</v>
      </c>
      <c r="C276" s="56">
        <v>0</v>
      </c>
      <c r="D276" s="173"/>
      <c r="E276" s="227" t="s">
        <v>38</v>
      </c>
      <c r="F276" s="15"/>
      <c r="G276" s="57">
        <v>0</v>
      </c>
      <c r="H276" s="57">
        <f t="shared" ref="H276:S276" si="181">H277</f>
        <v>0</v>
      </c>
      <c r="I276" s="57">
        <f t="shared" si="181"/>
        <v>0</v>
      </c>
      <c r="J276" s="57">
        <f t="shared" si="181"/>
        <v>0</v>
      </c>
      <c r="K276" s="57">
        <f t="shared" si="181"/>
        <v>0</v>
      </c>
      <c r="L276" s="57">
        <f t="shared" si="181"/>
        <v>0</v>
      </c>
      <c r="M276" s="57">
        <f t="shared" si="181"/>
        <v>0</v>
      </c>
      <c r="N276" s="57">
        <f t="shared" si="181"/>
        <v>0</v>
      </c>
      <c r="O276" s="57">
        <f t="shared" si="181"/>
        <v>0</v>
      </c>
      <c r="P276" s="57">
        <f t="shared" si="181"/>
        <v>0</v>
      </c>
      <c r="Q276" s="57">
        <f t="shared" si="181"/>
        <v>0</v>
      </c>
      <c r="R276" s="57">
        <f t="shared" si="181"/>
        <v>0</v>
      </c>
      <c r="S276" s="57">
        <f t="shared" si="181"/>
        <v>0</v>
      </c>
    </row>
    <row r="277" spans="2:20" hidden="1">
      <c r="B277" s="13"/>
      <c r="C277" s="14"/>
      <c r="D277" s="155"/>
      <c r="E277" s="272" t="s">
        <v>24</v>
      </c>
      <c r="F277" s="273"/>
      <c r="G277" s="16">
        <v>0</v>
      </c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7">
        <f>G277</f>
        <v>0</v>
      </c>
    </row>
    <row r="278" spans="2:20" ht="29.25">
      <c r="B278" s="2" t="s">
        <v>39</v>
      </c>
      <c r="C278" s="50">
        <f>C282</f>
        <v>12</v>
      </c>
      <c r="D278" s="135"/>
      <c r="E278" s="135"/>
      <c r="F278" s="3"/>
      <c r="G278" s="52">
        <f>G279</f>
        <v>1458000</v>
      </c>
      <c r="H278" s="52">
        <f>H282</f>
        <v>92612.9</v>
      </c>
      <c r="I278" s="52">
        <f t="shared" ref="I278:S278" si="182">I282</f>
        <v>116419.35</v>
      </c>
      <c r="J278" s="52">
        <f t="shared" si="182"/>
        <v>108000</v>
      </c>
      <c r="K278" s="52">
        <f t="shared" si="182"/>
        <v>0</v>
      </c>
      <c r="L278" s="52">
        <f t="shared" si="182"/>
        <v>0</v>
      </c>
      <c r="M278" s="52">
        <f t="shared" si="182"/>
        <v>0</v>
      </c>
      <c r="N278" s="52">
        <f t="shared" si="182"/>
        <v>0</v>
      </c>
      <c r="O278" s="52">
        <f t="shared" si="182"/>
        <v>0</v>
      </c>
      <c r="P278" s="52">
        <f t="shared" si="182"/>
        <v>0</v>
      </c>
      <c r="Q278" s="52">
        <f t="shared" si="182"/>
        <v>0</v>
      </c>
      <c r="R278" s="52">
        <f t="shared" si="182"/>
        <v>0</v>
      </c>
      <c r="S278" s="52">
        <f t="shared" si="182"/>
        <v>0</v>
      </c>
    </row>
    <row r="279" spans="2:20" ht="29.25" customHeight="1">
      <c r="B279" s="275" t="s">
        <v>63</v>
      </c>
      <c r="C279" s="22"/>
      <c r="D279" s="158"/>
      <c r="E279" s="240"/>
      <c r="F279" s="182" t="s">
        <v>23</v>
      </c>
      <c r="G279" s="183">
        <f>G280+G281</f>
        <v>1458000</v>
      </c>
      <c r="H279" s="44"/>
      <c r="I279" s="44"/>
      <c r="J279" s="44"/>
      <c r="K279" s="44"/>
      <c r="L279" s="44"/>
      <c r="M279" s="47"/>
      <c r="N279" s="44"/>
      <c r="O279" s="44"/>
      <c r="P279" s="44"/>
      <c r="Q279" s="44"/>
      <c r="R279" s="44"/>
      <c r="S279" s="7"/>
    </row>
    <row r="280" spans="2:20" ht="29.25" customHeight="1">
      <c r="B280" s="275"/>
      <c r="C280" s="22"/>
      <c r="D280" s="158"/>
      <c r="E280" s="240"/>
      <c r="F280" s="83" t="s">
        <v>50</v>
      </c>
      <c r="G280" s="81">
        <f>G282</f>
        <v>317032.25</v>
      </c>
      <c r="H280" s="44"/>
      <c r="I280" s="44"/>
      <c r="J280" s="44"/>
      <c r="K280" s="44"/>
      <c r="L280" s="44"/>
      <c r="M280" s="47"/>
      <c r="N280" s="44"/>
      <c r="O280" s="44"/>
      <c r="P280" s="44"/>
      <c r="Q280" s="44"/>
      <c r="R280" s="44"/>
      <c r="S280" s="7"/>
    </row>
    <row r="281" spans="2:20" ht="30">
      <c r="B281" s="275"/>
      <c r="C281" s="22"/>
      <c r="D281" s="158"/>
      <c r="E281" s="240"/>
      <c r="F281" s="83" t="s">
        <v>24</v>
      </c>
      <c r="G281" s="81">
        <f>G295</f>
        <v>1140967.75</v>
      </c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2:20" ht="30" thickBot="1">
      <c r="B282" s="148" t="s">
        <v>99</v>
      </c>
      <c r="C282" s="6">
        <f>SUM(C283:C294)</f>
        <v>12</v>
      </c>
      <c r="D282" s="174"/>
      <c r="E282" s="218"/>
      <c r="F282" s="7"/>
      <c r="G282" s="12">
        <f>SUBTOTAL(9,G283:G294)</f>
        <v>317032.25</v>
      </c>
      <c r="H282" s="10">
        <f t="shared" ref="H282:S282" si="183">SUBTOTAL(9,H283:H295)</f>
        <v>92612.9</v>
      </c>
      <c r="I282" s="10">
        <f t="shared" si="183"/>
        <v>116419.35</v>
      </c>
      <c r="J282" s="10">
        <f t="shared" si="183"/>
        <v>108000</v>
      </c>
      <c r="K282" s="10">
        <f t="shared" si="183"/>
        <v>0</v>
      </c>
      <c r="L282" s="10">
        <f t="shared" si="183"/>
        <v>0</v>
      </c>
      <c r="M282" s="10">
        <f t="shared" si="183"/>
        <v>0</v>
      </c>
      <c r="N282" s="10">
        <f t="shared" si="183"/>
        <v>0</v>
      </c>
      <c r="O282" s="10">
        <f t="shared" si="183"/>
        <v>0</v>
      </c>
      <c r="P282" s="10">
        <f t="shared" si="183"/>
        <v>0</v>
      </c>
      <c r="Q282" s="10">
        <f t="shared" si="183"/>
        <v>0</v>
      </c>
      <c r="R282" s="10">
        <f t="shared" si="183"/>
        <v>0</v>
      </c>
      <c r="S282" s="10">
        <f t="shared" si="183"/>
        <v>0</v>
      </c>
      <c r="T282" s="61"/>
    </row>
    <row r="283" spans="2:20" s="79" customFormat="1" ht="14.25" customHeight="1" thickTop="1">
      <c r="B283" s="128"/>
      <c r="C283" s="214">
        <v>1</v>
      </c>
      <c r="D283" s="136" t="s">
        <v>59</v>
      </c>
      <c r="E283" s="222" t="s">
        <v>62</v>
      </c>
      <c r="F283" s="20">
        <v>15000</v>
      </c>
      <c r="G283" s="21">
        <f>SUM(H283:S283)</f>
        <v>44032.26</v>
      </c>
      <c r="H283" s="21">
        <f t="shared" ref="H283:H294" si="184">+F283*C283/31*29</f>
        <v>14032.26</v>
      </c>
      <c r="I283" s="21">
        <f t="shared" ref="I283:I294" si="185">+F283*C283</f>
        <v>15000</v>
      </c>
      <c r="J283" s="37">
        <f t="shared" ref="J283:J294" si="186">+F283*C283</f>
        <v>15000</v>
      </c>
      <c r="K283" s="21">
        <v>0</v>
      </c>
      <c r="L283" s="21">
        <v>0</v>
      </c>
      <c r="M283" s="21">
        <v>0</v>
      </c>
      <c r="N283" s="21">
        <v>0</v>
      </c>
      <c r="O283" s="21">
        <v>0</v>
      </c>
      <c r="P283" s="21">
        <v>0</v>
      </c>
      <c r="Q283" s="21">
        <v>0</v>
      </c>
      <c r="R283" s="21">
        <v>0</v>
      </c>
      <c r="S283" s="21">
        <v>0</v>
      </c>
    </row>
    <row r="284" spans="2:20" ht="14.25" customHeight="1">
      <c r="B284" s="45"/>
      <c r="C284" s="214">
        <v>1</v>
      </c>
      <c r="D284" s="136" t="s">
        <v>59</v>
      </c>
      <c r="E284" s="222" t="s">
        <v>62</v>
      </c>
      <c r="F284" s="20">
        <v>10000</v>
      </c>
      <c r="G284" s="21">
        <f t="shared" ref="G284:G289" si="187">SUM(H284:S284)</f>
        <v>29354.84</v>
      </c>
      <c r="H284" s="21">
        <f t="shared" si="184"/>
        <v>9354.84</v>
      </c>
      <c r="I284" s="21">
        <f t="shared" si="185"/>
        <v>10000</v>
      </c>
      <c r="J284" s="37">
        <f t="shared" si="186"/>
        <v>10000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  <c r="Q284" s="21">
        <v>0</v>
      </c>
      <c r="R284" s="21">
        <v>0</v>
      </c>
      <c r="S284" s="21">
        <v>0</v>
      </c>
    </row>
    <row r="285" spans="2:20" ht="14.25" customHeight="1">
      <c r="B285" s="45"/>
      <c r="C285" s="214">
        <v>1</v>
      </c>
      <c r="D285" s="136" t="s">
        <v>59</v>
      </c>
      <c r="E285" s="222" t="s">
        <v>62</v>
      </c>
      <c r="F285" s="20">
        <v>10000</v>
      </c>
      <c r="G285" s="21">
        <f t="shared" ref="G285" si="188">SUM(H285:S285)</f>
        <v>29354.84</v>
      </c>
      <c r="H285" s="21">
        <f t="shared" ref="H285" si="189">+F285*C285/31*29</f>
        <v>9354.84</v>
      </c>
      <c r="I285" s="21">
        <f t="shared" ref="I285" si="190">+F285*C285</f>
        <v>10000</v>
      </c>
      <c r="J285" s="37">
        <f t="shared" ref="J285" si="191">+F285*C285</f>
        <v>10000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  <c r="Q285" s="21">
        <v>0</v>
      </c>
      <c r="R285" s="21">
        <v>0</v>
      </c>
      <c r="S285" s="21">
        <v>0</v>
      </c>
    </row>
    <row r="286" spans="2:20" ht="14.25" customHeight="1">
      <c r="B286" s="45"/>
      <c r="C286" s="214">
        <v>1</v>
      </c>
      <c r="D286" s="136" t="s">
        <v>59</v>
      </c>
      <c r="E286" s="222" t="s">
        <v>62</v>
      </c>
      <c r="F286" s="20">
        <v>9000</v>
      </c>
      <c r="G286" s="21">
        <f t="shared" si="187"/>
        <v>26419.35</v>
      </c>
      <c r="H286" s="21">
        <f t="shared" si="184"/>
        <v>8419.35</v>
      </c>
      <c r="I286" s="21">
        <f t="shared" si="185"/>
        <v>9000</v>
      </c>
      <c r="J286" s="37">
        <f t="shared" si="186"/>
        <v>9000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  <c r="Q286" s="21">
        <v>0</v>
      </c>
      <c r="R286" s="21">
        <v>0</v>
      </c>
      <c r="S286" s="21">
        <v>0</v>
      </c>
    </row>
    <row r="287" spans="2:20" ht="14.25" customHeight="1">
      <c r="B287" s="45"/>
      <c r="C287" s="214">
        <v>1</v>
      </c>
      <c r="D287" s="136" t="s">
        <v>59</v>
      </c>
      <c r="E287" s="222" t="s">
        <v>62</v>
      </c>
      <c r="F287" s="20">
        <v>9000</v>
      </c>
      <c r="G287" s="21">
        <f t="shared" ref="G287:G288" si="192">SUM(H287:S287)</f>
        <v>26419.35</v>
      </c>
      <c r="H287" s="21">
        <f t="shared" ref="H287" si="193">+F287*C287/31*29</f>
        <v>8419.35</v>
      </c>
      <c r="I287" s="21">
        <f t="shared" ref="I287" si="194">+F287*C287</f>
        <v>9000</v>
      </c>
      <c r="J287" s="37">
        <f t="shared" ref="J287:J288" si="195">+F287*C287</f>
        <v>9000</v>
      </c>
      <c r="K287" s="21">
        <v>0</v>
      </c>
      <c r="L287" s="21">
        <v>0</v>
      </c>
      <c r="M287" s="21">
        <v>0</v>
      </c>
      <c r="N287" s="21">
        <v>0</v>
      </c>
      <c r="O287" s="21">
        <v>0</v>
      </c>
      <c r="P287" s="21">
        <v>0</v>
      </c>
      <c r="Q287" s="21">
        <v>0</v>
      </c>
      <c r="R287" s="21">
        <v>0</v>
      </c>
      <c r="S287" s="21">
        <v>0</v>
      </c>
    </row>
    <row r="288" spans="2:20" s="79" customFormat="1" ht="14.25" customHeight="1">
      <c r="B288" s="128"/>
      <c r="C288" s="263">
        <v>1</v>
      </c>
      <c r="D288" s="136" t="s">
        <v>59</v>
      </c>
      <c r="E288" s="222" t="s">
        <v>62</v>
      </c>
      <c r="F288" s="20">
        <v>9000</v>
      </c>
      <c r="G288" s="21">
        <f t="shared" si="192"/>
        <v>26419.35</v>
      </c>
      <c r="H288" s="21">
        <v>0</v>
      </c>
      <c r="I288" s="21">
        <f>290.322580645161*29+9000</f>
        <v>17419.349999999999</v>
      </c>
      <c r="J288" s="37">
        <f t="shared" si="195"/>
        <v>9000</v>
      </c>
      <c r="K288" s="21">
        <v>0</v>
      </c>
      <c r="L288" s="21">
        <v>0</v>
      </c>
      <c r="M288" s="21">
        <v>0</v>
      </c>
      <c r="N288" s="21">
        <v>0</v>
      </c>
      <c r="O288" s="21">
        <v>0</v>
      </c>
      <c r="P288" s="21">
        <v>0</v>
      </c>
      <c r="Q288" s="21">
        <v>0</v>
      </c>
      <c r="R288" s="21">
        <v>0</v>
      </c>
      <c r="S288" s="21">
        <v>0</v>
      </c>
    </row>
    <row r="289" spans="2:19" ht="14.25" customHeight="1">
      <c r="B289" s="45"/>
      <c r="C289" s="214">
        <v>1</v>
      </c>
      <c r="D289" s="136" t="s">
        <v>59</v>
      </c>
      <c r="E289" s="222" t="s">
        <v>61</v>
      </c>
      <c r="F289" s="20">
        <v>9000</v>
      </c>
      <c r="G289" s="21">
        <f t="shared" si="187"/>
        <v>26419.35</v>
      </c>
      <c r="H289" s="21">
        <f t="shared" si="184"/>
        <v>8419.35</v>
      </c>
      <c r="I289" s="21">
        <f t="shared" si="185"/>
        <v>9000</v>
      </c>
      <c r="J289" s="37">
        <f t="shared" si="186"/>
        <v>9000</v>
      </c>
      <c r="K289" s="21">
        <v>0</v>
      </c>
      <c r="L289" s="21">
        <v>0</v>
      </c>
      <c r="M289" s="21">
        <v>0</v>
      </c>
      <c r="N289" s="21">
        <v>0</v>
      </c>
      <c r="O289" s="21">
        <v>0</v>
      </c>
      <c r="P289" s="21">
        <v>0</v>
      </c>
      <c r="Q289" s="21">
        <v>0</v>
      </c>
      <c r="R289" s="21">
        <v>0</v>
      </c>
      <c r="S289" s="21">
        <v>0</v>
      </c>
    </row>
    <row r="290" spans="2:19" s="79" customFormat="1" ht="14.25" customHeight="1">
      <c r="B290" s="128"/>
      <c r="C290" s="214">
        <v>1</v>
      </c>
      <c r="D290" s="136" t="s">
        <v>59</v>
      </c>
      <c r="E290" s="222" t="s">
        <v>62</v>
      </c>
      <c r="F290" s="20">
        <v>9000</v>
      </c>
      <c r="G290" s="21">
        <f t="shared" ref="G290" si="196">SUM(H290:S290)</f>
        <v>26419.35</v>
      </c>
      <c r="H290" s="21">
        <f t="shared" ref="H290" si="197">+F290*C290/31*29</f>
        <v>8419.35</v>
      </c>
      <c r="I290" s="21">
        <f t="shared" ref="I290" si="198">+F290*C290</f>
        <v>9000</v>
      </c>
      <c r="J290" s="37">
        <f t="shared" ref="J290" si="199">+F290*C290</f>
        <v>9000</v>
      </c>
      <c r="K290" s="21">
        <v>0</v>
      </c>
      <c r="L290" s="21">
        <v>0</v>
      </c>
      <c r="M290" s="21">
        <v>0</v>
      </c>
      <c r="N290" s="21">
        <v>0</v>
      </c>
      <c r="O290" s="21">
        <v>0</v>
      </c>
      <c r="P290" s="21">
        <v>0</v>
      </c>
      <c r="Q290" s="21">
        <v>0</v>
      </c>
      <c r="R290" s="21">
        <v>0</v>
      </c>
      <c r="S290" s="21">
        <v>0</v>
      </c>
    </row>
    <row r="291" spans="2:19" s="79" customFormat="1" ht="16.5" customHeight="1">
      <c r="B291" s="128"/>
      <c r="C291" s="214">
        <v>1</v>
      </c>
      <c r="D291" s="136" t="s">
        <v>59</v>
      </c>
      <c r="E291" s="222" t="s">
        <v>62</v>
      </c>
      <c r="F291" s="20">
        <v>7500</v>
      </c>
      <c r="G291" s="21">
        <f>SUM(H291:S291)</f>
        <v>22016.13</v>
      </c>
      <c r="H291" s="21">
        <f t="shared" si="184"/>
        <v>7016.13</v>
      </c>
      <c r="I291" s="21">
        <f t="shared" si="185"/>
        <v>7500</v>
      </c>
      <c r="J291" s="37">
        <f t="shared" si="186"/>
        <v>7500</v>
      </c>
      <c r="K291" s="21">
        <v>0</v>
      </c>
      <c r="L291" s="21">
        <v>0</v>
      </c>
      <c r="M291" s="21">
        <v>0</v>
      </c>
      <c r="N291" s="21">
        <v>0</v>
      </c>
      <c r="O291" s="21">
        <v>0</v>
      </c>
      <c r="P291" s="21">
        <v>0</v>
      </c>
      <c r="Q291" s="21">
        <v>0</v>
      </c>
      <c r="R291" s="21">
        <v>0</v>
      </c>
      <c r="S291" s="21">
        <v>0</v>
      </c>
    </row>
    <row r="292" spans="2:19" ht="16.5" customHeight="1">
      <c r="B292" s="45"/>
      <c r="C292" s="130">
        <v>1</v>
      </c>
      <c r="D292" s="136" t="s">
        <v>59</v>
      </c>
      <c r="E292" s="222" t="s">
        <v>61</v>
      </c>
      <c r="F292" s="20">
        <v>7000</v>
      </c>
      <c r="G292" s="21">
        <f t="shared" ref="G292:G294" si="200">SUM(H292:S292)</f>
        <v>20548.39</v>
      </c>
      <c r="H292" s="21">
        <f t="shared" si="184"/>
        <v>6548.39</v>
      </c>
      <c r="I292" s="21">
        <f t="shared" si="185"/>
        <v>7000</v>
      </c>
      <c r="J292" s="37">
        <f t="shared" si="186"/>
        <v>7000</v>
      </c>
      <c r="K292" s="21">
        <v>0</v>
      </c>
      <c r="L292" s="21">
        <v>0</v>
      </c>
      <c r="M292" s="21">
        <v>0</v>
      </c>
      <c r="N292" s="21">
        <v>0</v>
      </c>
      <c r="O292" s="21">
        <v>0</v>
      </c>
      <c r="P292" s="21">
        <v>0</v>
      </c>
      <c r="Q292" s="21">
        <v>0</v>
      </c>
      <c r="R292" s="21">
        <v>0</v>
      </c>
      <c r="S292" s="21">
        <v>0</v>
      </c>
    </row>
    <row r="293" spans="2:19" ht="16.5" customHeight="1">
      <c r="B293" s="45"/>
      <c r="C293" s="200">
        <v>1</v>
      </c>
      <c r="D293" s="136" t="s">
        <v>59</v>
      </c>
      <c r="E293" s="222" t="s">
        <v>62</v>
      </c>
      <c r="F293" s="20">
        <v>7000</v>
      </c>
      <c r="G293" s="21">
        <f t="shared" si="200"/>
        <v>20548.39</v>
      </c>
      <c r="H293" s="21">
        <f t="shared" si="184"/>
        <v>6548.39</v>
      </c>
      <c r="I293" s="21">
        <f t="shared" si="185"/>
        <v>7000</v>
      </c>
      <c r="J293" s="37">
        <f t="shared" si="186"/>
        <v>7000</v>
      </c>
      <c r="K293" s="21">
        <v>0</v>
      </c>
      <c r="L293" s="21">
        <v>0</v>
      </c>
      <c r="M293" s="21">
        <v>0</v>
      </c>
      <c r="N293" s="21">
        <v>0</v>
      </c>
      <c r="O293" s="21">
        <v>0</v>
      </c>
      <c r="P293" s="21">
        <v>0</v>
      </c>
      <c r="Q293" s="21">
        <v>0</v>
      </c>
      <c r="R293" s="21">
        <v>0</v>
      </c>
      <c r="S293" s="21">
        <v>0</v>
      </c>
    </row>
    <row r="294" spans="2:19" ht="16.5" customHeight="1">
      <c r="B294" s="45"/>
      <c r="C294" s="200">
        <v>1</v>
      </c>
      <c r="D294" s="136" t="s">
        <v>59</v>
      </c>
      <c r="E294" s="222" t="s">
        <v>61</v>
      </c>
      <c r="F294" s="20">
        <v>6500</v>
      </c>
      <c r="G294" s="21">
        <f t="shared" si="200"/>
        <v>19080.650000000001</v>
      </c>
      <c r="H294" s="21">
        <f t="shared" si="184"/>
        <v>6080.65</v>
      </c>
      <c r="I294" s="21">
        <f t="shared" si="185"/>
        <v>6500</v>
      </c>
      <c r="J294" s="37">
        <f t="shared" si="186"/>
        <v>6500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  <c r="Q294" s="21">
        <v>0</v>
      </c>
      <c r="R294" s="21">
        <v>0</v>
      </c>
      <c r="S294" s="21">
        <v>0</v>
      </c>
    </row>
    <row r="295" spans="2:19" ht="16.5" customHeight="1">
      <c r="B295" s="13"/>
      <c r="C295" s="14"/>
      <c r="D295" s="155"/>
      <c r="E295" s="272" t="s">
        <v>24</v>
      </c>
      <c r="F295" s="273"/>
      <c r="G295" s="16">
        <f>1458000-SUM(G283:G294)</f>
        <v>1140967.75</v>
      </c>
      <c r="H295" s="142"/>
      <c r="I295" s="143"/>
      <c r="J295" s="143"/>
      <c r="K295" s="143"/>
      <c r="L295" s="143"/>
      <c r="M295" s="143"/>
      <c r="N295" s="143"/>
      <c r="O295" s="143"/>
      <c r="P295" s="143"/>
      <c r="Q295" s="143"/>
      <c r="R295" s="143"/>
      <c r="S295" s="143"/>
    </row>
    <row r="296" spans="2:19" ht="16.5" hidden="1" customHeight="1">
      <c r="B296" s="109" t="s">
        <v>28</v>
      </c>
      <c r="C296" s="6"/>
      <c r="D296" s="152"/>
      <c r="E296" s="224"/>
      <c r="F296" s="7"/>
      <c r="G296" s="7"/>
      <c r="H296" s="7"/>
      <c r="I296" s="7"/>
      <c r="J296" s="7"/>
      <c r="K296" s="7"/>
      <c r="L296" s="7"/>
      <c r="M296" s="28"/>
      <c r="N296" s="7"/>
      <c r="O296" s="7"/>
      <c r="P296" s="7"/>
      <c r="Q296" s="7"/>
      <c r="R296" s="7"/>
      <c r="S296" s="7"/>
    </row>
    <row r="297" spans="2:19" ht="16.5" hidden="1" customHeight="1" thickBot="1">
      <c r="B297" s="5" t="s">
        <v>40</v>
      </c>
      <c r="C297" s="6">
        <v>0</v>
      </c>
      <c r="D297" s="152"/>
      <c r="E297" s="218"/>
      <c r="F297" s="7"/>
      <c r="G297" s="10">
        <f t="shared" ref="G297:S297" si="201">G298+G300+G302</f>
        <v>0</v>
      </c>
      <c r="H297" s="10">
        <f t="shared" si="201"/>
        <v>0</v>
      </c>
      <c r="I297" s="10">
        <f t="shared" si="201"/>
        <v>0</v>
      </c>
      <c r="J297" s="10">
        <f t="shared" si="201"/>
        <v>0</v>
      </c>
      <c r="K297" s="10">
        <f t="shared" si="201"/>
        <v>0</v>
      </c>
      <c r="L297" s="10">
        <f t="shared" si="201"/>
        <v>0</v>
      </c>
      <c r="M297" s="10">
        <f t="shared" si="201"/>
        <v>0</v>
      </c>
      <c r="N297" s="10">
        <f t="shared" si="201"/>
        <v>0</v>
      </c>
      <c r="O297" s="10">
        <f t="shared" si="201"/>
        <v>0</v>
      </c>
      <c r="P297" s="10">
        <f t="shared" si="201"/>
        <v>0</v>
      </c>
      <c r="Q297" s="10">
        <f t="shared" si="201"/>
        <v>0</v>
      </c>
      <c r="R297" s="10">
        <f t="shared" si="201"/>
        <v>0</v>
      </c>
      <c r="S297" s="10">
        <f t="shared" si="201"/>
        <v>0</v>
      </c>
    </row>
    <row r="298" spans="2:19" ht="16.5" hidden="1" customHeight="1" thickTop="1">
      <c r="B298" s="34" t="s">
        <v>41</v>
      </c>
      <c r="C298" s="22"/>
      <c r="D298" s="158"/>
      <c r="E298" s="224"/>
      <c r="F298" s="7"/>
      <c r="G298" s="36">
        <v>0</v>
      </c>
      <c r="H298" s="36">
        <f t="shared" ref="H298:S298" si="202">SUM(H299)</f>
        <v>0</v>
      </c>
      <c r="I298" s="36">
        <f t="shared" si="202"/>
        <v>0</v>
      </c>
      <c r="J298" s="36">
        <f t="shared" si="202"/>
        <v>0</v>
      </c>
      <c r="K298" s="36">
        <f t="shared" si="202"/>
        <v>0</v>
      </c>
      <c r="L298" s="36">
        <f t="shared" si="202"/>
        <v>0</v>
      </c>
      <c r="M298" s="36">
        <f t="shared" si="202"/>
        <v>0</v>
      </c>
      <c r="N298" s="36">
        <f t="shared" si="202"/>
        <v>0</v>
      </c>
      <c r="O298" s="36">
        <f t="shared" si="202"/>
        <v>0</v>
      </c>
      <c r="P298" s="36">
        <f t="shared" si="202"/>
        <v>0</v>
      </c>
      <c r="Q298" s="36">
        <f t="shared" si="202"/>
        <v>0</v>
      </c>
      <c r="R298" s="36">
        <f t="shared" si="202"/>
        <v>0</v>
      </c>
      <c r="S298" s="36">
        <f t="shared" si="202"/>
        <v>0</v>
      </c>
    </row>
    <row r="299" spans="2:19" ht="16.5" hidden="1" customHeight="1">
      <c r="B299" s="13"/>
      <c r="C299" s="14"/>
      <c r="D299" s="155"/>
      <c r="E299" s="272" t="s">
        <v>24</v>
      </c>
      <c r="F299" s="273"/>
      <c r="G299" s="16">
        <v>0</v>
      </c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7">
        <f>G299</f>
        <v>0</v>
      </c>
    </row>
    <row r="300" spans="2:19" ht="16.5" hidden="1" customHeight="1">
      <c r="B300" s="34" t="s">
        <v>42</v>
      </c>
      <c r="C300" s="22"/>
      <c r="D300" s="158"/>
      <c r="E300" s="224"/>
      <c r="F300" s="7"/>
      <c r="G300" s="36">
        <v>0</v>
      </c>
      <c r="H300" s="36">
        <f t="shared" ref="H300:S300" si="203">H301</f>
        <v>0</v>
      </c>
      <c r="I300" s="36">
        <f t="shared" si="203"/>
        <v>0</v>
      </c>
      <c r="J300" s="36">
        <f t="shared" si="203"/>
        <v>0</v>
      </c>
      <c r="K300" s="36">
        <f t="shared" si="203"/>
        <v>0</v>
      </c>
      <c r="L300" s="36">
        <f t="shared" si="203"/>
        <v>0</v>
      </c>
      <c r="M300" s="36">
        <f t="shared" si="203"/>
        <v>0</v>
      </c>
      <c r="N300" s="36">
        <f t="shared" si="203"/>
        <v>0</v>
      </c>
      <c r="O300" s="36">
        <f t="shared" si="203"/>
        <v>0</v>
      </c>
      <c r="P300" s="36">
        <f t="shared" si="203"/>
        <v>0</v>
      </c>
      <c r="Q300" s="36">
        <f t="shared" si="203"/>
        <v>0</v>
      </c>
      <c r="R300" s="36">
        <f t="shared" si="203"/>
        <v>0</v>
      </c>
      <c r="S300" s="36">
        <f t="shared" si="203"/>
        <v>0</v>
      </c>
    </row>
    <row r="301" spans="2:19" ht="16.5" hidden="1" customHeight="1">
      <c r="B301" s="13"/>
      <c r="C301" s="14"/>
      <c r="D301" s="155"/>
      <c r="E301" s="272" t="s">
        <v>24</v>
      </c>
      <c r="F301" s="273"/>
      <c r="G301" s="16">
        <v>0</v>
      </c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7">
        <f>G301</f>
        <v>0</v>
      </c>
    </row>
    <row r="302" spans="2:19" ht="16.5" hidden="1" customHeight="1">
      <c r="B302" s="13" t="s">
        <v>43</v>
      </c>
      <c r="C302" s="14"/>
      <c r="D302" s="155"/>
      <c r="E302" s="238"/>
      <c r="F302" s="17"/>
      <c r="G302" s="59">
        <v>0</v>
      </c>
      <c r="H302" s="59">
        <f t="shared" ref="H302:S302" si="204">SUM(H303)</f>
        <v>0</v>
      </c>
      <c r="I302" s="59">
        <f t="shared" si="204"/>
        <v>0</v>
      </c>
      <c r="J302" s="59">
        <f t="shared" si="204"/>
        <v>0</v>
      </c>
      <c r="K302" s="59">
        <f t="shared" si="204"/>
        <v>0</v>
      </c>
      <c r="L302" s="59">
        <f t="shared" si="204"/>
        <v>0</v>
      </c>
      <c r="M302" s="59">
        <f t="shared" si="204"/>
        <v>0</v>
      </c>
      <c r="N302" s="59">
        <f t="shared" si="204"/>
        <v>0</v>
      </c>
      <c r="O302" s="59">
        <f t="shared" si="204"/>
        <v>0</v>
      </c>
      <c r="P302" s="59">
        <f t="shared" si="204"/>
        <v>0</v>
      </c>
      <c r="Q302" s="59">
        <f t="shared" si="204"/>
        <v>0</v>
      </c>
      <c r="R302" s="59">
        <f t="shared" si="204"/>
        <v>0</v>
      </c>
      <c r="S302" s="59">
        <f t="shared" si="204"/>
        <v>0</v>
      </c>
    </row>
    <row r="303" spans="2:19" ht="16.5" hidden="1" customHeight="1">
      <c r="B303" s="13"/>
      <c r="C303" s="14"/>
      <c r="D303" s="155"/>
      <c r="E303" s="272" t="s">
        <v>24</v>
      </c>
      <c r="F303" s="273"/>
      <c r="G303" s="16">
        <v>0</v>
      </c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7">
        <f>G303</f>
        <v>0</v>
      </c>
    </row>
    <row r="304" spans="2:19" ht="16.5" hidden="1" customHeight="1">
      <c r="B304" s="33" t="s">
        <v>29</v>
      </c>
      <c r="C304" s="6"/>
      <c r="D304" s="152"/>
      <c r="E304" s="224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2:20" ht="16.5" hidden="1" customHeight="1" thickBot="1">
      <c r="B305" s="5" t="s">
        <v>44</v>
      </c>
      <c r="C305" s="6">
        <v>0</v>
      </c>
      <c r="D305" s="174"/>
      <c r="E305" s="218"/>
      <c r="F305" s="7"/>
      <c r="G305" s="10">
        <v>0</v>
      </c>
      <c r="H305" s="10">
        <f t="shared" ref="H305:S305" si="205">SUM(H306:H306)</f>
        <v>0</v>
      </c>
      <c r="I305" s="10">
        <f t="shared" si="205"/>
        <v>0</v>
      </c>
      <c r="J305" s="10">
        <f t="shared" si="205"/>
        <v>0</v>
      </c>
      <c r="K305" s="10">
        <f t="shared" si="205"/>
        <v>0</v>
      </c>
      <c r="L305" s="10">
        <f t="shared" si="205"/>
        <v>0</v>
      </c>
      <c r="M305" s="10">
        <f t="shared" si="205"/>
        <v>0</v>
      </c>
      <c r="N305" s="10">
        <f t="shared" si="205"/>
        <v>0</v>
      </c>
      <c r="O305" s="10">
        <f t="shared" si="205"/>
        <v>0</v>
      </c>
      <c r="P305" s="10">
        <f t="shared" si="205"/>
        <v>0</v>
      </c>
      <c r="Q305" s="10">
        <f t="shared" si="205"/>
        <v>0</v>
      </c>
      <c r="R305" s="10">
        <f t="shared" si="205"/>
        <v>0</v>
      </c>
      <c r="S305" s="10">
        <f t="shared" si="205"/>
        <v>0</v>
      </c>
    </row>
    <row r="306" spans="2:20" ht="16.5" hidden="1" customHeight="1" thickTop="1">
      <c r="B306" s="13"/>
      <c r="C306" s="14"/>
      <c r="D306" s="155"/>
      <c r="E306" s="272" t="s">
        <v>24</v>
      </c>
      <c r="F306" s="273"/>
      <c r="G306" s="16">
        <v>0</v>
      </c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7">
        <f>G306</f>
        <v>0</v>
      </c>
    </row>
    <row r="307" spans="2:20" ht="16.5" hidden="1" customHeight="1">
      <c r="B307" s="149" t="s">
        <v>45</v>
      </c>
      <c r="C307" s="6"/>
      <c r="D307" s="152"/>
      <c r="E307" s="224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2:20" ht="16.5" hidden="1" customHeight="1" thickBot="1">
      <c r="B308" s="148" t="s">
        <v>46</v>
      </c>
      <c r="C308" s="6">
        <v>0</v>
      </c>
      <c r="D308" s="174"/>
      <c r="E308" s="218"/>
      <c r="F308" s="7"/>
      <c r="G308" s="10">
        <v>0</v>
      </c>
      <c r="H308" s="10">
        <f t="shared" ref="H308:S308" si="206">SUBTOTAL(9,H309:H309)</f>
        <v>0</v>
      </c>
      <c r="I308" s="10">
        <f t="shared" si="206"/>
        <v>0</v>
      </c>
      <c r="J308" s="10">
        <f t="shared" si="206"/>
        <v>0</v>
      </c>
      <c r="K308" s="10">
        <f t="shared" si="206"/>
        <v>0</v>
      </c>
      <c r="L308" s="10">
        <f t="shared" si="206"/>
        <v>0</v>
      </c>
      <c r="M308" s="10">
        <f t="shared" si="206"/>
        <v>0</v>
      </c>
      <c r="N308" s="10">
        <f t="shared" si="206"/>
        <v>0</v>
      </c>
      <c r="O308" s="10">
        <f t="shared" si="206"/>
        <v>0</v>
      </c>
      <c r="P308" s="10">
        <f t="shared" si="206"/>
        <v>0</v>
      </c>
      <c r="Q308" s="10">
        <f t="shared" si="206"/>
        <v>0</v>
      </c>
      <c r="R308" s="10">
        <f t="shared" si="206"/>
        <v>0</v>
      </c>
      <c r="S308" s="10">
        <f t="shared" si="206"/>
        <v>0</v>
      </c>
    </row>
    <row r="309" spans="2:20" ht="16.5" hidden="1" customHeight="1" thickTop="1">
      <c r="B309" s="13"/>
      <c r="C309" s="14"/>
      <c r="D309" s="155"/>
      <c r="E309" s="272" t="s">
        <v>24</v>
      </c>
      <c r="F309" s="273"/>
      <c r="G309" s="16">
        <v>0</v>
      </c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7">
        <f>G309</f>
        <v>0</v>
      </c>
    </row>
    <row r="310" spans="2:20" s="75" customFormat="1" ht="16.5" hidden="1" customHeight="1">
      <c r="B310" s="96"/>
      <c r="C310" s="88"/>
      <c r="D310" s="156"/>
      <c r="E310" s="232"/>
      <c r="F310" s="105"/>
      <c r="G310" s="90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0"/>
    </row>
    <row r="311" spans="2:20" ht="16.5" hidden="1" customHeight="1">
      <c r="B311" s="192" t="s">
        <v>47</v>
      </c>
      <c r="C311" s="184">
        <f>C315</f>
        <v>0</v>
      </c>
      <c r="D311" s="239"/>
      <c r="E311" s="239"/>
      <c r="F311" s="185"/>
      <c r="G311" s="186">
        <f>G315</f>
        <v>0</v>
      </c>
      <c r="H311" s="186">
        <f t="shared" ref="H311:S311" si="207">H315+H322+H329</f>
        <v>0</v>
      </c>
      <c r="I311" s="186">
        <f t="shared" si="207"/>
        <v>0</v>
      </c>
      <c r="J311" s="186">
        <f t="shared" si="207"/>
        <v>0</v>
      </c>
      <c r="K311" s="186">
        <f t="shared" si="207"/>
        <v>0</v>
      </c>
      <c r="L311" s="186">
        <f t="shared" si="207"/>
        <v>0</v>
      </c>
      <c r="M311" s="186">
        <f t="shared" si="207"/>
        <v>0</v>
      </c>
      <c r="N311" s="186">
        <f t="shared" si="207"/>
        <v>0</v>
      </c>
      <c r="O311" s="186">
        <f t="shared" si="207"/>
        <v>0</v>
      </c>
      <c r="P311" s="186">
        <f t="shared" si="207"/>
        <v>0</v>
      </c>
      <c r="Q311" s="186">
        <f t="shared" si="207"/>
        <v>0</v>
      </c>
      <c r="R311" s="186">
        <f t="shared" si="207"/>
        <v>0</v>
      </c>
      <c r="S311" s="186">
        <f t="shared" si="207"/>
        <v>0</v>
      </c>
    </row>
    <row r="312" spans="2:20" ht="16.5" hidden="1" customHeight="1">
      <c r="B312" s="276" t="s">
        <v>63</v>
      </c>
      <c r="C312" s="22"/>
      <c r="D312" s="158"/>
      <c r="E312" s="240"/>
      <c r="F312" s="182" t="s">
        <v>23</v>
      </c>
      <c r="G312" s="183">
        <f>G313+G314</f>
        <v>0</v>
      </c>
      <c r="H312" s="44"/>
      <c r="I312" s="44"/>
      <c r="J312" s="44"/>
      <c r="K312" s="44"/>
      <c r="L312" s="44"/>
      <c r="M312" s="47"/>
      <c r="N312" s="44"/>
      <c r="O312" s="44"/>
      <c r="P312" s="44"/>
      <c r="Q312" s="44"/>
      <c r="R312" s="44"/>
      <c r="S312" s="7"/>
    </row>
    <row r="313" spans="2:20" ht="16.5" hidden="1" customHeight="1">
      <c r="B313" s="276"/>
      <c r="C313" s="22"/>
      <c r="D313" s="158"/>
      <c r="E313" s="240"/>
      <c r="F313" s="83" t="s">
        <v>50</v>
      </c>
      <c r="G313" s="81">
        <f>G315</f>
        <v>0</v>
      </c>
      <c r="H313" s="44"/>
      <c r="I313" s="44"/>
      <c r="J313" s="44"/>
      <c r="K313" s="44"/>
      <c r="L313" s="44"/>
      <c r="M313" s="47"/>
      <c r="N313" s="44"/>
      <c r="O313" s="44"/>
      <c r="P313" s="44"/>
      <c r="Q313" s="44"/>
      <c r="R313" s="44"/>
      <c r="S313" s="7"/>
    </row>
    <row r="314" spans="2:20" ht="16.5" hidden="1" customHeight="1">
      <c r="B314" s="276"/>
      <c r="C314" s="22"/>
      <c r="D314" s="158"/>
      <c r="E314" s="240"/>
      <c r="F314" s="83" t="s">
        <v>24</v>
      </c>
      <c r="G314" s="81">
        <f>G317</f>
        <v>0</v>
      </c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2:20" ht="16.5" hidden="1" customHeight="1" thickBot="1">
      <c r="B315" s="148" t="s">
        <v>48</v>
      </c>
      <c r="C315" s="6">
        <f>SUM(C316:C316)</f>
        <v>0</v>
      </c>
      <c r="D315" s="174"/>
      <c r="E315" s="218"/>
      <c r="F315" s="7"/>
      <c r="G315" s="12">
        <f>SUBTOTAL(9,G316:G316)</f>
        <v>0</v>
      </c>
      <c r="H315" s="10">
        <f t="shared" ref="H315:S315" si="208">SUBTOTAL(9,H316:H317)</f>
        <v>0</v>
      </c>
      <c r="I315" s="10">
        <f t="shared" si="208"/>
        <v>0</v>
      </c>
      <c r="J315" s="10">
        <f t="shared" si="208"/>
        <v>0</v>
      </c>
      <c r="K315" s="10">
        <f t="shared" si="208"/>
        <v>0</v>
      </c>
      <c r="L315" s="10">
        <f t="shared" si="208"/>
        <v>0</v>
      </c>
      <c r="M315" s="10">
        <f t="shared" si="208"/>
        <v>0</v>
      </c>
      <c r="N315" s="10">
        <f t="shared" si="208"/>
        <v>0</v>
      </c>
      <c r="O315" s="10">
        <f t="shared" si="208"/>
        <v>0</v>
      </c>
      <c r="P315" s="10">
        <f t="shared" si="208"/>
        <v>0</v>
      </c>
      <c r="Q315" s="10">
        <f t="shared" si="208"/>
        <v>0</v>
      </c>
      <c r="R315" s="10">
        <f t="shared" si="208"/>
        <v>0</v>
      </c>
      <c r="S315" s="10">
        <f t="shared" si="208"/>
        <v>0</v>
      </c>
      <c r="T315" s="61"/>
    </row>
    <row r="316" spans="2:20" ht="16.5" hidden="1" customHeight="1" thickTop="1">
      <c r="B316" s="45"/>
      <c r="C316" s="200"/>
      <c r="D316" s="136"/>
      <c r="E316" s="226"/>
      <c r="F316" s="20"/>
      <c r="G316" s="21">
        <f t="shared" ref="G316" si="209">SUM(H316:S316)</f>
        <v>0</v>
      </c>
      <c r="H316" s="21">
        <f t="shared" ref="H316:H317" si="210">+F316*C316/31*29</f>
        <v>0</v>
      </c>
      <c r="I316" s="21">
        <f t="shared" ref="I316:I317" si="211">+F316*C316</f>
        <v>0</v>
      </c>
      <c r="J316" s="37">
        <f t="shared" ref="J316:J317" si="212">+F316*C316</f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  <c r="Q316" s="21">
        <v>0</v>
      </c>
      <c r="R316" s="21">
        <v>0</v>
      </c>
      <c r="S316" s="21">
        <v>0</v>
      </c>
    </row>
    <row r="317" spans="2:20" ht="16.5" hidden="1" customHeight="1">
      <c r="B317" s="13"/>
      <c r="C317" s="14"/>
      <c r="D317" s="155"/>
      <c r="E317" s="272" t="s">
        <v>24</v>
      </c>
      <c r="F317" s="273"/>
      <c r="G317" s="16">
        <v>0</v>
      </c>
      <c r="H317" s="21">
        <f t="shared" si="210"/>
        <v>0</v>
      </c>
      <c r="I317" s="21">
        <f t="shared" si="211"/>
        <v>0</v>
      </c>
      <c r="J317" s="37">
        <f t="shared" si="212"/>
        <v>0</v>
      </c>
      <c r="K317" s="21">
        <v>0</v>
      </c>
      <c r="L317" s="21">
        <v>0</v>
      </c>
      <c r="M317" s="21">
        <v>0</v>
      </c>
      <c r="N317" s="21">
        <v>0</v>
      </c>
      <c r="O317" s="21">
        <v>0</v>
      </c>
      <c r="P317" s="21">
        <v>0</v>
      </c>
      <c r="Q317" s="21">
        <v>0</v>
      </c>
      <c r="R317" s="21">
        <v>0</v>
      </c>
      <c r="S317" s="21">
        <v>0</v>
      </c>
    </row>
    <row r="318" spans="2:20" ht="16.5" hidden="1" customHeight="1"/>
    <row r="319" spans="2:20" ht="16.5" customHeight="1"/>
  </sheetData>
  <mergeCells count="41">
    <mergeCell ref="B4:S4"/>
    <mergeCell ref="F5:M5"/>
    <mergeCell ref="B11:B12"/>
    <mergeCell ref="H11:S11"/>
    <mergeCell ref="C10:C12"/>
    <mergeCell ref="B18:B20"/>
    <mergeCell ref="B89:B91"/>
    <mergeCell ref="E146:F146"/>
    <mergeCell ref="E151:F151"/>
    <mergeCell ref="E87:F87"/>
    <mergeCell ref="E97:F97"/>
    <mergeCell ref="B104:B105"/>
    <mergeCell ref="C104:C105"/>
    <mergeCell ref="E269:F269"/>
    <mergeCell ref="E306:F306"/>
    <mergeCell ref="E309:F309"/>
    <mergeCell ref="E317:F317"/>
    <mergeCell ref="B255:B257"/>
    <mergeCell ref="B312:B314"/>
    <mergeCell ref="E274:F274"/>
    <mergeCell ref="E277:F277"/>
    <mergeCell ref="E299:F299"/>
    <mergeCell ref="E301:F301"/>
    <mergeCell ref="E303:F303"/>
    <mergeCell ref="B279:B281"/>
    <mergeCell ref="E295:F295"/>
    <mergeCell ref="E236:F236"/>
    <mergeCell ref="B239:B241"/>
    <mergeCell ref="E253:F253"/>
    <mergeCell ref="E264:F264"/>
    <mergeCell ref="E190:F190"/>
    <mergeCell ref="E194:F194"/>
    <mergeCell ref="B196:B198"/>
    <mergeCell ref="E203:F203"/>
    <mergeCell ref="B206:B208"/>
    <mergeCell ref="B153:B155"/>
    <mergeCell ref="E184:F184"/>
    <mergeCell ref="B99:B101"/>
    <mergeCell ref="E129:F129"/>
    <mergeCell ref="E137:F137"/>
    <mergeCell ref="E141:F141"/>
  </mergeCells>
  <printOptions horizontalCentered="1"/>
  <pageMargins left="0.39370078740157483" right="0.39370078740157483" top="0.39370078740157483" bottom="0.39370078740157483" header="0.31496062992125984" footer="0.31496062992125984"/>
  <pageSetup paperSize="14" scale="38" fitToHeight="0" orientation="landscape" r:id="rId1"/>
  <headerFooter>
    <oddFooter>&amp;C&amp;P</oddFooter>
  </headerFooter>
  <rowBreaks count="3" manualBreakCount="3">
    <brk id="88" min="1" max="18" man="1"/>
    <brk id="171" min="1" max="18" man="1"/>
    <brk id="237" min="1" max="18" man="1"/>
  </rowBreaks>
  <ignoredErrors>
    <ignoredError sqref="K143 N21 N13 G60 G107 S300:S302 G173 G159 G23:G24 G285 G114:G115 G110 G215:G224 I34 I288 G290 I32:J32 I25" formula="1"/>
    <ignoredError sqref="C104 L185:S185" formulaRange="1"/>
    <ignoredError sqref="D10:G10 B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4"/>
  <sheetViews>
    <sheetView zoomScale="115" zoomScaleNormal="115" workbookViewId="0">
      <selection activeCell="C10" sqref="C10"/>
    </sheetView>
  </sheetViews>
  <sheetFormatPr baseColWidth="10" defaultRowHeight="15"/>
  <cols>
    <col min="1" max="1" width="50.5703125" customWidth="1"/>
    <col min="2" max="2" width="21.5703125" style="179" customWidth="1"/>
    <col min="3" max="3" width="30.140625" style="179" customWidth="1"/>
    <col min="4" max="4" width="15.85546875" style="179" bestFit="1" customWidth="1"/>
    <col min="5" max="5" width="28.7109375" style="179" bestFit="1" customWidth="1"/>
  </cols>
  <sheetData>
    <row r="2" spans="1:5">
      <c r="A2" s="301" t="s">
        <v>26</v>
      </c>
      <c r="B2" s="291"/>
      <c r="C2" s="292"/>
      <c r="D2" s="292"/>
      <c r="E2" s="293"/>
    </row>
    <row r="3" spans="1:5">
      <c r="A3" s="302"/>
      <c r="B3" s="294"/>
      <c r="C3" s="295"/>
      <c r="D3" s="295"/>
      <c r="E3" s="296"/>
    </row>
    <row r="4" spans="1:5">
      <c r="A4" s="303"/>
      <c r="B4" s="294"/>
      <c r="C4" s="295"/>
      <c r="D4" s="295"/>
      <c r="E4" s="296"/>
    </row>
    <row r="5" spans="1:5">
      <c r="A5" s="300" t="s">
        <v>82</v>
      </c>
      <c r="B5" s="294"/>
      <c r="C5" s="295"/>
      <c r="D5" s="295"/>
      <c r="E5" s="296"/>
    </row>
    <row r="6" spans="1:5">
      <c r="A6" s="300"/>
      <c r="B6" s="297"/>
      <c r="C6" s="298"/>
      <c r="D6" s="298"/>
      <c r="E6" s="299"/>
    </row>
    <row r="7" spans="1:5">
      <c r="A7" s="242" t="s">
        <v>64</v>
      </c>
      <c r="B7" s="245" t="s">
        <v>65</v>
      </c>
      <c r="C7" s="245" t="s">
        <v>66</v>
      </c>
      <c r="D7" s="245" t="s">
        <v>67</v>
      </c>
      <c r="E7" s="246" t="s">
        <v>68</v>
      </c>
    </row>
    <row r="8" spans="1:5">
      <c r="A8" s="243" t="s">
        <v>69</v>
      </c>
      <c r="B8" s="258" t="str">
        <f>'REPROGRAMACIÓN 2022 029'!E34</f>
        <v>TÉCNICOS</v>
      </c>
      <c r="C8" s="259" t="str">
        <f>'REPROGRAMACIÓN 2022 029'!D34</f>
        <v>03/01/2022 AL 31/03/2022</v>
      </c>
      <c r="D8" s="255">
        <f>'REPROGRAMACIÓN 2022 029'!F34</f>
        <v>13500</v>
      </c>
      <c r="E8" s="255">
        <f>'REPROGRAMACIÓN 2022 029'!G34</f>
        <v>39629.03</v>
      </c>
    </row>
    <row r="9" spans="1:5">
      <c r="A9" s="243" t="s">
        <v>76</v>
      </c>
      <c r="B9" s="266" t="str">
        <f>'REPROGRAMACIÓN 2022 029'!E32</f>
        <v>PROFESIONALES</v>
      </c>
      <c r="C9" s="169" t="str">
        <f>'REPROGRAMACIÓN 2022 029'!D32</f>
        <v>08/02/2022 AL 31/03/2022</v>
      </c>
      <c r="D9" s="255">
        <f>'REPROGRAMACIÓN 2022 029'!F32</f>
        <v>20000</v>
      </c>
      <c r="E9" s="255">
        <f>'REPROGRAMACIÓN 2022 029'!G32</f>
        <v>35000</v>
      </c>
    </row>
    <row r="10" spans="1:5">
      <c r="A10" s="243" t="s">
        <v>100</v>
      </c>
      <c r="B10" s="258" t="str">
        <f>'REPROGRAMACIÓN 2022 029'!E25</f>
        <v>PROFESIONALES</v>
      </c>
      <c r="C10" s="259" t="str">
        <f>'REPROGRAMACIÓN 2022 029'!D25</f>
        <v>04/02/2022 AL 31/03/2022</v>
      </c>
      <c r="D10" s="255">
        <f>'REPROGRAMACIÓN 2022 029'!F25</f>
        <v>18000</v>
      </c>
      <c r="E10" s="255">
        <f>'REPROGRAMACIÓN 2022 029'!G25</f>
        <v>34071.43</v>
      </c>
    </row>
    <row r="11" spans="1:5">
      <c r="D11" s="252">
        <f>SUM(D8:D10)</f>
        <v>51500</v>
      </c>
      <c r="E11" s="252">
        <f>SUM(E8:E10)</f>
        <v>108700.46</v>
      </c>
    </row>
    <row r="12" spans="1:5">
      <c r="D12" s="253"/>
      <c r="E12" s="262"/>
    </row>
    <row r="13" spans="1:5">
      <c r="A13" s="289" t="s">
        <v>57</v>
      </c>
      <c r="B13" s="291"/>
      <c r="C13" s="292"/>
      <c r="D13" s="292"/>
      <c r="E13" s="293"/>
    </row>
    <row r="14" spans="1:5">
      <c r="A14" s="290"/>
      <c r="B14" s="294"/>
      <c r="C14" s="295"/>
      <c r="D14" s="295"/>
      <c r="E14" s="296"/>
    </row>
    <row r="15" spans="1:5">
      <c r="A15" s="290"/>
      <c r="B15" s="294"/>
      <c r="C15" s="295"/>
      <c r="D15" s="295"/>
      <c r="E15" s="296"/>
    </row>
    <row r="16" spans="1:5">
      <c r="A16" s="300" t="s">
        <v>91</v>
      </c>
      <c r="B16" s="294"/>
      <c r="C16" s="295"/>
      <c r="D16" s="295"/>
      <c r="E16" s="296"/>
    </row>
    <row r="17" spans="1:5">
      <c r="A17" s="300"/>
      <c r="B17" s="297"/>
      <c r="C17" s="298"/>
      <c r="D17" s="298"/>
      <c r="E17" s="299"/>
    </row>
    <row r="18" spans="1:5">
      <c r="A18" s="242" t="s">
        <v>64</v>
      </c>
      <c r="B18" s="244" t="s">
        <v>65</v>
      </c>
      <c r="C18" s="244" t="s">
        <v>66</v>
      </c>
      <c r="D18" s="244" t="s">
        <v>67</v>
      </c>
      <c r="E18" s="249" t="s">
        <v>68</v>
      </c>
    </row>
    <row r="19" spans="1:5">
      <c r="A19" s="243" t="s">
        <v>75</v>
      </c>
      <c r="B19" s="266" t="str">
        <f>'REPROGRAMACIÓN 2022 029'!E160</f>
        <v>PROFESIONALES</v>
      </c>
      <c r="C19" s="248" t="str">
        <f>'REPROGRAMACIÓN 2022 029'!D160</f>
        <v>01/02/2022 AL 31/03/2022</v>
      </c>
      <c r="D19" s="251">
        <f>'REPROGRAMACIÓN 2022 029'!F160</f>
        <v>12000</v>
      </c>
      <c r="E19" s="251">
        <f>'REPROGRAMACIÓN 2022 029'!G160</f>
        <v>24000</v>
      </c>
    </row>
    <row r="20" spans="1:5">
      <c r="D20" s="250">
        <f>SUM(D19:D19)</f>
        <v>12000</v>
      </c>
      <c r="E20" s="250">
        <f>SUM(E19:E19)</f>
        <v>24000</v>
      </c>
    </row>
    <row r="21" spans="1:5">
      <c r="D21" s="253"/>
      <c r="E21" s="262"/>
    </row>
    <row r="22" spans="1:5" ht="15" customHeight="1">
      <c r="A22" s="289" t="s">
        <v>63</v>
      </c>
      <c r="B22" s="291"/>
      <c r="C22" s="292"/>
      <c r="D22" s="292"/>
      <c r="E22" s="293"/>
    </row>
    <row r="23" spans="1:5">
      <c r="A23" s="290"/>
      <c r="B23" s="294"/>
      <c r="C23" s="295"/>
      <c r="D23" s="295"/>
      <c r="E23" s="296"/>
    </row>
    <row r="24" spans="1:5">
      <c r="A24" s="290"/>
      <c r="B24" s="294"/>
      <c r="C24" s="295"/>
      <c r="D24" s="295"/>
      <c r="E24" s="296"/>
    </row>
    <row r="25" spans="1:5">
      <c r="A25" s="300" t="s">
        <v>98</v>
      </c>
      <c r="B25" s="294"/>
      <c r="C25" s="295"/>
      <c r="D25" s="295"/>
      <c r="E25" s="296"/>
    </row>
    <row r="26" spans="1:5">
      <c r="A26" s="300"/>
      <c r="B26" s="297"/>
      <c r="C26" s="298"/>
      <c r="D26" s="298"/>
      <c r="E26" s="299"/>
    </row>
    <row r="27" spans="1:5">
      <c r="A27" s="242" t="s">
        <v>64</v>
      </c>
      <c r="B27" s="244" t="s">
        <v>65</v>
      </c>
      <c r="C27" s="244" t="s">
        <v>66</v>
      </c>
      <c r="D27" s="244" t="s">
        <v>67</v>
      </c>
      <c r="E27" s="249" t="s">
        <v>68</v>
      </c>
    </row>
    <row r="28" spans="1:5">
      <c r="A28" s="243" t="s">
        <v>72</v>
      </c>
      <c r="B28" s="258" t="str">
        <f>'REPROGRAMACIÓN 2022 029'!E288</f>
        <v>PROFESIONALES</v>
      </c>
      <c r="C28" s="259" t="str">
        <f>'REPROGRAMACIÓN 2022 029'!D288</f>
        <v>03/01/2022 AL 31/03/2022</v>
      </c>
      <c r="D28" s="255">
        <f>'REPROGRAMACIÓN 2022 029'!F288</f>
        <v>9000</v>
      </c>
      <c r="E28" s="255">
        <f>'REPROGRAMACIÓN 2022 029'!G288</f>
        <v>26419.35</v>
      </c>
    </row>
    <row r="29" spans="1:5">
      <c r="D29" s="250">
        <f>SUM(D28:D28)</f>
        <v>9000</v>
      </c>
      <c r="E29" s="250">
        <f>SUM(E28:E28)</f>
        <v>26419.35</v>
      </c>
    </row>
    <row r="31" spans="1:5">
      <c r="C31" s="288" t="s">
        <v>77</v>
      </c>
      <c r="D31" s="288"/>
      <c r="E31" s="247">
        <f>SUM(E11+E20+E29)</f>
        <v>159119.81</v>
      </c>
    </row>
    <row r="54" spans="3:5">
      <c r="C54" s="260"/>
      <c r="D54"/>
      <c r="E54"/>
    </row>
  </sheetData>
  <mergeCells count="10">
    <mergeCell ref="C31:D31"/>
    <mergeCell ref="A22:A24"/>
    <mergeCell ref="B22:E26"/>
    <mergeCell ref="A25:A26"/>
    <mergeCell ref="A2:A4"/>
    <mergeCell ref="B2:E6"/>
    <mergeCell ref="A5:A6"/>
    <mergeCell ref="A13:A15"/>
    <mergeCell ref="B13:E17"/>
    <mergeCell ref="A16:A17"/>
  </mergeCells>
  <pageMargins left="0.70866141732283461" right="0.70866141732283461" top="0.74803149606299213" bottom="0.74803149606299213" header="0.31496062992125984" footer="0.31496062992125984"/>
  <pageSetup paperSize="14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REPROGRAMACIÓN 2022 029</vt:lpstr>
      <vt:lpstr>PERSONAL COMPROMETIDO FEBRERO</vt:lpstr>
      <vt:lpstr>'PERSONAL COMPROMETIDO FEBRERO'!Área_de_impresión</vt:lpstr>
      <vt:lpstr>'REPROGRAMACIÓN 2022 029'!Área_de_impresión</vt:lpstr>
      <vt:lpstr>'REPROGRAMACIÓN 2022 029'!Títulos_a_imprimir</vt:lpstr>
    </vt:vector>
  </TitlesOfParts>
  <Company>Ministerio de Cultura y Deportes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Ermenegildo Elias Alvarado</dc:creator>
  <cp:lastModifiedBy>Alfonso</cp:lastModifiedBy>
  <cp:lastPrinted>2022-02-04T15:43:18Z</cp:lastPrinted>
  <dcterms:created xsi:type="dcterms:W3CDTF">2021-02-15T19:20:29Z</dcterms:created>
  <dcterms:modified xsi:type="dcterms:W3CDTF">2022-02-07T23:00:05Z</dcterms:modified>
</cp:coreProperties>
</file>